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3962" i="1"/>
  <c r="G3932" l="1"/>
  <c r="G3931"/>
  <c r="G3930"/>
  <c r="G3929"/>
  <c r="G3928"/>
  <c r="G3927"/>
  <c r="G3926"/>
  <c r="G3925"/>
  <c r="G3924"/>
  <c r="G3923"/>
  <c r="G3922"/>
  <c r="G3921"/>
  <c r="G3920"/>
  <c r="G3919"/>
  <c r="G3918"/>
  <c r="G3917"/>
  <c r="G3933" s="1"/>
  <c r="G3916"/>
  <c r="G3915"/>
  <c r="K3902"/>
  <c r="K3899"/>
  <c r="K3898"/>
  <c r="K3897"/>
  <c r="K3896"/>
  <c r="K3895"/>
  <c r="K3894"/>
  <c r="K3893"/>
  <c r="K3892"/>
  <c r="K3891"/>
  <c r="K3890"/>
  <c r="K3889"/>
  <c r="K3869"/>
  <c r="K3868"/>
  <c r="K3867"/>
  <c r="K3866"/>
  <c r="K3865"/>
  <c r="K3864"/>
  <c r="K3863"/>
  <c r="K3862"/>
  <c r="K3861"/>
  <c r="K3860"/>
  <c r="K3859"/>
  <c r="K3858"/>
  <c r="K3857"/>
  <c r="K3856"/>
  <c r="K3855"/>
  <c r="K3854"/>
  <c r="K3853"/>
  <c r="K3852"/>
  <c r="K3851"/>
  <c r="K3850"/>
  <c r="K3849"/>
  <c r="K3848"/>
  <c r="K3847"/>
  <c r="K3846"/>
  <c r="K3845"/>
  <c r="K3844"/>
  <c r="K3843"/>
  <c r="K3842"/>
  <c r="K3841"/>
  <c r="K3840"/>
  <c r="K3839"/>
  <c r="K3838"/>
  <c r="K3837"/>
  <c r="K3836"/>
  <c r="K3835"/>
  <c r="K3834"/>
  <c r="K3833"/>
  <c r="K3832"/>
  <c r="K3831"/>
  <c r="K3830"/>
  <c r="K3829"/>
  <c r="K3828"/>
  <c r="K3827"/>
  <c r="K3826"/>
  <c r="K3825"/>
  <c r="K3824"/>
  <c r="K3823"/>
  <c r="K3822"/>
  <c r="K3821"/>
  <c r="K3820"/>
  <c r="K3819"/>
  <c r="K3818"/>
  <c r="K3817"/>
  <c r="K3816"/>
  <c r="K3815"/>
  <c r="K3814"/>
  <c r="K3813"/>
  <c r="K3812"/>
  <c r="K3811"/>
  <c r="K3810"/>
  <c r="K3809"/>
  <c r="K3808"/>
  <c r="K3807"/>
  <c r="K3806"/>
  <c r="K3870" s="1"/>
  <c r="K3805"/>
  <c r="K3792"/>
  <c r="K3791"/>
  <c r="K3790"/>
  <c r="K3789"/>
  <c r="K3788"/>
  <c r="K3787"/>
  <c r="K3786"/>
  <c r="K3785"/>
  <c r="K3784"/>
  <c r="K3783"/>
  <c r="K3782"/>
  <c r="K3781"/>
  <c r="K3780"/>
  <c r="K3779"/>
  <c r="K3778"/>
  <c r="K3777"/>
  <c r="K3776"/>
  <c r="K3775"/>
  <c r="K3774"/>
  <c r="K3773"/>
  <c r="K3772"/>
  <c r="K3793" s="1"/>
  <c r="K3766"/>
  <c r="K3765"/>
  <c r="K3764"/>
  <c r="K3763"/>
  <c r="K3762"/>
  <c r="K3761"/>
  <c r="K3760"/>
  <c r="K3759"/>
  <c r="K3758"/>
  <c r="K3757"/>
  <c r="K3756"/>
  <c r="K3755"/>
  <c r="K3754"/>
  <c r="K3753"/>
  <c r="K3752"/>
  <c r="K3751"/>
  <c r="K3767" s="1"/>
  <c r="K3747"/>
  <c r="K3746"/>
  <c r="K3745"/>
  <c r="K3744"/>
  <c r="K3743"/>
  <c r="K3742"/>
  <c r="K3741"/>
  <c r="K3740"/>
  <c r="K3739"/>
  <c r="K3738"/>
  <c r="K3737"/>
  <c r="K3736"/>
  <c r="K3735"/>
  <c r="K3734"/>
  <c r="K3733"/>
  <c r="K3732"/>
  <c r="K3731"/>
  <c r="K3730"/>
  <c r="K3729"/>
  <c r="K3728"/>
  <c r="K3727"/>
  <c r="K3726"/>
  <c r="K3725"/>
  <c r="K3724"/>
  <c r="K3723"/>
  <c r="K3722"/>
  <c r="K3721"/>
  <c r="K3720"/>
  <c r="K3719"/>
  <c r="K3718"/>
  <c r="K3717"/>
  <c r="K3716"/>
  <c r="K3715"/>
  <c r="K3714"/>
  <c r="K3713"/>
  <c r="K3712"/>
  <c r="K3711"/>
  <c r="K3710"/>
  <c r="K3709"/>
  <c r="K3708"/>
  <c r="K3707"/>
  <c r="K3706"/>
  <c r="K3705"/>
  <c r="K3704"/>
  <c r="K3703"/>
  <c r="K3702"/>
  <c r="K3701"/>
  <c r="K3700"/>
  <c r="K3699"/>
  <c r="K3698"/>
  <c r="K3697"/>
  <c r="K3696"/>
  <c r="K3695"/>
  <c r="K3694"/>
  <c r="K3693"/>
  <c r="K3692"/>
  <c r="K3691"/>
  <c r="K3690"/>
  <c r="K3689"/>
  <c r="K3688"/>
  <c r="K3687"/>
  <c r="K3686"/>
  <c r="K3685"/>
  <c r="K3684"/>
  <c r="K3683"/>
  <c r="K3682"/>
  <c r="K3681"/>
  <c r="K3680"/>
  <c r="K3679"/>
  <c r="K3678"/>
  <c r="K3677"/>
  <c r="K3676"/>
  <c r="K3675"/>
  <c r="K3674"/>
  <c r="K3673"/>
  <c r="K3672"/>
  <c r="K3671"/>
  <c r="K3670"/>
  <c r="K3669"/>
  <c r="K3668"/>
  <c r="K3667"/>
  <c r="K3666"/>
  <c r="K3665"/>
  <c r="K3664"/>
  <c r="K3663"/>
  <c r="K3662"/>
  <c r="K3661"/>
  <c r="K3660"/>
  <c r="K3748" s="1"/>
  <c r="K3656"/>
  <c r="K3655"/>
  <c r="K3654"/>
  <c r="K3653"/>
  <c r="K3652"/>
  <c r="K3651"/>
  <c r="K3650"/>
  <c r="K3649"/>
  <c r="K3648"/>
  <c r="K3647"/>
  <c r="K3645"/>
  <c r="K3644"/>
  <c r="K3643"/>
  <c r="K3642"/>
  <c r="K3641"/>
  <c r="K3640"/>
  <c r="K3639"/>
  <c r="K3638"/>
  <c r="K3657" s="1"/>
  <c r="K3634"/>
  <c r="K3633"/>
  <c r="K3632"/>
  <c r="K3631"/>
  <c r="K3630"/>
  <c r="K3629"/>
  <c r="K3628"/>
  <c r="K3627"/>
  <c r="K3626"/>
  <c r="K3625"/>
  <c r="K3624"/>
  <c r="K3623"/>
  <c r="K3622"/>
  <c r="K3621"/>
  <c r="K3620"/>
  <c r="K3619"/>
  <c r="K3618"/>
  <c r="K3617"/>
  <c r="K3616"/>
  <c r="K3615"/>
  <c r="K3614"/>
  <c r="K3613"/>
  <c r="K3612"/>
  <c r="K3611"/>
  <c r="K3610"/>
  <c r="K3609"/>
  <c r="K3608"/>
  <c r="K3635" s="1"/>
  <c r="K3598"/>
  <c r="I3598"/>
  <c r="O3597"/>
  <c r="G3597"/>
  <c r="O3596"/>
  <c r="G3596"/>
  <c r="G3595"/>
  <c r="G3594"/>
  <c r="G3593"/>
  <c r="G3592"/>
  <c r="G3591"/>
  <c r="G3590"/>
  <c r="G3589"/>
  <c r="G3588"/>
  <c r="G3587"/>
  <c r="G3586"/>
  <c r="G3585"/>
  <c r="G3584"/>
  <c r="G3583"/>
  <c r="O3582"/>
  <c r="G3582"/>
  <c r="O3581"/>
  <c r="G3581"/>
  <c r="O3580"/>
  <c r="G3580"/>
  <c r="O3579"/>
  <c r="O3598" s="1"/>
  <c r="G3579"/>
  <c r="O3578"/>
  <c r="G3578"/>
  <c r="G3577"/>
  <c r="G3576"/>
  <c r="G3575"/>
  <c r="G3574"/>
  <c r="G3573"/>
  <c r="G3572"/>
  <c r="G3571"/>
  <c r="G3570"/>
  <c r="G3569"/>
  <c r="G3568"/>
  <c r="G3567"/>
  <c r="G3566"/>
  <c r="G3565"/>
  <c r="G3564"/>
  <c r="O3563"/>
  <c r="G3563"/>
  <c r="G3562"/>
  <c r="G3561"/>
  <c r="O3560"/>
  <c r="G3560"/>
  <c r="G3559"/>
  <c r="G3558"/>
  <c r="G3557"/>
  <c r="G3556"/>
  <c r="G3598" s="1"/>
  <c r="M3555"/>
  <c r="M3598" s="1"/>
  <c r="K3552"/>
  <c r="I3552"/>
  <c r="G3551"/>
  <c r="G3550"/>
  <c r="G3549"/>
  <c r="G3548"/>
  <c r="G3547"/>
  <c r="G3546"/>
  <c r="G3545"/>
  <c r="G3544"/>
  <c r="G3543"/>
  <c r="G3542"/>
  <c r="G3541"/>
  <c r="G3540"/>
  <c r="O3539"/>
  <c r="G3539"/>
  <c r="O3538"/>
  <c r="G3538"/>
  <c r="M3537"/>
  <c r="G3537"/>
  <c r="O3536"/>
  <c r="G3536"/>
  <c r="O3535"/>
  <c r="G3535"/>
  <c r="O3534"/>
  <c r="G3534"/>
  <c r="O3533"/>
  <c r="G3533"/>
  <c r="O3532"/>
  <c r="G3532"/>
  <c r="G3531"/>
  <c r="G3530"/>
  <c r="G3529"/>
  <c r="G3528"/>
  <c r="G3527"/>
  <c r="G3526"/>
  <c r="G3525"/>
  <c r="M3524"/>
  <c r="M3552" s="1"/>
  <c r="G3524"/>
  <c r="G3523"/>
  <c r="G3522"/>
  <c r="G3521"/>
  <c r="G3520"/>
  <c r="G3519"/>
  <c r="G3518"/>
  <c r="G3517"/>
  <c r="G3516"/>
  <c r="G3515"/>
  <c r="G3514"/>
  <c r="G3513"/>
  <c r="G3512"/>
  <c r="O3511"/>
  <c r="G3511"/>
  <c r="G3510"/>
  <c r="G3509"/>
  <c r="G3508"/>
  <c r="G3507"/>
  <c r="G3506"/>
  <c r="G3505"/>
  <c r="G3504"/>
  <c r="G3503"/>
  <c r="G3502"/>
  <c r="G3501"/>
  <c r="G3500"/>
  <c r="G3499"/>
  <c r="G3498"/>
  <c r="G3497"/>
  <c r="G3496"/>
  <c r="G3495"/>
  <c r="G3494"/>
  <c r="G3493"/>
  <c r="G3492"/>
  <c r="G3491"/>
  <c r="G3490"/>
  <c r="G3489"/>
  <c r="G3488"/>
  <c r="G3487"/>
  <c r="G3486"/>
  <c r="G3485"/>
  <c r="G3484"/>
  <c r="O3483"/>
  <c r="O3552" s="1"/>
  <c r="G3483"/>
  <c r="G3482"/>
  <c r="G3481"/>
  <c r="G3480"/>
  <c r="G3552" s="1"/>
  <c r="O3466" l="1"/>
  <c r="K3466"/>
  <c r="I3466"/>
  <c r="G3465"/>
  <c r="G3464"/>
  <c r="G3463"/>
  <c r="G3462"/>
  <c r="G3461"/>
  <c r="G3460"/>
  <c r="G3459"/>
  <c r="G3458"/>
  <c r="G3457"/>
  <c r="G3456"/>
  <c r="M3455"/>
  <c r="G3454"/>
  <c r="M3453"/>
  <c r="M3452"/>
  <c r="M3451"/>
  <c r="M3450"/>
  <c r="M3449"/>
  <c r="M3448"/>
  <c r="M3466" s="1"/>
  <c r="G3447"/>
  <c r="G3446"/>
  <c r="G3445"/>
  <c r="G3444"/>
  <c r="G3443"/>
  <c r="G3442"/>
  <c r="G3441"/>
  <c r="G3440"/>
  <c r="G3439"/>
  <c r="G3438"/>
  <c r="G3437"/>
  <c r="G3436"/>
  <c r="G3435"/>
  <c r="G3434"/>
  <c r="M3433"/>
  <c r="M3432"/>
  <c r="M3431"/>
  <c r="M3430"/>
  <c r="M3429"/>
  <c r="G3428"/>
  <c r="G3427"/>
  <c r="G3426"/>
  <c r="G3425"/>
  <c r="G3424"/>
  <c r="G3423"/>
  <c r="G3422"/>
  <c r="G3421"/>
  <c r="G3420"/>
  <c r="G3419"/>
  <c r="A3419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G3418"/>
  <c r="G3417"/>
  <c r="G3416"/>
  <c r="G3415"/>
  <c r="G3414"/>
  <c r="G3413"/>
  <c r="G3412"/>
  <c r="G3411"/>
  <c r="G3410"/>
  <c r="G3408"/>
  <c r="F3407"/>
  <c r="G3407" s="1"/>
  <c r="G3406"/>
  <c r="G3404"/>
  <c r="G3403"/>
  <c r="G3400"/>
  <c r="G3399"/>
  <c r="G3398"/>
  <c r="G3397"/>
  <c r="G3396"/>
  <c r="M3394"/>
  <c r="G3394"/>
  <c r="G3393"/>
  <c r="G3392"/>
  <c r="G3391"/>
  <c r="G3389"/>
  <c r="G3388"/>
  <c r="G3466" s="1"/>
  <c r="O3378"/>
  <c r="K3378"/>
  <c r="G3377"/>
  <c r="G3376"/>
  <c r="G3375"/>
  <c r="M3374"/>
  <c r="M3373"/>
  <c r="M3371"/>
  <c r="G3369"/>
  <c r="G3368"/>
  <c r="G3367"/>
  <c r="G3366"/>
  <c r="G3365"/>
  <c r="M3364"/>
  <c r="G3363"/>
  <c r="G3362"/>
  <c r="G3361"/>
  <c r="G3360"/>
  <c r="G3359"/>
  <c r="G3358"/>
  <c r="G3357"/>
  <c r="G3356"/>
  <c r="G3355"/>
  <c r="G3354"/>
  <c r="G3353"/>
  <c r="G3352"/>
  <c r="G3351"/>
  <c r="G3350"/>
  <c r="G3349"/>
  <c r="G3348"/>
  <c r="F3348"/>
  <c r="G3347"/>
  <c r="F3347"/>
  <c r="G3346"/>
  <c r="M3345"/>
  <c r="G3345"/>
  <c r="G3344"/>
  <c r="G3343"/>
  <c r="G3342"/>
  <c r="G3341"/>
  <c r="G3340"/>
  <c r="G3339"/>
  <c r="G3338"/>
  <c r="M3337"/>
  <c r="G3337"/>
  <c r="G3336"/>
  <c r="G3335"/>
  <c r="G3334"/>
  <c r="G3333"/>
  <c r="G3332"/>
  <c r="G3331"/>
  <c r="G3330"/>
  <c r="G3329"/>
  <c r="G3328"/>
  <c r="G3327"/>
  <c r="G3326"/>
  <c r="G3325"/>
  <c r="G3324"/>
  <c r="G3323"/>
  <c r="G3322"/>
  <c r="G3321"/>
  <c r="G3320"/>
  <c r="F3320"/>
  <c r="G3319"/>
  <c r="G3318"/>
  <c r="G3317"/>
  <c r="F3317"/>
  <c r="G3316"/>
  <c r="G3315"/>
  <c r="G3314"/>
  <c r="G3313"/>
  <c r="G3312"/>
  <c r="G3311"/>
  <c r="G3310"/>
  <c r="G3309"/>
  <c r="G3308"/>
  <c r="G3306"/>
  <c r="G3305"/>
  <c r="G3304"/>
  <c r="G3303"/>
  <c r="G3302"/>
  <c r="G3301"/>
  <c r="G3300"/>
  <c r="G3299"/>
  <c r="G3298"/>
  <c r="G3297"/>
  <c r="G3296"/>
  <c r="G3295"/>
  <c r="F3295"/>
  <c r="G3294"/>
  <c r="G3293"/>
  <c r="M3292"/>
  <c r="G3291"/>
  <c r="G3290"/>
  <c r="G3289"/>
  <c r="G3288"/>
  <c r="G3287"/>
  <c r="G3286"/>
  <c r="F3285"/>
  <c r="G3285" s="1"/>
  <c r="G3284"/>
  <c r="G3283"/>
  <c r="G3282"/>
  <c r="G3280"/>
  <c r="G3279"/>
  <c r="G3278"/>
  <c r="G3277"/>
  <c r="G3276"/>
  <c r="F3275"/>
  <c r="G3275" s="1"/>
  <c r="F3274"/>
  <c r="G3274" s="1"/>
  <c r="F3273"/>
  <c r="G3273" s="1"/>
  <c r="G3272"/>
  <c r="G3271"/>
  <c r="G3270"/>
  <c r="G3269"/>
  <c r="G3268"/>
  <c r="G3267"/>
  <c r="G3266"/>
  <c r="G3265"/>
  <c r="G3264"/>
  <c r="G3262"/>
  <c r="G3261"/>
  <c r="G3260"/>
  <c r="G3259"/>
  <c r="M3258"/>
  <c r="G3258"/>
  <c r="G3257"/>
  <c r="G3256"/>
  <c r="G3255"/>
  <c r="G3254"/>
  <c r="G3253"/>
  <c r="F3252"/>
  <c r="G3252" s="1"/>
  <c r="G3251"/>
  <c r="G3250"/>
  <c r="G3249"/>
  <c r="M3248"/>
  <c r="G3248"/>
  <c r="I3247"/>
  <c r="I3378" s="1"/>
  <c r="G3245"/>
  <c r="G3244"/>
  <c r="G3243"/>
  <c r="G3242"/>
  <c r="G3241"/>
  <c r="G3240"/>
  <c r="G3239"/>
  <c r="G3238"/>
  <c r="G3237"/>
  <c r="G3236"/>
  <c r="G3235"/>
  <c r="G3234"/>
  <c r="G3233"/>
  <c r="G3232"/>
  <c r="G3231"/>
  <c r="G3230"/>
  <c r="G3229"/>
  <c r="G3227"/>
  <c r="G3226"/>
  <c r="G3225"/>
  <c r="G3224"/>
  <c r="G3223"/>
  <c r="G3222"/>
  <c r="G3221"/>
  <c r="F3221"/>
  <c r="G3220"/>
  <c r="G3219"/>
  <c r="G3218"/>
  <c r="G3217"/>
  <c r="G3216"/>
  <c r="G3215"/>
  <c r="G3214"/>
  <c r="G3213"/>
  <c r="G3212"/>
  <c r="G3211"/>
  <c r="G3210"/>
  <c r="G3209"/>
  <c r="G3208"/>
  <c r="G3207"/>
  <c r="G3206"/>
  <c r="G3205"/>
  <c r="G3204"/>
  <c r="G3203"/>
  <c r="G3202"/>
  <c r="G3201"/>
  <c r="G3200"/>
  <c r="G3199"/>
  <c r="G3196"/>
  <c r="G3195"/>
  <c r="G3194"/>
  <c r="G3193"/>
  <c r="G3192"/>
  <c r="G3191"/>
  <c r="G3190"/>
  <c r="G3189"/>
  <c r="G3188"/>
  <c r="G3187"/>
  <c r="G3186"/>
  <c r="G3185"/>
  <c r="G3184"/>
  <c r="G3183"/>
  <c r="G3182"/>
  <c r="G3181"/>
  <c r="G3180"/>
  <c r="G3179"/>
  <c r="G3178"/>
  <c r="G3177"/>
  <c r="G3175"/>
  <c r="G3174"/>
  <c r="M3172"/>
  <c r="G3171"/>
  <c r="G3170"/>
  <c r="G3169"/>
  <c r="G3166"/>
  <c r="M3165"/>
  <c r="M3164"/>
  <c r="G3163"/>
  <c r="G3162"/>
  <c r="G3161"/>
  <c r="G3160"/>
  <c r="M3159"/>
  <c r="M3158"/>
  <c r="G3157"/>
  <c r="G3155"/>
  <c r="G3154"/>
  <c r="G3153"/>
  <c r="G3152"/>
  <c r="G3151"/>
  <c r="F3151"/>
  <c r="G3150"/>
  <c r="G3149"/>
  <c r="G3148"/>
  <c r="G3146"/>
  <c r="M3145"/>
  <c r="G3144"/>
  <c r="G3142"/>
  <c r="F3141"/>
  <c r="G3141" s="1"/>
  <c r="F3140"/>
  <c r="G3140" s="1"/>
  <c r="M3139"/>
  <c r="M3138"/>
  <c r="M3137"/>
  <c r="M3136"/>
  <c r="L3136"/>
  <c r="M3135"/>
  <c r="M3378" s="1"/>
  <c r="F3134"/>
  <c r="G3134" s="1"/>
  <c r="G3378" l="1"/>
  <c r="J3121"/>
  <c r="J3113"/>
  <c r="K3052" l="1"/>
  <c r="K3051"/>
  <c r="K3050"/>
  <c r="K3049"/>
  <c r="K3048"/>
  <c r="K3047"/>
  <c r="K3046"/>
  <c r="K3045"/>
  <c r="K3044"/>
  <c r="K3043"/>
  <c r="K3042"/>
  <c r="K3041"/>
  <c r="K3054" s="1"/>
  <c r="K3036"/>
  <c r="K3035"/>
  <c r="K3034"/>
  <c r="K3033"/>
  <c r="K3032"/>
  <c r="K3031"/>
  <c r="K3030"/>
  <c r="K3029"/>
  <c r="K3028"/>
  <c r="K3027"/>
  <c r="K3026"/>
  <c r="K3025"/>
  <c r="K3024"/>
  <c r="K3023"/>
  <c r="K3022"/>
  <c r="K3021"/>
  <c r="K3020"/>
  <c r="K3019"/>
  <c r="K3018"/>
  <c r="K3017"/>
  <c r="K3016"/>
  <c r="K3015"/>
  <c r="K3014"/>
  <c r="K3013"/>
  <c r="K3012"/>
  <c r="K3011"/>
  <c r="K3010"/>
  <c r="K3009"/>
  <c r="K3008"/>
  <c r="K3007"/>
  <c r="K3006"/>
  <c r="K3005"/>
  <c r="K3004"/>
  <c r="K3003"/>
  <c r="K3002"/>
  <c r="K3001"/>
  <c r="K3000"/>
  <c r="K2999"/>
  <c r="K2998"/>
  <c r="K2997"/>
  <c r="K2996"/>
  <c r="K2995"/>
  <c r="K2994"/>
  <c r="K2993"/>
  <c r="K2992"/>
  <c r="K2991"/>
  <c r="K2990"/>
  <c r="K2989"/>
  <c r="K2988"/>
  <c r="K2987"/>
  <c r="K2986"/>
  <c r="K2985"/>
  <c r="K2984"/>
  <c r="K2983"/>
  <c r="K2982"/>
  <c r="K2981"/>
  <c r="K2980"/>
  <c r="K2979"/>
  <c r="K2978"/>
  <c r="K2977"/>
  <c r="K2976"/>
  <c r="K2975"/>
  <c r="K2974"/>
  <c r="K2973"/>
  <c r="K3037" s="1"/>
  <c r="K2961" l="1"/>
  <c r="K2960"/>
  <c r="K2959"/>
  <c r="K2958"/>
  <c r="K2957"/>
  <c r="K2956"/>
  <c r="K2955"/>
  <c r="K2954"/>
  <c r="K2953"/>
  <c r="K2952"/>
  <c r="K2951"/>
  <c r="K2950"/>
  <c r="K2949"/>
  <c r="K2948"/>
  <c r="K2947"/>
  <c r="K2946"/>
  <c r="K2945"/>
  <c r="K2944"/>
  <c r="K2943"/>
  <c r="K2942"/>
  <c r="K2941"/>
  <c r="K2940"/>
  <c r="K2939"/>
  <c r="K2938"/>
  <c r="K2937"/>
  <c r="K2936"/>
  <c r="K2935"/>
  <c r="K2934"/>
  <c r="K2933"/>
  <c r="K2932"/>
  <c r="K2931"/>
  <c r="K2930"/>
  <c r="K2929"/>
  <c r="K2928"/>
  <c r="K2927"/>
  <c r="K2926"/>
  <c r="K2925"/>
  <c r="K2924"/>
  <c r="K2923"/>
  <c r="K2922"/>
  <c r="K2921"/>
  <c r="K2920"/>
  <c r="K2919"/>
  <c r="K2918"/>
  <c r="K2913"/>
  <c r="K2912"/>
  <c r="K2911"/>
  <c r="K2910"/>
  <c r="K2909"/>
  <c r="K2905"/>
  <c r="K2904"/>
  <c r="K2903"/>
  <c r="K2902"/>
  <c r="K2901"/>
  <c r="K2900"/>
  <c r="K2899"/>
  <c r="K2898"/>
  <c r="K2897"/>
  <c r="K2896"/>
  <c r="K2895"/>
  <c r="K2894"/>
  <c r="K2893"/>
  <c r="K2892"/>
  <c r="K2891"/>
  <c r="K2890"/>
  <c r="K2889"/>
  <c r="K2888"/>
  <c r="K2887"/>
  <c r="K2886"/>
  <c r="K2885"/>
  <c r="K2884"/>
  <c r="K2883"/>
  <c r="K2882"/>
  <c r="K2881"/>
  <c r="K2880"/>
  <c r="K2879"/>
  <c r="K2878"/>
  <c r="K2877"/>
  <c r="K2876"/>
  <c r="K2875"/>
  <c r="K2874"/>
  <c r="K2873"/>
  <c r="K2872"/>
  <c r="K2871"/>
  <c r="K2870"/>
  <c r="K2869"/>
  <c r="K2868"/>
  <c r="K2867"/>
  <c r="K2866"/>
  <c r="K2865"/>
  <c r="K2864"/>
  <c r="K2863"/>
  <c r="K2862"/>
  <c r="K2861"/>
  <c r="K2860"/>
  <c r="K2859"/>
  <c r="K2858"/>
  <c r="K2857"/>
  <c r="K2856"/>
  <c r="K2855"/>
  <c r="K2854"/>
  <c r="K2853"/>
  <c r="K2852"/>
  <c r="K2851"/>
  <c r="K2850"/>
  <c r="K2849"/>
  <c r="K2848"/>
  <c r="K2844"/>
  <c r="K2843"/>
  <c r="K2842"/>
  <c r="K2841"/>
  <c r="K2840"/>
  <c r="K2839"/>
  <c r="K2838"/>
  <c r="K2837"/>
  <c r="K2836"/>
  <c r="K2835"/>
  <c r="K2834"/>
  <c r="K2833"/>
  <c r="K2832"/>
  <c r="K2831"/>
  <c r="K2830"/>
  <c r="K2829"/>
  <c r="K2828"/>
  <c r="K2827"/>
  <c r="K2826"/>
  <c r="K2825"/>
  <c r="K2824"/>
  <c r="K2823"/>
  <c r="K2822"/>
  <c r="K2821"/>
  <c r="K2820"/>
  <c r="K2819"/>
  <c r="K2818"/>
  <c r="K2817"/>
  <c r="K2816"/>
  <c r="K2815"/>
  <c r="K2814"/>
  <c r="K2813"/>
  <c r="K2812"/>
  <c r="K2811"/>
  <c r="K2810"/>
  <c r="K2809"/>
  <c r="K2808"/>
  <c r="K2807"/>
  <c r="K2806"/>
  <c r="K2805"/>
  <c r="K2804"/>
  <c r="K2803"/>
  <c r="K2802"/>
  <c r="K2801"/>
  <c r="K2800"/>
  <c r="K2799"/>
  <c r="K2798"/>
  <c r="K2797"/>
  <c r="K2796"/>
  <c r="K2795"/>
  <c r="K2794"/>
  <c r="K2793"/>
  <c r="K2792"/>
  <c r="K2791"/>
  <c r="K2790"/>
  <c r="K2789"/>
  <c r="K2785"/>
  <c r="K2784"/>
  <c r="K2783"/>
  <c r="K2782"/>
  <c r="K2781"/>
  <c r="K2780"/>
  <c r="K2779"/>
  <c r="K2778"/>
  <c r="K2777"/>
  <c r="K2776"/>
  <c r="K2775"/>
  <c r="K2774"/>
  <c r="K2773"/>
  <c r="K2772"/>
  <c r="K2771"/>
  <c r="K2770"/>
  <c r="K2769"/>
  <c r="K2768"/>
  <c r="K2767"/>
  <c r="K2766"/>
  <c r="K2765"/>
  <c r="K2764"/>
  <c r="K2763"/>
  <c r="K2762"/>
  <c r="K2761"/>
  <c r="K2760"/>
  <c r="K2759"/>
  <c r="K2758"/>
  <c r="K2757"/>
  <c r="K2756"/>
  <c r="K2755"/>
  <c r="K2754"/>
  <c r="K2753"/>
  <c r="K2752"/>
  <c r="K2751"/>
  <c r="K2750"/>
  <c r="K2749"/>
  <c r="K2748"/>
  <c r="K2747"/>
  <c r="K2746"/>
  <c r="K2745"/>
  <c r="K2744"/>
  <c r="K2743"/>
  <c r="K2742"/>
  <c r="K2741"/>
  <c r="K2740"/>
  <c r="K2739"/>
  <c r="K2738"/>
  <c r="K2737"/>
  <c r="K2736"/>
  <c r="K2735"/>
  <c r="K2734"/>
  <c r="E2733"/>
  <c r="K2733" s="1"/>
  <c r="K2732"/>
  <c r="K2731"/>
  <c r="K2730"/>
  <c r="K2729"/>
  <c r="K2728"/>
  <c r="K2727"/>
  <c r="K2726"/>
  <c r="K2725"/>
  <c r="K2724"/>
  <c r="K2723"/>
  <c r="K2722"/>
  <c r="K2721"/>
  <c r="K2720"/>
  <c r="K2719"/>
  <c r="K2718"/>
  <c r="K2717"/>
  <c r="K2716"/>
  <c r="K2715"/>
  <c r="K2714"/>
  <c r="K2713"/>
  <c r="K2712"/>
  <c r="K2711"/>
  <c r="K2710"/>
  <c r="K2709"/>
  <c r="K2708"/>
  <c r="K2707"/>
  <c r="K2706"/>
  <c r="K2705"/>
  <c r="K2704"/>
  <c r="K2703"/>
  <c r="K2702"/>
  <c r="K2701"/>
  <c r="K2700"/>
  <c r="K2699"/>
  <c r="K2698"/>
  <c r="K2697"/>
  <c r="K2696"/>
  <c r="K2695"/>
  <c r="K2694"/>
  <c r="K2680"/>
  <c r="K2679"/>
  <c r="K2678"/>
  <c r="K2677"/>
  <c r="K2676"/>
  <c r="K2675"/>
  <c r="K2674"/>
  <c r="K2673"/>
  <c r="K2672"/>
  <c r="K2671"/>
  <c r="K2670"/>
  <c r="K2669"/>
  <c r="K2668"/>
  <c r="K2667"/>
  <c r="K2666"/>
  <c r="K2665"/>
  <c r="K2664"/>
  <c r="K2663"/>
  <c r="K2662"/>
  <c r="K2661"/>
  <c r="K2660"/>
  <c r="K2659"/>
  <c r="K2658"/>
  <c r="K2657"/>
  <c r="K2656"/>
  <c r="K2655"/>
  <c r="K2654"/>
  <c r="K2653"/>
  <c r="K2652"/>
  <c r="K2651"/>
  <c r="K2650"/>
  <c r="K2649"/>
  <c r="K2648"/>
  <c r="K2647"/>
  <c r="K2646"/>
  <c r="K2645"/>
  <c r="K2644"/>
  <c r="K2643"/>
  <c r="K2642"/>
  <c r="K2641"/>
  <c r="K2640"/>
  <c r="K2639"/>
  <c r="K2638"/>
  <c r="K2637"/>
  <c r="K2636"/>
  <c r="K2635"/>
  <c r="K2634"/>
  <c r="K2633"/>
  <c r="K2632"/>
  <c r="K2631"/>
  <c r="K2630"/>
  <c r="K2629"/>
  <c r="K2628"/>
  <c r="K2627"/>
  <c r="K2626"/>
  <c r="K2625"/>
  <c r="K2624"/>
  <c r="K2623"/>
  <c r="K2622"/>
  <c r="K2621"/>
  <c r="K2620"/>
  <c r="K2619"/>
  <c r="K2618"/>
  <c r="K2617"/>
  <c r="K2616"/>
  <c r="K2615"/>
  <c r="K2614"/>
  <c r="K2613"/>
  <c r="K2612"/>
  <c r="K2611"/>
  <c r="K2610"/>
  <c r="K2609"/>
  <c r="K2608"/>
  <c r="K2607"/>
  <c r="K2606"/>
  <c r="K2605"/>
  <c r="K2604"/>
  <c r="K2603"/>
  <c r="K2602"/>
  <c r="K2601"/>
  <c r="K2600"/>
  <c r="K2599"/>
  <c r="K2598"/>
  <c r="K2597"/>
  <c r="K2596"/>
  <c r="K2595"/>
  <c r="K2594"/>
  <c r="K2593"/>
  <c r="K2592"/>
  <c r="K2591"/>
  <c r="K2590"/>
  <c r="K2589"/>
  <c r="K2588"/>
  <c r="K2587"/>
  <c r="K2586"/>
  <c r="K2585"/>
  <c r="K2584"/>
  <c r="K2583"/>
  <c r="K2582"/>
  <c r="K2581"/>
  <c r="K2580"/>
  <c r="K2579"/>
  <c r="K2578"/>
  <c r="K2577"/>
  <c r="K2576"/>
  <c r="K2575"/>
  <c r="K2574"/>
  <c r="K2573"/>
  <c r="K2572"/>
  <c r="K2571"/>
  <c r="K2570"/>
  <c r="K2569"/>
  <c r="K2568"/>
  <c r="K2567"/>
  <c r="K2566"/>
  <c r="K2565"/>
  <c r="K2564"/>
  <c r="K2563"/>
  <c r="K2562"/>
  <c r="K2561"/>
  <c r="K2560"/>
  <c r="K2559"/>
  <c r="K2558"/>
  <c r="K2557"/>
  <c r="K2556"/>
  <c r="K2555"/>
  <c r="K2554"/>
  <c r="K2553"/>
  <c r="K2552"/>
  <c r="K2551"/>
  <c r="K2550"/>
  <c r="K2549"/>
  <c r="K2548"/>
  <c r="K2547"/>
  <c r="K2546"/>
  <c r="K2545"/>
  <c r="K2544"/>
  <c r="K2543"/>
  <c r="K2542"/>
  <c r="K2541"/>
  <c r="K2540"/>
  <c r="K2539"/>
  <c r="K2538"/>
  <c r="K2537"/>
  <c r="K2536"/>
  <c r="K2535"/>
  <c r="K2534"/>
  <c r="K2533"/>
  <c r="K2532"/>
  <c r="K2531"/>
  <c r="K2530"/>
  <c r="K2529"/>
  <c r="K2528"/>
  <c r="K2527"/>
  <c r="K2526"/>
  <c r="K2525"/>
  <c r="K2524"/>
  <c r="K2523"/>
  <c r="K2522"/>
  <c r="K2521"/>
  <c r="K2520"/>
  <c r="K2519"/>
  <c r="K2518"/>
  <c r="K2517"/>
  <c r="K2516"/>
  <c r="K2515"/>
  <c r="K2514"/>
  <c r="K2513"/>
  <c r="K2512"/>
  <c r="K2511"/>
  <c r="K2510"/>
  <c r="K2509"/>
  <c r="K2508"/>
  <c r="K2507"/>
  <c r="K2506"/>
  <c r="J2493" l="1"/>
  <c r="G2493"/>
  <c r="D2493"/>
  <c r="G2476"/>
  <c r="G2459"/>
  <c r="P2231" l="1"/>
  <c r="O2231"/>
  <c r="G2231"/>
  <c r="P2230"/>
  <c r="O2230"/>
  <c r="G2230"/>
  <c r="P2229"/>
  <c r="O2229"/>
  <c r="G2229"/>
  <c r="P2228"/>
  <c r="O2228"/>
  <c r="G2228"/>
  <c r="P2227"/>
  <c r="O2227"/>
  <c r="G2227"/>
  <c r="P2226"/>
  <c r="O2226"/>
  <c r="G2226"/>
  <c r="P2225"/>
  <c r="O2225"/>
  <c r="G2225"/>
  <c r="P2224"/>
  <c r="O2224"/>
  <c r="G2224"/>
  <c r="P2223"/>
  <c r="O2223"/>
  <c r="G2223"/>
  <c r="P2222"/>
  <c r="O2222"/>
  <c r="G2222"/>
  <c r="P2221"/>
  <c r="O2221"/>
  <c r="G2221"/>
  <c r="P2220"/>
  <c r="O2220"/>
  <c r="G2220"/>
  <c r="P2219"/>
  <c r="O2219"/>
  <c r="G2219"/>
  <c r="P2218"/>
  <c r="O2218"/>
  <c r="G2218"/>
  <c r="P2217"/>
  <c r="O2217"/>
  <c r="G2217"/>
  <c r="P2216"/>
  <c r="G2216"/>
  <c r="P2215"/>
  <c r="G2215"/>
  <c r="P2213"/>
  <c r="G2213"/>
  <c r="P2212"/>
  <c r="G2212"/>
  <c r="P2211"/>
  <c r="G2211"/>
  <c r="P2208"/>
  <c r="O2208"/>
  <c r="K2208"/>
  <c r="I2208"/>
  <c r="G2208"/>
  <c r="E2208"/>
  <c r="M2208" s="1"/>
  <c r="P2207"/>
  <c r="O2207"/>
  <c r="M2207"/>
  <c r="K2207"/>
  <c r="I2207"/>
  <c r="G2207"/>
  <c r="P2206"/>
  <c r="O2206"/>
  <c r="M2206"/>
  <c r="K2206"/>
  <c r="I2206"/>
  <c r="G2206"/>
  <c r="P2205"/>
  <c r="O2205"/>
  <c r="M2205"/>
  <c r="K2205"/>
  <c r="I2205"/>
  <c r="G2205"/>
  <c r="P2204"/>
  <c r="O2204"/>
  <c r="M2204"/>
  <c r="K2204"/>
  <c r="I2204"/>
  <c r="G2204"/>
  <c r="P2203"/>
  <c r="O2203"/>
  <c r="M2203"/>
  <c r="K2203"/>
  <c r="I2203"/>
  <c r="G2203"/>
  <c r="P2202"/>
  <c r="O2202"/>
  <c r="M2202"/>
  <c r="K2202"/>
  <c r="I2202"/>
  <c r="G2202"/>
  <c r="P2201"/>
  <c r="O2201"/>
  <c r="M2201"/>
  <c r="K2201"/>
  <c r="I2201"/>
  <c r="G2201"/>
  <c r="P2200"/>
  <c r="O2200"/>
  <c r="M2200"/>
  <c r="K2200"/>
  <c r="I2200"/>
  <c r="G2200"/>
  <c r="P2199"/>
  <c r="O2199"/>
  <c r="M2199"/>
  <c r="K2199"/>
  <c r="I2199"/>
  <c r="G2199"/>
  <c r="P2198"/>
  <c r="O2198"/>
  <c r="M2198"/>
  <c r="K2198"/>
  <c r="I2198"/>
  <c r="G2198"/>
  <c r="P2197"/>
  <c r="O2197"/>
  <c r="M2197"/>
  <c r="K2197"/>
  <c r="I2197"/>
  <c r="G2197"/>
  <c r="P2196"/>
  <c r="O2196"/>
  <c r="M2196"/>
  <c r="K2196"/>
  <c r="I2196"/>
  <c r="G2196"/>
  <c r="P2195"/>
  <c r="O2195"/>
  <c r="M2195"/>
  <c r="K2195"/>
  <c r="I2195"/>
  <c r="G2195"/>
  <c r="P2194"/>
  <c r="O2194"/>
  <c r="M2194"/>
  <c r="K2194"/>
  <c r="I2194"/>
  <c r="G2194"/>
  <c r="P2193"/>
  <c r="O2193"/>
  <c r="M2193"/>
  <c r="K2193"/>
  <c r="I2193"/>
  <c r="G2193"/>
  <c r="P2192"/>
  <c r="O2192"/>
  <c r="M2192"/>
  <c r="K2192"/>
  <c r="I2192"/>
  <c r="G2192"/>
  <c r="P2191"/>
  <c r="O2191"/>
  <c r="M2191"/>
  <c r="K2191"/>
  <c r="I2191"/>
  <c r="G2191"/>
  <c r="P2190"/>
  <c r="O2190"/>
  <c r="M2190"/>
  <c r="K2190"/>
  <c r="I2190"/>
  <c r="G2190"/>
  <c r="P2189"/>
  <c r="O2189"/>
  <c r="M2189"/>
  <c r="K2189"/>
  <c r="I2189"/>
  <c r="G2189"/>
  <c r="P2188"/>
  <c r="O2188"/>
  <c r="M2188"/>
  <c r="K2188"/>
  <c r="I2188"/>
  <c r="G2188"/>
  <c r="P2187"/>
  <c r="O2187"/>
  <c r="M2187"/>
  <c r="K2187"/>
  <c r="I2187"/>
  <c r="G2187"/>
  <c r="P2186"/>
  <c r="O2186"/>
  <c r="M2186"/>
  <c r="K2186"/>
  <c r="I2186"/>
  <c r="G2186"/>
  <c r="P2185"/>
  <c r="O2185"/>
  <c r="M2185"/>
  <c r="K2185"/>
  <c r="I2185"/>
  <c r="G2185"/>
  <c r="P2184"/>
  <c r="O2184"/>
  <c r="M2184"/>
  <c r="K2184"/>
  <c r="I2184"/>
  <c r="G2184"/>
  <c r="P2183"/>
  <c r="O2183"/>
  <c r="M2183"/>
  <c r="K2183"/>
  <c r="I2183"/>
  <c r="G2183"/>
  <c r="P2182"/>
  <c r="O2182"/>
  <c r="M2182"/>
  <c r="K2182"/>
  <c r="I2182"/>
  <c r="G2182"/>
  <c r="P2181"/>
  <c r="O2181"/>
  <c r="M2181"/>
  <c r="K2181"/>
  <c r="I2181"/>
  <c r="G2181"/>
  <c r="P2180"/>
  <c r="O2180"/>
  <c r="M2180"/>
  <c r="K2180"/>
  <c r="I2180"/>
  <c r="G2180"/>
  <c r="P2179"/>
  <c r="O2179"/>
  <c r="M2179"/>
  <c r="K2179"/>
  <c r="I2179"/>
  <c r="G2179"/>
  <c r="P2178"/>
  <c r="O2178"/>
  <c r="M2178"/>
  <c r="K2178"/>
  <c r="I2178"/>
  <c r="G2178"/>
  <c r="P2177"/>
  <c r="O2177"/>
  <c r="M2177"/>
  <c r="K2177"/>
  <c r="I2177"/>
  <c r="G2177"/>
  <c r="P2176"/>
  <c r="O2176"/>
  <c r="M2176"/>
  <c r="K2176"/>
  <c r="I2176"/>
  <c r="G2176"/>
  <c r="P2175"/>
  <c r="O2175"/>
  <c r="M2175"/>
  <c r="K2175"/>
  <c r="I2175"/>
  <c r="G2175"/>
  <c r="P2174"/>
  <c r="O2174"/>
  <c r="M2174"/>
  <c r="K2174"/>
  <c r="I2174"/>
  <c r="G2174"/>
  <c r="P2173"/>
  <c r="O2173"/>
  <c r="M2173"/>
  <c r="K2173"/>
  <c r="I2173"/>
  <c r="G2173"/>
  <c r="P2172"/>
  <c r="O2172"/>
  <c r="M2172"/>
  <c r="K2172"/>
  <c r="I2172"/>
  <c r="G2172"/>
  <c r="P2171"/>
  <c r="O2171"/>
  <c r="M2171"/>
  <c r="K2171"/>
  <c r="I2171"/>
  <c r="G2171"/>
  <c r="P2170"/>
  <c r="O2170"/>
  <c r="M2170"/>
  <c r="K2170"/>
  <c r="I2170"/>
  <c r="G2170"/>
  <c r="P2169"/>
  <c r="O2169"/>
  <c r="M2169"/>
  <c r="K2169"/>
  <c r="I2169"/>
  <c r="G2169"/>
  <c r="P2168"/>
  <c r="O2168"/>
  <c r="M2168"/>
  <c r="K2168"/>
  <c r="I2168"/>
  <c r="G2168"/>
  <c r="P2167"/>
  <c r="O2167"/>
  <c r="M2167"/>
  <c r="K2167"/>
  <c r="I2167"/>
  <c r="G2167"/>
  <c r="P2166"/>
  <c r="O2166"/>
  <c r="M2166"/>
  <c r="K2166"/>
  <c r="I2166"/>
  <c r="G2166"/>
  <c r="P2165"/>
  <c r="O2165"/>
  <c r="M2165"/>
  <c r="K2165"/>
  <c r="I2165"/>
  <c r="G2165"/>
  <c r="P2164"/>
  <c r="O2164"/>
  <c r="M2164"/>
  <c r="K2164"/>
  <c r="I2164"/>
  <c r="G2164"/>
  <c r="P2163"/>
  <c r="O2163"/>
  <c r="M2163"/>
  <c r="K2163"/>
  <c r="I2163"/>
  <c r="G2163"/>
  <c r="P2162"/>
  <c r="O2162"/>
  <c r="M2162"/>
  <c r="K2162"/>
  <c r="I2162"/>
  <c r="G2162"/>
  <c r="P2161"/>
  <c r="O2161"/>
  <c r="M2161"/>
  <c r="K2161"/>
  <c r="I2161"/>
  <c r="G2161"/>
  <c r="P2160"/>
  <c r="O2160"/>
  <c r="M2160"/>
  <c r="K2160"/>
  <c r="I2160"/>
  <c r="G2160"/>
  <c r="P2159"/>
  <c r="O2159"/>
  <c r="M2159"/>
  <c r="K2159"/>
  <c r="I2159"/>
  <c r="G2159"/>
  <c r="P2158"/>
  <c r="O2158"/>
  <c r="M2158"/>
  <c r="K2158"/>
  <c r="I2158"/>
  <c r="G2158"/>
  <c r="P2157"/>
  <c r="O2157"/>
  <c r="M2157"/>
  <c r="K2157"/>
  <c r="I2157"/>
  <c r="G2157"/>
  <c r="P2156"/>
  <c r="O2156"/>
  <c r="M2156"/>
  <c r="K2156"/>
  <c r="I2156"/>
  <c r="G2156"/>
  <c r="P2155"/>
  <c r="O2155"/>
  <c r="M2155"/>
  <c r="K2155"/>
  <c r="I2155"/>
  <c r="G2155"/>
  <c r="P2154"/>
  <c r="O2154"/>
  <c r="M2154"/>
  <c r="K2154"/>
  <c r="I2154"/>
  <c r="G2154"/>
  <c r="P2153"/>
  <c r="O2153"/>
  <c r="M2153"/>
  <c r="K2153"/>
  <c r="I2153"/>
  <c r="G2153"/>
  <c r="P2152"/>
  <c r="K2152"/>
  <c r="I2152"/>
  <c r="E2152"/>
  <c r="M2152" s="1"/>
  <c r="P2151"/>
  <c r="O2151"/>
  <c r="K2151"/>
  <c r="I2151"/>
  <c r="G2151"/>
  <c r="E2151"/>
  <c r="M2151" s="1"/>
  <c r="P2150"/>
  <c r="O2150"/>
  <c r="M2150"/>
  <c r="K2150"/>
  <c r="I2150"/>
  <c r="G2150"/>
  <c r="P2149"/>
  <c r="O2149"/>
  <c r="M2149"/>
  <c r="K2149"/>
  <c r="I2149"/>
  <c r="G2149"/>
  <c r="P2148"/>
  <c r="O2148"/>
  <c r="M2148"/>
  <c r="K2148"/>
  <c r="I2148"/>
  <c r="G2148"/>
  <c r="P2147"/>
  <c r="O2147"/>
  <c r="M2147"/>
  <c r="K2147"/>
  <c r="I2147"/>
  <c r="G2147"/>
  <c r="P2146"/>
  <c r="O2146"/>
  <c r="M2146"/>
  <c r="K2146"/>
  <c r="I2146"/>
  <c r="G2146"/>
  <c r="P2145"/>
  <c r="O2145"/>
  <c r="M2145"/>
  <c r="K2145"/>
  <c r="I2145"/>
  <c r="G2145"/>
  <c r="P2144"/>
  <c r="O2144"/>
  <c r="M2144"/>
  <c r="K2144"/>
  <c r="I2144"/>
  <c r="G2144"/>
  <c r="P2143"/>
  <c r="O2143"/>
  <c r="M2143"/>
  <c r="K2143"/>
  <c r="I2143"/>
  <c r="G2143"/>
  <c r="P2142"/>
  <c r="O2142"/>
  <c r="M2142"/>
  <c r="K2142"/>
  <c r="I2142"/>
  <c r="G2142"/>
  <c r="P2141"/>
  <c r="O2141"/>
  <c r="M2141"/>
  <c r="K2141"/>
  <c r="I2141"/>
  <c r="G2141"/>
  <c r="P2140"/>
  <c r="O2140"/>
  <c r="M2140"/>
  <c r="K2140"/>
  <c r="I2140"/>
  <c r="G2140"/>
  <c r="P2139"/>
  <c r="O2139"/>
  <c r="M2139"/>
  <c r="K2139"/>
  <c r="I2139"/>
  <c r="G2139"/>
  <c r="P2138"/>
  <c r="O2138"/>
  <c r="M2138"/>
  <c r="K2138"/>
  <c r="I2138"/>
  <c r="G2138"/>
  <c r="P2137"/>
  <c r="O2137"/>
  <c r="M2137"/>
  <c r="K2137"/>
  <c r="I2137"/>
  <c r="G2137"/>
  <c r="P2136"/>
  <c r="O2136"/>
  <c r="M2136"/>
  <c r="K2136"/>
  <c r="I2136"/>
  <c r="G2136"/>
  <c r="P2135"/>
  <c r="O2135"/>
  <c r="M2135"/>
  <c r="K2135"/>
  <c r="I2135"/>
  <c r="G2135"/>
  <c r="P2134"/>
  <c r="O2134"/>
  <c r="M2134"/>
  <c r="K2134"/>
  <c r="I2134"/>
  <c r="G2134"/>
  <c r="P2133"/>
  <c r="O2133"/>
  <c r="M2133"/>
  <c r="K2133"/>
  <c r="I2133"/>
  <c r="G2133"/>
  <c r="P2132"/>
  <c r="O2132"/>
  <c r="M2132"/>
  <c r="K2132"/>
  <c r="I2132"/>
  <c r="G2132"/>
  <c r="P2131"/>
  <c r="O2131"/>
  <c r="M2131"/>
  <c r="K2131"/>
  <c r="I2131"/>
  <c r="G2131"/>
  <c r="P2130"/>
  <c r="O2130"/>
  <c r="M2130"/>
  <c r="K2130"/>
  <c r="I2130"/>
  <c r="G2130"/>
  <c r="P2129"/>
  <c r="O2129"/>
  <c r="M2129"/>
  <c r="K2129"/>
  <c r="I2129"/>
  <c r="G2129"/>
  <c r="P2128"/>
  <c r="O2128"/>
  <c r="M2128"/>
  <c r="K2128"/>
  <c r="I2128"/>
  <c r="G2128"/>
  <c r="P2127"/>
  <c r="O2127"/>
  <c r="M2127"/>
  <c r="K2127"/>
  <c r="I2127"/>
  <c r="G2127"/>
  <c r="P2126"/>
  <c r="O2126"/>
  <c r="M2126"/>
  <c r="K2126"/>
  <c r="I2126"/>
  <c r="G2126"/>
  <c r="P2125"/>
  <c r="O2125"/>
  <c r="M2125"/>
  <c r="K2125"/>
  <c r="I2125"/>
  <c r="G2125"/>
  <c r="P2124"/>
  <c r="O2124"/>
  <c r="M2124"/>
  <c r="K2124"/>
  <c r="I2124"/>
  <c r="G2124"/>
  <c r="P2123"/>
  <c r="O2123"/>
  <c r="M2123"/>
  <c r="K2123"/>
  <c r="I2123"/>
  <c r="G2123"/>
  <c r="P2122"/>
  <c r="O2122"/>
  <c r="M2122"/>
  <c r="K2122"/>
  <c r="I2122"/>
  <c r="G2122"/>
  <c r="P2121"/>
  <c r="O2121"/>
  <c r="M2121"/>
  <c r="K2121"/>
  <c r="I2121"/>
  <c r="G2121"/>
  <c r="P2120"/>
  <c r="O2120"/>
  <c r="M2120"/>
  <c r="K2120"/>
  <c r="I2120"/>
  <c r="G2120"/>
  <c r="P2119"/>
  <c r="O2119"/>
  <c r="M2119"/>
  <c r="K2119"/>
  <c r="I2119"/>
  <c r="G2119"/>
  <c r="P2118"/>
  <c r="O2118"/>
  <c r="M2118"/>
  <c r="K2118"/>
  <c r="I2118"/>
  <c r="G2118"/>
  <c r="P2117"/>
  <c r="O2117"/>
  <c r="M2117"/>
  <c r="K2117"/>
  <c r="I2117"/>
  <c r="G2117"/>
  <c r="P2116"/>
  <c r="O2116"/>
  <c r="M2116"/>
  <c r="K2116"/>
  <c r="I2116"/>
  <c r="G2116"/>
  <c r="P2115"/>
  <c r="O2115"/>
  <c r="M2115"/>
  <c r="K2115"/>
  <c r="I2115"/>
  <c r="G2115"/>
  <c r="P2114"/>
  <c r="O2114"/>
  <c r="M2114"/>
  <c r="K2114"/>
  <c r="I2114"/>
  <c r="G2114"/>
  <c r="P2113"/>
  <c r="O2113"/>
  <c r="M2113"/>
  <c r="K2113"/>
  <c r="I2113"/>
  <c r="G2113"/>
  <c r="P2112"/>
  <c r="O2112"/>
  <c r="M2112"/>
  <c r="K2112"/>
  <c r="I2112"/>
  <c r="G2112"/>
  <c r="P2111"/>
  <c r="O2111"/>
  <c r="M2111"/>
  <c r="K2111"/>
  <c r="I2111"/>
  <c r="G2111"/>
  <c r="P2110"/>
  <c r="O2110"/>
  <c r="M2110"/>
  <c r="K2110"/>
  <c r="I2110"/>
  <c r="G2110"/>
  <c r="P2109"/>
  <c r="O2109"/>
  <c r="M2109"/>
  <c r="K2109"/>
  <c r="I2109"/>
  <c r="G2109"/>
  <c r="P2108"/>
  <c r="O2108"/>
  <c r="M2108"/>
  <c r="K2108"/>
  <c r="I2108"/>
  <c r="G2108"/>
  <c r="P2107"/>
  <c r="O2107"/>
  <c r="M2107"/>
  <c r="K2107"/>
  <c r="I2107"/>
  <c r="G2107"/>
  <c r="P2106"/>
  <c r="O2106"/>
  <c r="M2106"/>
  <c r="K2106"/>
  <c r="I2106"/>
  <c r="G2106"/>
  <c r="P2105"/>
  <c r="O2105"/>
  <c r="M2105"/>
  <c r="K2105"/>
  <c r="I2105"/>
  <c r="G2105"/>
  <c r="P2104"/>
  <c r="O2104"/>
  <c r="M2104"/>
  <c r="K2104"/>
  <c r="I2104"/>
  <c r="G2104"/>
  <c r="P2103"/>
  <c r="O2103"/>
  <c r="M2103"/>
  <c r="K2103"/>
  <c r="I2103"/>
  <c r="G2103"/>
  <c r="P2102"/>
  <c r="O2102"/>
  <c r="M2102"/>
  <c r="K2102"/>
  <c r="I2102"/>
  <c r="G2102"/>
  <c r="P2101"/>
  <c r="O2101"/>
  <c r="M2101"/>
  <c r="K2101"/>
  <c r="I2101"/>
  <c r="G2101"/>
  <c r="P2100"/>
  <c r="O2100"/>
  <c r="M2100"/>
  <c r="K2100"/>
  <c r="I2100"/>
  <c r="G2100"/>
  <c r="P2099"/>
  <c r="O2099"/>
  <c r="M2099"/>
  <c r="K2099"/>
  <c r="I2099"/>
  <c r="G2099"/>
  <c r="P2098"/>
  <c r="O2098"/>
  <c r="M2098"/>
  <c r="K2098"/>
  <c r="I2098"/>
  <c r="G2098"/>
  <c r="P2097"/>
  <c r="O2097"/>
  <c r="M2097"/>
  <c r="K2097"/>
  <c r="I2097"/>
  <c r="G2097"/>
  <c r="P2096"/>
  <c r="O2096"/>
  <c r="M2096"/>
  <c r="K2096"/>
  <c r="I2096"/>
  <c r="G2096"/>
  <c r="P2095"/>
  <c r="O2095"/>
  <c r="M2095"/>
  <c r="K2095"/>
  <c r="I2095"/>
  <c r="G2095"/>
  <c r="P2094"/>
  <c r="O2094"/>
  <c r="M2094"/>
  <c r="K2094"/>
  <c r="I2094"/>
  <c r="G2094"/>
  <c r="P2093"/>
  <c r="O2093"/>
  <c r="M2093"/>
  <c r="K2093"/>
  <c r="I2093"/>
  <c r="G2093"/>
  <c r="P2092"/>
  <c r="O2092"/>
  <c r="M2092"/>
  <c r="K2092"/>
  <c r="I2092"/>
  <c r="G2092"/>
  <c r="P2091"/>
  <c r="O2091"/>
  <c r="M2091"/>
  <c r="K2091"/>
  <c r="I2091"/>
  <c r="G2091"/>
  <c r="P2090"/>
  <c r="O2090"/>
  <c r="M2090"/>
  <c r="K2090"/>
  <c r="I2090"/>
  <c r="G2090"/>
  <c r="P2089"/>
  <c r="O2089"/>
  <c r="M2089"/>
  <c r="K2089"/>
  <c r="I2089"/>
  <c r="G2089"/>
  <c r="P2088"/>
  <c r="O2088"/>
  <c r="M2088"/>
  <c r="K2088"/>
  <c r="I2088"/>
  <c r="G2088"/>
  <c r="P2087"/>
  <c r="O2087"/>
  <c r="M2087"/>
  <c r="K2087"/>
  <c r="I2087"/>
  <c r="G2087"/>
  <c r="P2086"/>
  <c r="O2086"/>
  <c r="M2086"/>
  <c r="K2086"/>
  <c r="I2086"/>
  <c r="G2086"/>
  <c r="P2085"/>
  <c r="O2085"/>
  <c r="M2085"/>
  <c r="K2085"/>
  <c r="I2085"/>
  <c r="G2085"/>
  <c r="P2084"/>
  <c r="O2084"/>
  <c r="M2084"/>
  <c r="K2084"/>
  <c r="I2084"/>
  <c r="G2084"/>
  <c r="P2083"/>
  <c r="O2083"/>
  <c r="M2083"/>
  <c r="K2083"/>
  <c r="I2083"/>
  <c r="G2083"/>
  <c r="P2082"/>
  <c r="O2082"/>
  <c r="M2082"/>
  <c r="K2082"/>
  <c r="I2082"/>
  <c r="G2082"/>
  <c r="P2081"/>
  <c r="O2081"/>
  <c r="M2081"/>
  <c r="K2081"/>
  <c r="I2081"/>
  <c r="G2081"/>
  <c r="P2080"/>
  <c r="O2080"/>
  <c r="M2080"/>
  <c r="K2080"/>
  <c r="I2080"/>
  <c r="G2080"/>
  <c r="P2079"/>
  <c r="O2079"/>
  <c r="M2079"/>
  <c r="K2079"/>
  <c r="I2079"/>
  <c r="G2079"/>
  <c r="P2078"/>
  <c r="O2078"/>
  <c r="M2078"/>
  <c r="K2078"/>
  <c r="I2078"/>
  <c r="G2078"/>
  <c r="P2077"/>
  <c r="O2077"/>
  <c r="M2077"/>
  <c r="K2077"/>
  <c r="I2077"/>
  <c r="G2077"/>
  <c r="P2076"/>
  <c r="O2076"/>
  <c r="M2076"/>
  <c r="K2076"/>
  <c r="I2076"/>
  <c r="G2076"/>
  <c r="P2075"/>
  <c r="O2075"/>
  <c r="M2075"/>
  <c r="K2075"/>
  <c r="I2075"/>
  <c r="G2075"/>
  <c r="P2074"/>
  <c r="O2074"/>
  <c r="M2074"/>
  <c r="K2074"/>
  <c r="I2074"/>
  <c r="G2074"/>
  <c r="P2073"/>
  <c r="O2073"/>
  <c r="M2073"/>
  <c r="K2073"/>
  <c r="I2073"/>
  <c r="G2073"/>
  <c r="P2072"/>
  <c r="O2072"/>
  <c r="M2072"/>
  <c r="K2072"/>
  <c r="I2072"/>
  <c r="G2072"/>
  <c r="P2071"/>
  <c r="O2071"/>
  <c r="M2071"/>
  <c r="K2071"/>
  <c r="I2071"/>
  <c r="G2071"/>
  <c r="P2070"/>
  <c r="O2070"/>
  <c r="G2070"/>
  <c r="E2070"/>
  <c r="I2070" s="1"/>
  <c r="P2069"/>
  <c r="O2069"/>
  <c r="M2069"/>
  <c r="K2069"/>
  <c r="I2069"/>
  <c r="G2069"/>
  <c r="P2068"/>
  <c r="O2068"/>
  <c r="M2068"/>
  <c r="K2068"/>
  <c r="I2068"/>
  <c r="G2068"/>
  <c r="P2067"/>
  <c r="O2067"/>
  <c r="M2067"/>
  <c r="K2067"/>
  <c r="I2067"/>
  <c r="G2067"/>
  <c r="P2066"/>
  <c r="O2066"/>
  <c r="M2066"/>
  <c r="K2066"/>
  <c r="I2066"/>
  <c r="G2066"/>
  <c r="P2065"/>
  <c r="O2065"/>
  <c r="M2065"/>
  <c r="K2065"/>
  <c r="I2065"/>
  <c r="G2065"/>
  <c r="P2064"/>
  <c r="O2064"/>
  <c r="K2064"/>
  <c r="I2064"/>
  <c r="G2064"/>
  <c r="E2064"/>
  <c r="M2064" s="1"/>
  <c r="P2063"/>
  <c r="O2063"/>
  <c r="G2063"/>
  <c r="E2063"/>
  <c r="I2063" s="1"/>
  <c r="P2062"/>
  <c r="O2062"/>
  <c r="M2062"/>
  <c r="K2062"/>
  <c r="I2062"/>
  <c r="G2062"/>
  <c r="P2061"/>
  <c r="O2061"/>
  <c r="M2061"/>
  <c r="K2061"/>
  <c r="I2061"/>
  <c r="G2061"/>
  <c r="P2060"/>
  <c r="O2060"/>
  <c r="M2060"/>
  <c r="K2060"/>
  <c r="I2060"/>
  <c r="G2060"/>
  <c r="P2059"/>
  <c r="O2059"/>
  <c r="M2059"/>
  <c r="K2059"/>
  <c r="I2059"/>
  <c r="G2059"/>
  <c r="P2058"/>
  <c r="O2058"/>
  <c r="M2058"/>
  <c r="K2058"/>
  <c r="I2058"/>
  <c r="G2058"/>
  <c r="P2057"/>
  <c r="O2057"/>
  <c r="M2057"/>
  <c r="K2057"/>
  <c r="I2057"/>
  <c r="G2057"/>
  <c r="P2056"/>
  <c r="O2056"/>
  <c r="M2056"/>
  <c r="K2056"/>
  <c r="I2056"/>
  <c r="G2056"/>
  <c r="P2055"/>
  <c r="O2055"/>
  <c r="K2055"/>
  <c r="I2055"/>
  <c r="G2055"/>
  <c r="E2055"/>
  <c r="M2055" s="1"/>
  <c r="P2054"/>
  <c r="O2054"/>
  <c r="M2054"/>
  <c r="G2054"/>
  <c r="E2054"/>
  <c r="I2054" s="1"/>
  <c r="P2053"/>
  <c r="O2053"/>
  <c r="M2053"/>
  <c r="K2053"/>
  <c r="I2053"/>
  <c r="G2053"/>
  <c r="P2052"/>
  <c r="O2052"/>
  <c r="K2052"/>
  <c r="I2052"/>
  <c r="G2052"/>
  <c r="E2052"/>
  <c r="M2052" s="1"/>
  <c r="P2051"/>
  <c r="O2051"/>
  <c r="G2051"/>
  <c r="E2051"/>
  <c r="I2051" s="1"/>
  <c r="P2050"/>
  <c r="O2050"/>
  <c r="M2050"/>
  <c r="K2050"/>
  <c r="I2050"/>
  <c r="G2050"/>
  <c r="P2049"/>
  <c r="O2049"/>
  <c r="M2049"/>
  <c r="K2049"/>
  <c r="I2049"/>
  <c r="G2049"/>
  <c r="P2048"/>
  <c r="E2048"/>
  <c r="O2048" s="1"/>
  <c r="P2047"/>
  <c r="O2047"/>
  <c r="M2047"/>
  <c r="K2047"/>
  <c r="I2047"/>
  <c r="G2047"/>
  <c r="P2046"/>
  <c r="O2046"/>
  <c r="M2046"/>
  <c r="K2046"/>
  <c r="I2046"/>
  <c r="G2046"/>
  <c r="P2045"/>
  <c r="K2045"/>
  <c r="I2045"/>
  <c r="E2045"/>
  <c r="M2045" s="1"/>
  <c r="P2044"/>
  <c r="O2044"/>
  <c r="K2044"/>
  <c r="I2044"/>
  <c r="G2044"/>
  <c r="E2044"/>
  <c r="M2044" s="1"/>
  <c r="P2043"/>
  <c r="O2043"/>
  <c r="M2043"/>
  <c r="K2043"/>
  <c r="I2043"/>
  <c r="G2043"/>
  <c r="P2042"/>
  <c r="O2042"/>
  <c r="M2042"/>
  <c r="K2042"/>
  <c r="I2042"/>
  <c r="G2042"/>
  <c r="P2041"/>
  <c r="O2041"/>
  <c r="M2041"/>
  <c r="K2041"/>
  <c r="I2041"/>
  <c r="G2041"/>
  <c r="P2040"/>
  <c r="O2040"/>
  <c r="M2040"/>
  <c r="K2040"/>
  <c r="I2040"/>
  <c r="G2040"/>
  <c r="I2209" l="1"/>
  <c r="M2209"/>
  <c r="M2048"/>
  <c r="M2070"/>
  <c r="G2045"/>
  <c r="G2209" s="1"/>
  <c r="O2045"/>
  <c r="O2209" s="1"/>
  <c r="I2048"/>
  <c r="K2051"/>
  <c r="K2054"/>
  <c r="K2063"/>
  <c r="K2070"/>
  <c r="G2152"/>
  <c r="O2152"/>
  <c r="K2048"/>
  <c r="K2209" s="1"/>
  <c r="M2051"/>
  <c r="M2063"/>
  <c r="G2048"/>
  <c r="O2026" l="1"/>
  <c r="O2025"/>
  <c r="O2024"/>
  <c r="O2023"/>
  <c r="O2022"/>
  <c r="O2021"/>
  <c r="O2020"/>
  <c r="O2019"/>
  <c r="O2018"/>
  <c r="O2017"/>
  <c r="O2016"/>
  <c r="O2015"/>
  <c r="O2014"/>
  <c r="O2013"/>
  <c r="O2012"/>
  <c r="O2011"/>
  <c r="O2010"/>
  <c r="O2009"/>
  <c r="O2008"/>
  <c r="O2007"/>
  <c r="O2006"/>
  <c r="O2005"/>
  <c r="O2004"/>
  <c r="O2003"/>
  <c r="O2002"/>
  <c r="O2001"/>
  <c r="O2000"/>
  <c r="O1999"/>
  <c r="O1998"/>
  <c r="O1997"/>
  <c r="O1996"/>
  <c r="O1995"/>
  <c r="O1994"/>
  <c r="O1993"/>
  <c r="O1992"/>
  <c r="O1991"/>
  <c r="O1990"/>
  <c r="O1989"/>
  <c r="O1988"/>
  <c r="O1987"/>
  <c r="O1986"/>
  <c r="O1985"/>
  <c r="O1984"/>
  <c r="O1983"/>
  <c r="O1982"/>
  <c r="O1981"/>
  <c r="O1980"/>
  <c r="O1979"/>
  <c r="O1978"/>
  <c r="O1977"/>
  <c r="O1976"/>
  <c r="O1975"/>
  <c r="O1974"/>
  <c r="O1973"/>
  <c r="O1972"/>
  <c r="O1971"/>
  <c r="O1970"/>
  <c r="O1969"/>
  <c r="O1968"/>
  <c r="O1967"/>
  <c r="O1966"/>
  <c r="O1965"/>
  <c r="O1964"/>
  <c r="O1963"/>
  <c r="O1962"/>
  <c r="O1961"/>
  <c r="O1960"/>
  <c r="O1959"/>
  <c r="O1958"/>
  <c r="O1957"/>
  <c r="O1956"/>
  <c r="O1955"/>
  <c r="O1954"/>
  <c r="O1953"/>
  <c r="O1952"/>
  <c r="O1951"/>
  <c r="O1950"/>
  <c r="O1949"/>
  <c r="O1948"/>
  <c r="O1947"/>
  <c r="O1946"/>
  <c r="O1945"/>
  <c r="O1944"/>
  <c r="O1943"/>
  <c r="O1942"/>
  <c r="O1941"/>
  <c r="O1940"/>
  <c r="O1939"/>
  <c r="O1938"/>
  <c r="O1937"/>
  <c r="O1936"/>
  <c r="O1935"/>
  <c r="O1934"/>
  <c r="O1933"/>
  <c r="O1932"/>
  <c r="O1931"/>
  <c r="O1930"/>
  <c r="O1929"/>
  <c r="O1928"/>
  <c r="O1927"/>
  <c r="O1926"/>
  <c r="O1925"/>
  <c r="O1924"/>
  <c r="O1923"/>
  <c r="O1922"/>
  <c r="O1921"/>
  <c r="O1920"/>
  <c r="O1919"/>
  <c r="O1918"/>
  <c r="O1917"/>
  <c r="O1916"/>
  <c r="O1915"/>
  <c r="O1914"/>
  <c r="O1913"/>
  <c r="O1912"/>
  <c r="O2027" s="1"/>
  <c r="O1911"/>
  <c r="O1910"/>
  <c r="O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2027" s="1"/>
  <c r="G1778"/>
  <c r="G1767"/>
  <c r="P1760"/>
  <c r="P1759"/>
  <c r="P1758"/>
  <c r="P1757"/>
  <c r="P1756"/>
  <c r="P1755"/>
  <c r="P1754"/>
  <c r="P1753"/>
  <c r="P1752"/>
  <c r="P1751"/>
  <c r="P1750"/>
  <c r="P1749"/>
  <c r="P1748"/>
  <c r="P1747"/>
  <c r="P1746"/>
  <c r="P1745"/>
  <c r="P1744"/>
  <c r="P1743"/>
  <c r="P1742"/>
  <c r="P1741"/>
  <c r="P1740"/>
  <c r="P1739"/>
  <c r="P1738"/>
  <c r="P1737"/>
  <c r="P1736"/>
  <c r="P1735"/>
  <c r="P1734"/>
  <c r="P1733"/>
  <c r="P1732"/>
  <c r="P1731"/>
  <c r="P1730"/>
  <c r="P1729"/>
  <c r="P1727"/>
  <c r="P1726"/>
  <c r="P1725"/>
  <c r="P1724"/>
  <c r="P1723"/>
  <c r="P1722"/>
  <c r="P1721"/>
  <c r="P1720"/>
  <c r="P1719"/>
  <c r="P1718"/>
  <c r="P1717"/>
  <c r="P1716"/>
  <c r="P1715"/>
  <c r="P1714"/>
  <c r="P1713"/>
  <c r="P1712"/>
  <c r="P1711"/>
  <c r="P1710"/>
  <c r="P1709"/>
  <c r="P1708"/>
  <c r="P1707"/>
  <c r="P1706"/>
  <c r="P1705"/>
  <c r="P1704"/>
  <c r="P1703"/>
  <c r="P1702"/>
  <c r="P1701"/>
  <c r="P1700"/>
  <c r="P1699"/>
  <c r="P1698"/>
  <c r="P1697"/>
  <c r="P1696"/>
  <c r="P1695"/>
  <c r="P1694"/>
  <c r="P1693"/>
  <c r="P1692"/>
  <c r="P1691"/>
  <c r="P1690"/>
  <c r="P1689"/>
  <c r="P1688"/>
  <c r="P1687"/>
  <c r="P1686"/>
  <c r="P1685"/>
  <c r="P1684"/>
  <c r="P1683"/>
  <c r="P1682"/>
  <c r="P1681"/>
  <c r="P1680"/>
  <c r="P1679"/>
  <c r="P1678"/>
  <c r="P1677"/>
  <c r="P1676"/>
  <c r="P1675"/>
  <c r="P1674"/>
  <c r="P1673"/>
  <c r="P1672"/>
  <c r="P1671"/>
  <c r="P1670"/>
  <c r="P1669"/>
  <c r="P1668"/>
  <c r="P1667"/>
  <c r="P1666"/>
  <c r="P1665"/>
  <c r="P1664"/>
  <c r="P1663"/>
  <c r="P1662"/>
  <c r="P1661"/>
  <c r="P1660"/>
  <c r="P1659"/>
  <c r="P1658"/>
  <c r="P1657"/>
  <c r="P1656"/>
  <c r="P1655"/>
  <c r="P1654"/>
  <c r="P1653"/>
  <c r="P1652"/>
  <c r="P1651"/>
  <c r="P1650"/>
  <c r="P1649"/>
  <c r="P1648"/>
  <c r="P1647"/>
  <c r="P1646"/>
  <c r="P1645"/>
  <c r="P1644"/>
  <c r="P1643"/>
  <c r="P1642"/>
  <c r="P1641"/>
  <c r="P1640"/>
  <c r="P1639"/>
  <c r="P1638"/>
  <c r="P1637"/>
  <c r="P1636"/>
  <c r="P1761" s="1"/>
  <c r="D1767" s="1"/>
  <c r="J1767" s="1"/>
  <c r="K1625"/>
  <c r="K1624"/>
  <c r="K1623"/>
  <c r="K1622"/>
  <c r="K1621"/>
  <c r="K1620"/>
  <c r="K1619"/>
  <c r="K1618"/>
  <c r="K1617"/>
  <c r="K1616"/>
  <c r="K1615"/>
  <c r="K1614"/>
  <c r="K1613"/>
  <c r="K1612"/>
  <c r="K1611"/>
  <c r="K1610"/>
  <c r="K1609"/>
  <c r="K1608"/>
  <c r="K1607"/>
  <c r="K1606"/>
  <c r="K1605"/>
  <c r="K1604"/>
  <c r="K1603"/>
  <c r="K1602"/>
  <c r="K1601"/>
  <c r="K1600"/>
  <c r="K1599"/>
  <c r="K1598"/>
  <c r="K1597"/>
  <c r="K1596"/>
  <c r="K1595"/>
  <c r="K1594"/>
  <c r="K1593"/>
  <c r="K1592"/>
  <c r="K1591"/>
  <c r="K1590"/>
  <c r="K1589"/>
  <c r="K1588"/>
  <c r="K1587"/>
  <c r="K1586"/>
  <c r="K1585"/>
  <c r="K1584"/>
  <c r="K1583"/>
  <c r="K1582"/>
  <c r="K1581"/>
  <c r="K1580"/>
  <c r="K1579"/>
  <c r="K1578"/>
  <c r="K1577"/>
  <c r="K1576"/>
  <c r="K1575"/>
  <c r="K1574"/>
  <c r="K1573"/>
  <c r="K1572"/>
  <c r="K1571"/>
  <c r="K1570"/>
  <c r="K1569"/>
  <c r="K1568"/>
  <c r="K1567"/>
  <c r="K1566"/>
  <c r="K1565"/>
  <c r="K1564"/>
  <c r="K1563"/>
  <c r="K1562"/>
  <c r="K1561"/>
  <c r="K1560"/>
  <c r="K1559"/>
  <c r="K1558"/>
  <c r="K1557"/>
  <c r="K1556"/>
  <c r="K1555"/>
  <c r="K1554"/>
  <c r="K1553"/>
  <c r="K1552"/>
  <c r="K1551"/>
  <c r="K1550"/>
  <c r="K1549"/>
  <c r="K1548"/>
  <c r="K1547"/>
  <c r="K1546"/>
  <c r="K1626" s="1"/>
  <c r="K1545"/>
  <c r="K1544"/>
  <c r="K1543"/>
  <c r="K1526"/>
  <c r="K1525"/>
  <c r="K1524"/>
  <c r="K1523"/>
  <c r="K1522"/>
  <c r="K1521"/>
  <c r="K1520"/>
  <c r="K1519"/>
  <c r="K1518"/>
  <c r="K1517"/>
  <c r="K1516"/>
  <c r="K1515"/>
  <c r="K1514"/>
  <c r="K1513"/>
  <c r="K1512"/>
  <c r="K1511"/>
  <c r="K1510"/>
  <c r="K1509"/>
  <c r="K1508"/>
  <c r="K1507"/>
  <c r="K1506"/>
  <c r="K1505"/>
  <c r="K1504"/>
  <c r="K1503"/>
  <c r="K1502"/>
  <c r="K1501"/>
  <c r="K1500"/>
  <c r="K1499"/>
  <c r="K1498"/>
  <c r="K1497"/>
  <c r="K1496"/>
  <c r="K1495"/>
  <c r="K1494"/>
  <c r="K1493"/>
  <c r="K1492"/>
  <c r="K1491"/>
  <c r="K1490"/>
  <c r="K1489"/>
  <c r="K1488"/>
  <c r="K1487"/>
  <c r="K1486"/>
  <c r="K1485"/>
  <c r="K1484"/>
  <c r="K1483"/>
  <c r="K1482"/>
  <c r="K1481"/>
  <c r="K1480"/>
  <c r="K1479"/>
  <c r="K1478"/>
  <c r="K1477"/>
  <c r="K1476"/>
  <c r="K1475"/>
  <c r="K1474"/>
  <c r="K1473"/>
  <c r="K1472"/>
  <c r="K1471"/>
  <c r="K1470"/>
  <c r="K1469"/>
  <c r="K1468"/>
  <c r="K1467"/>
  <c r="K1466"/>
  <c r="K1465"/>
  <c r="K1464"/>
  <c r="K1463"/>
  <c r="K1462"/>
  <c r="K1461"/>
  <c r="K1460"/>
  <c r="K1459"/>
  <c r="K1458"/>
  <c r="K1457"/>
  <c r="K1456"/>
  <c r="K1455"/>
  <c r="K1454"/>
  <c r="K1453"/>
  <c r="K1527" s="1"/>
  <c r="K1529" s="1"/>
  <c r="I1449"/>
  <c r="K1443"/>
  <c r="K1442"/>
  <c r="K1441"/>
  <c r="K1440"/>
  <c r="K1439"/>
  <c r="K1438"/>
  <c r="K1437"/>
  <c r="K1436"/>
  <c r="K1435"/>
  <c r="K1434"/>
  <c r="K1433"/>
  <c r="K1432"/>
  <c r="K1431"/>
  <c r="K1430"/>
  <c r="K1429"/>
  <c r="K1428"/>
  <c r="K1427"/>
  <c r="K1424"/>
  <c r="K1423"/>
  <c r="K1422"/>
  <c r="K1421"/>
  <c r="K1420"/>
  <c r="K1419"/>
  <c r="K1418"/>
  <c r="K1417"/>
  <c r="K1416"/>
  <c r="K1415"/>
  <c r="K1414"/>
  <c r="K1413"/>
  <c r="K1412"/>
  <c r="K1411"/>
  <c r="K1410"/>
  <c r="K1409"/>
  <c r="K1408"/>
  <c r="K1407"/>
  <c r="K1406"/>
  <c r="K1405"/>
  <c r="K1404"/>
  <c r="K1403"/>
  <c r="K1401"/>
  <c r="K1400"/>
  <c r="K1399"/>
  <c r="K1398"/>
  <c r="K1397"/>
  <c r="K1396"/>
  <c r="K1395"/>
  <c r="K1394"/>
  <c r="K1393"/>
  <c r="K1392"/>
  <c r="K1391"/>
  <c r="K1390"/>
  <c r="K1389"/>
  <c r="K1388"/>
  <c r="K1387"/>
  <c r="K1386"/>
  <c r="K1385"/>
  <c r="K1384"/>
  <c r="K1383"/>
  <c r="K1382"/>
  <c r="K1381"/>
  <c r="K1380"/>
  <c r="K1379"/>
  <c r="K1378"/>
  <c r="K1377"/>
  <c r="K1376"/>
  <c r="K1375"/>
  <c r="K1374"/>
  <c r="K1373"/>
  <c r="K1372"/>
  <c r="K1371"/>
  <c r="K1370"/>
  <c r="K1369"/>
  <c r="K1368"/>
  <c r="K1367"/>
  <c r="K1366"/>
  <c r="K1365"/>
  <c r="K1364"/>
  <c r="K1363"/>
  <c r="K1362"/>
  <c r="K1361"/>
  <c r="K1360"/>
  <c r="K1359"/>
  <c r="K1358"/>
  <c r="K1357"/>
  <c r="K1356"/>
  <c r="K1355"/>
  <c r="K1354"/>
  <c r="K1353"/>
  <c r="K1352"/>
  <c r="K1351"/>
  <c r="K1350"/>
  <c r="K1349"/>
  <c r="K1348"/>
  <c r="K1347"/>
  <c r="K1346"/>
  <c r="K1345"/>
  <c r="K1344"/>
  <c r="K1343"/>
  <c r="K1342"/>
  <c r="K1341"/>
  <c r="K1340"/>
  <c r="K1339"/>
  <c r="K1338"/>
  <c r="K1337"/>
  <c r="K1336"/>
  <c r="K1335"/>
  <c r="K1334"/>
  <c r="K1333"/>
  <c r="K1332"/>
  <c r="K1331"/>
  <c r="K1330"/>
  <c r="K1329"/>
  <c r="K1328"/>
  <c r="K1327"/>
  <c r="K1326"/>
  <c r="K1325"/>
  <c r="K1324"/>
  <c r="K1323"/>
  <c r="K1322"/>
  <c r="K1321"/>
  <c r="K1320"/>
  <c r="K1319"/>
  <c r="K1318"/>
  <c r="K1317"/>
  <c r="K1316"/>
  <c r="K1315"/>
  <c r="K1314"/>
  <c r="K1313"/>
  <c r="K1312"/>
  <c r="K1311"/>
  <c r="K1310"/>
  <c r="K1309"/>
  <c r="K1308"/>
  <c r="K1307"/>
  <c r="K1306"/>
  <c r="K1305"/>
  <c r="K1304"/>
  <c r="K1303"/>
  <c r="K1302"/>
  <c r="K1301"/>
  <c r="K1300"/>
  <c r="K1299"/>
  <c r="K1298"/>
  <c r="K1297"/>
  <c r="K1296"/>
  <c r="K1295"/>
  <c r="K1294"/>
  <c r="K1293"/>
  <c r="K1292"/>
  <c r="K1291"/>
  <c r="K1290"/>
  <c r="K1289"/>
  <c r="K1288"/>
  <c r="K1287"/>
  <c r="K1286"/>
  <c r="K1285"/>
  <c r="K1284"/>
  <c r="K1283"/>
  <c r="K1282"/>
  <c r="K1281"/>
  <c r="K1280"/>
  <c r="K1279"/>
  <c r="K1278"/>
  <c r="K1277"/>
  <c r="K1276"/>
  <c r="K1275"/>
  <c r="K1274"/>
  <c r="K1273"/>
  <c r="K1272"/>
  <c r="K1271"/>
  <c r="K1270"/>
  <c r="K1269"/>
  <c r="K1268"/>
  <c r="K1267"/>
  <c r="K1266"/>
  <c r="K1265"/>
  <c r="K1264"/>
  <c r="K1263"/>
  <c r="K1262"/>
  <c r="K1261"/>
  <c r="K1260"/>
  <c r="K1259"/>
  <c r="K1258"/>
  <c r="K1257"/>
  <c r="K1256"/>
  <c r="K1255"/>
  <c r="K1254"/>
  <c r="K1253"/>
  <c r="K1252"/>
  <c r="K1251"/>
  <c r="K1250"/>
  <c r="K1249"/>
  <c r="K1248"/>
  <c r="K1247"/>
  <c r="K1246"/>
  <c r="K1245"/>
  <c r="K1244"/>
  <c r="K1243"/>
  <c r="K1242"/>
  <c r="K1241"/>
  <c r="K1240"/>
  <c r="K1239"/>
  <c r="K1238"/>
  <c r="K1237"/>
  <c r="K1236"/>
  <c r="K1235"/>
  <c r="K1234"/>
  <c r="K1233"/>
  <c r="K1232"/>
  <c r="K1231"/>
  <c r="K1230"/>
  <c r="K1229"/>
  <c r="K1228"/>
  <c r="K1227"/>
  <c r="K1226"/>
  <c r="K1225"/>
  <c r="K1224"/>
  <c r="K1223"/>
  <c r="K1222"/>
  <c r="K1221"/>
  <c r="K1220"/>
  <c r="K1219"/>
  <c r="K1218"/>
  <c r="K1217"/>
  <c r="K1216"/>
  <c r="K1215"/>
  <c r="K1214"/>
  <c r="K1213"/>
  <c r="K1212"/>
  <c r="K1211"/>
  <c r="K1210"/>
  <c r="K1209"/>
  <c r="K1208"/>
  <c r="K1207"/>
  <c r="K1206"/>
  <c r="K1205"/>
  <c r="K1204"/>
  <c r="K1203"/>
  <c r="K1202"/>
  <c r="K1201"/>
  <c r="K1200"/>
  <c r="K1199"/>
  <c r="K1198"/>
  <c r="K1197"/>
  <c r="K1196"/>
  <c r="K1195"/>
  <c r="K1194"/>
  <c r="K1193"/>
  <c r="K1192"/>
  <c r="K1191"/>
  <c r="K1190"/>
  <c r="K1189"/>
  <c r="K1188"/>
  <c r="K1187"/>
  <c r="K1186"/>
  <c r="K1185"/>
  <c r="K1184"/>
  <c r="K1183"/>
  <c r="K1182"/>
  <c r="K1181"/>
  <c r="K1180"/>
  <c r="K1179"/>
  <c r="K1178"/>
  <c r="K1177"/>
  <c r="K1176"/>
  <c r="K1175"/>
  <c r="K1174"/>
  <c r="K1173"/>
  <c r="K1172"/>
  <c r="K1171"/>
  <c r="K1170"/>
  <c r="K1169"/>
  <c r="K1168"/>
  <c r="K1167"/>
  <c r="K1166"/>
  <c r="K1165"/>
  <c r="K1164"/>
  <c r="K1163"/>
  <c r="K1162"/>
  <c r="K1161"/>
  <c r="K1160"/>
  <c r="K1159"/>
  <c r="K1158"/>
  <c r="K1157"/>
  <c r="K1156"/>
  <c r="K1155"/>
  <c r="K1154"/>
  <c r="K1153"/>
  <c r="K1152"/>
  <c r="K1151"/>
  <c r="K1150"/>
  <c r="K1149"/>
  <c r="K1148"/>
  <c r="K1147"/>
  <c r="K1146"/>
  <c r="K1145"/>
  <c r="K1144"/>
  <c r="K1143"/>
  <c r="K1142"/>
  <c r="K1141"/>
  <c r="K1140"/>
  <c r="K1139"/>
  <c r="K1138"/>
  <c r="K1137"/>
  <c r="K1136"/>
  <c r="K1135"/>
  <c r="K1134"/>
  <c r="K1133"/>
  <c r="K1132"/>
  <c r="K1131"/>
  <c r="K1130"/>
  <c r="K1129"/>
  <c r="K1128"/>
  <c r="K1127"/>
  <c r="K1126"/>
  <c r="K1125"/>
  <c r="K1124"/>
  <c r="K1123"/>
  <c r="K1122"/>
  <c r="K1121"/>
  <c r="K1120"/>
  <c r="K1119"/>
  <c r="K1118"/>
  <c r="K1117"/>
  <c r="K1116"/>
  <c r="K1115"/>
  <c r="K1114"/>
  <c r="K1113"/>
  <c r="K1112"/>
  <c r="K1111"/>
  <c r="K1110"/>
  <c r="K1109"/>
  <c r="K1108"/>
  <c r="K1107"/>
  <c r="K1106"/>
  <c r="K1105"/>
  <c r="K1104"/>
  <c r="K1103"/>
  <c r="K1102"/>
  <c r="K1101"/>
  <c r="K1100"/>
  <c r="K1099"/>
  <c r="K1098"/>
  <c r="K1097"/>
  <c r="K1096"/>
  <c r="K1095"/>
  <c r="K1094"/>
  <c r="K1093"/>
  <c r="K1092"/>
  <c r="K1091"/>
  <c r="K1090"/>
  <c r="K1089"/>
  <c r="K1088"/>
  <c r="K1087"/>
  <c r="K1086"/>
  <c r="K1085"/>
  <c r="K1084"/>
  <c r="K1083"/>
  <c r="K1082"/>
  <c r="K1081"/>
  <c r="K1080"/>
  <c r="K1079"/>
  <c r="K1078"/>
  <c r="K1077"/>
  <c r="K1076"/>
  <c r="K1075"/>
  <c r="K1074"/>
  <c r="K1073"/>
  <c r="K1072"/>
  <c r="K1071"/>
  <c r="K1070"/>
  <c r="K1069"/>
  <c r="K1068"/>
  <c r="K1067"/>
  <c r="K1066"/>
  <c r="K1065"/>
  <c r="K1064"/>
  <c r="K1063"/>
  <c r="K1062"/>
  <c r="K1061"/>
  <c r="K1060"/>
  <c r="K1059"/>
  <c r="K1058"/>
  <c r="K1057"/>
  <c r="K1056"/>
  <c r="K1055"/>
  <c r="K1054"/>
  <c r="K1053"/>
  <c r="K1052"/>
  <c r="K1051"/>
  <c r="K1050"/>
  <c r="K1049"/>
  <c r="K1048"/>
  <c r="K1047"/>
  <c r="K1046"/>
  <c r="K1045"/>
  <c r="K1044"/>
  <c r="K1043"/>
  <c r="K1041"/>
  <c r="K1040"/>
  <c r="K1039"/>
  <c r="K1038"/>
  <c r="K1037"/>
  <c r="K1036"/>
  <c r="K1035"/>
  <c r="K1034"/>
  <c r="K1033"/>
  <c r="K1425" s="1"/>
  <c r="I1445" s="1"/>
  <c r="I1450" s="1"/>
  <c r="K1032"/>
  <c r="L1019" l="1"/>
  <c r="K1019"/>
  <c r="K1018"/>
  <c r="L1018" s="1"/>
  <c r="L1017"/>
  <c r="K1017"/>
  <c r="K942"/>
  <c r="K941"/>
  <c r="K940"/>
  <c r="K939"/>
  <c r="K938"/>
  <c r="K937"/>
  <c r="K936"/>
  <c r="K935"/>
  <c r="K943" s="1"/>
  <c r="K930"/>
  <c r="K929"/>
  <c r="K928"/>
  <c r="K927"/>
  <c r="K926"/>
  <c r="K925"/>
  <c r="K924"/>
  <c r="K923"/>
  <c r="K922"/>
  <c r="K921"/>
  <c r="K920"/>
  <c r="K919"/>
  <c r="K918"/>
  <c r="K917"/>
  <c r="K916"/>
  <c r="K931" s="1"/>
  <c r="K902" l="1"/>
  <c r="K901"/>
  <c r="K900"/>
  <c r="K899"/>
  <c r="K898"/>
  <c r="K897"/>
  <c r="K896"/>
  <c r="K895"/>
  <c r="K894"/>
  <c r="K893"/>
  <c r="K903" s="1"/>
  <c r="K892"/>
  <c r="K890"/>
  <c r="K889"/>
  <c r="K888"/>
  <c r="K887"/>
  <c r="K886"/>
  <c r="K885"/>
  <c r="K884"/>
  <c r="K883"/>
  <c r="K882"/>
  <c r="K881"/>
  <c r="K880"/>
  <c r="K879"/>
  <c r="K878"/>
  <c r="K877"/>
  <c r="K876"/>
  <c r="K875"/>
  <c r="K874"/>
  <c r="K873"/>
  <c r="K891" s="1"/>
  <c r="K872"/>
  <c r="K868"/>
  <c r="K864"/>
  <c r="K863"/>
  <c r="K862"/>
  <c r="K861"/>
  <c r="K860"/>
  <c r="K859"/>
  <c r="K858"/>
  <c r="K857"/>
  <c r="K856"/>
  <c r="K855"/>
  <c r="K854"/>
  <c r="K853"/>
  <c r="K852"/>
  <c r="K851"/>
  <c r="K850"/>
  <c r="K849"/>
  <c r="K848"/>
  <c r="K847"/>
  <c r="K846"/>
  <c r="K845"/>
  <c r="K844"/>
  <c r="K843"/>
  <c r="K842"/>
  <c r="K841"/>
  <c r="K840"/>
  <c r="K839"/>
  <c r="K838"/>
  <c r="K837"/>
  <c r="K836"/>
  <c r="K835"/>
  <c r="K834"/>
  <c r="K833"/>
  <c r="K832"/>
  <c r="K831"/>
  <c r="K830"/>
  <c r="K829"/>
  <c r="K828"/>
  <c r="K827"/>
  <c r="K826"/>
  <c r="K825"/>
  <c r="K824"/>
  <c r="K823"/>
  <c r="K822"/>
  <c r="K821"/>
  <c r="K820"/>
  <c r="K819"/>
  <c r="K818"/>
  <c r="K817"/>
  <c r="K816"/>
  <c r="K815"/>
  <c r="K814"/>
  <c r="K813"/>
  <c r="K812"/>
  <c r="K811"/>
  <c r="K810"/>
  <c r="K809"/>
  <c r="K808"/>
  <c r="K807"/>
  <c r="K806"/>
  <c r="K805"/>
  <c r="K804"/>
  <c r="K803"/>
  <c r="K802"/>
  <c r="K801"/>
  <c r="K800"/>
  <c r="K799"/>
  <c r="K798"/>
  <c r="K797"/>
  <c r="K796"/>
  <c r="K795"/>
  <c r="K794"/>
  <c r="K793"/>
  <c r="K792"/>
  <c r="K791"/>
  <c r="K790"/>
  <c r="K789"/>
  <c r="K788"/>
  <c r="K787"/>
  <c r="K786"/>
  <c r="K785"/>
  <c r="K784"/>
  <c r="K783"/>
  <c r="K782"/>
  <c r="K781"/>
  <c r="K780"/>
  <c r="K779"/>
  <c r="K778"/>
  <c r="K777"/>
  <c r="K776"/>
  <c r="K775"/>
  <c r="K774"/>
  <c r="K773"/>
  <c r="K772"/>
  <c r="K771"/>
  <c r="K770"/>
  <c r="K769"/>
  <c r="K865" s="1"/>
  <c r="K767"/>
  <c r="K766"/>
  <c r="K765"/>
  <c r="K764"/>
  <c r="K763"/>
  <c r="K762"/>
  <c r="K761"/>
  <c r="K760"/>
  <c r="K759"/>
  <c r="K758"/>
  <c r="K757"/>
  <c r="K756"/>
  <c r="K755"/>
  <c r="K754"/>
  <c r="K753"/>
  <c r="K752"/>
  <c r="K751"/>
  <c r="K750"/>
  <c r="K749"/>
  <c r="K748"/>
  <c r="K747"/>
  <c r="K746"/>
  <c r="K745"/>
  <c r="K744"/>
  <c r="K768" s="1"/>
  <c r="K743"/>
  <c r="K742"/>
  <c r="K740"/>
  <c r="K739"/>
  <c r="K738"/>
  <c r="K737"/>
  <c r="K736"/>
  <c r="K735"/>
  <c r="K734"/>
  <c r="K733"/>
  <c r="K732"/>
  <c r="K731"/>
  <c r="K730"/>
  <c r="K729"/>
  <c r="K728"/>
  <c r="K727"/>
  <c r="K726"/>
  <c r="K725"/>
  <c r="K724"/>
  <c r="K723"/>
  <c r="K722"/>
  <c r="K721"/>
  <c r="K720"/>
  <c r="K719"/>
  <c r="K718"/>
  <c r="K717"/>
  <c r="K716"/>
  <c r="K715"/>
  <c r="K714"/>
  <c r="K713"/>
  <c r="K712"/>
  <c r="K711"/>
  <c r="K710"/>
  <c r="K709"/>
  <c r="K708"/>
  <c r="K707"/>
  <c r="K706"/>
  <c r="K705"/>
  <c r="K704"/>
  <c r="K703"/>
  <c r="K702"/>
  <c r="K701"/>
  <c r="K700"/>
  <c r="K699"/>
  <c r="K698"/>
  <c r="K697"/>
  <c r="K696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7"/>
  <c r="K676"/>
  <c r="K675"/>
  <c r="K674"/>
  <c r="K673"/>
  <c r="K672"/>
  <c r="K671"/>
  <c r="K670"/>
  <c r="K669"/>
  <c r="K668"/>
  <c r="K667"/>
  <c r="K666"/>
  <c r="K665"/>
  <c r="K664"/>
  <c r="K663"/>
  <c r="K662"/>
  <c r="K661"/>
  <c r="K660"/>
  <c r="K659"/>
  <c r="K658"/>
  <c r="K657"/>
  <c r="K656"/>
  <c r="K655"/>
  <c r="K654"/>
  <c r="K653"/>
  <c r="K652"/>
  <c r="K651"/>
  <c r="K650"/>
  <c r="K649"/>
  <c r="K648"/>
  <c r="K647"/>
  <c r="K646"/>
  <c r="K645"/>
  <c r="K644"/>
  <c r="K643"/>
  <c r="K642"/>
  <c r="K641"/>
  <c r="K640"/>
  <c r="K639"/>
  <c r="K638"/>
  <c r="K637"/>
  <c r="K636"/>
  <c r="K635"/>
  <c r="K634"/>
  <c r="K633"/>
  <c r="K632"/>
  <c r="K631"/>
  <c r="K630"/>
  <c r="K629"/>
  <c r="K628"/>
  <c r="K627"/>
  <c r="K626"/>
  <c r="K625"/>
  <c r="K624"/>
  <c r="K623"/>
  <c r="K622"/>
  <c r="K621"/>
  <c r="K620"/>
  <c r="K619"/>
  <c r="K618"/>
  <c r="K741" s="1"/>
  <c r="K599" l="1"/>
  <c r="K598"/>
  <c r="K597"/>
  <c r="K596"/>
  <c r="K595"/>
  <c r="K594"/>
  <c r="K593"/>
  <c r="K592"/>
  <c r="K591"/>
  <c r="K590"/>
  <c r="K589"/>
  <c r="K588"/>
  <c r="K587"/>
  <c r="K586"/>
  <c r="K585"/>
  <c r="K584"/>
  <c r="K583"/>
  <c r="K582"/>
  <c r="K581"/>
  <c r="K580"/>
  <c r="K579"/>
  <c r="K578"/>
  <c r="K577"/>
  <c r="K576"/>
  <c r="K575"/>
  <c r="K574"/>
  <c r="K573"/>
  <c r="K572"/>
  <c r="K600" s="1"/>
  <c r="K571"/>
  <c r="K570"/>
  <c r="K569"/>
  <c r="I560"/>
  <c r="G560"/>
  <c r="M555"/>
  <c r="L555"/>
  <c r="K555"/>
  <c r="I555"/>
  <c r="G555"/>
  <c r="L554"/>
  <c r="M554" s="1"/>
  <c r="K554"/>
  <c r="I554"/>
  <c r="G554"/>
  <c r="L553"/>
  <c r="M553" s="1"/>
  <c r="K553"/>
  <c r="I553"/>
  <c r="G553"/>
  <c r="L552"/>
  <c r="M552" s="1"/>
  <c r="K552"/>
  <c r="I552"/>
  <c r="G552"/>
  <c r="L551"/>
  <c r="M551" s="1"/>
  <c r="K551"/>
  <c r="I551"/>
  <c r="G551"/>
  <c r="L550"/>
  <c r="M550" s="1"/>
  <c r="K550"/>
  <c r="I550"/>
  <c r="G550"/>
  <c r="L549"/>
  <c r="M549" s="1"/>
  <c r="K549"/>
  <c r="I549"/>
  <c r="G549"/>
  <c r="L548"/>
  <c r="M548" s="1"/>
  <c r="K548"/>
  <c r="I548"/>
  <c r="G548"/>
  <c r="M547"/>
  <c r="L547"/>
  <c r="K547"/>
  <c r="I547"/>
  <c r="G547"/>
  <c r="L546"/>
  <c r="M546" s="1"/>
  <c r="K546"/>
  <c r="I546"/>
  <c r="G546"/>
  <c r="L545"/>
  <c r="M545" s="1"/>
  <c r="K545"/>
  <c r="I545"/>
  <c r="G545"/>
  <c r="L544"/>
  <c r="M544" s="1"/>
  <c r="K544"/>
  <c r="I544"/>
  <c r="G544"/>
  <c r="L543"/>
  <c r="M543" s="1"/>
  <c r="K543"/>
  <c r="I543"/>
  <c r="G543"/>
  <c r="L542"/>
  <c r="M542" s="1"/>
  <c r="K542"/>
  <c r="I542"/>
  <c r="G542"/>
  <c r="L541"/>
  <c r="M541" s="1"/>
  <c r="K541"/>
  <c r="I541"/>
  <c r="G541"/>
  <c r="L540"/>
  <c r="M540" s="1"/>
  <c r="K540"/>
  <c r="I540"/>
  <c r="G540"/>
  <c r="M539"/>
  <c r="L539"/>
  <c r="K539"/>
  <c r="I539"/>
  <c r="G539"/>
  <c r="L538"/>
  <c r="M538" s="1"/>
  <c r="K538"/>
  <c r="I538"/>
  <c r="G538"/>
  <c r="L537"/>
  <c r="M537" s="1"/>
  <c r="K537"/>
  <c r="I537"/>
  <c r="G537"/>
  <c r="L536"/>
  <c r="M536" s="1"/>
  <c r="K536"/>
  <c r="I536"/>
  <c r="G536"/>
  <c r="L535"/>
  <c r="M535" s="1"/>
  <c r="K535"/>
  <c r="I535"/>
  <c r="G535"/>
  <c r="L534"/>
  <c r="M534" s="1"/>
  <c r="K534"/>
  <c r="I534"/>
  <c r="G534"/>
  <c r="L533"/>
  <c r="M533" s="1"/>
  <c r="K533"/>
  <c r="I533"/>
  <c r="G533"/>
  <c r="L532"/>
  <c r="M532" s="1"/>
  <c r="K532"/>
  <c r="I532"/>
  <c r="G532"/>
  <c r="M531"/>
  <c r="L531"/>
  <c r="K531"/>
  <c r="I531"/>
  <c r="G531"/>
  <c r="L530"/>
  <c r="M530" s="1"/>
  <c r="K530"/>
  <c r="I530"/>
  <c r="G530"/>
  <c r="L529"/>
  <c r="M529" s="1"/>
  <c r="K529"/>
  <c r="I529"/>
  <c r="G529"/>
  <c r="L528"/>
  <c r="M528" s="1"/>
  <c r="K528"/>
  <c r="I528"/>
  <c r="G528"/>
  <c r="L527"/>
  <c r="M527" s="1"/>
  <c r="K527"/>
  <c r="I527"/>
  <c r="G527"/>
  <c r="L526"/>
  <c r="M526" s="1"/>
  <c r="K526"/>
  <c r="I526"/>
  <c r="G526"/>
  <c r="L525"/>
  <c r="M525" s="1"/>
  <c r="K525"/>
  <c r="I525"/>
  <c r="G525"/>
  <c r="L524"/>
  <c r="M524" s="1"/>
  <c r="K524"/>
  <c r="I524"/>
  <c r="G524"/>
  <c r="M523"/>
  <c r="L523"/>
  <c r="K523"/>
  <c r="I523"/>
  <c r="G523"/>
  <c r="L522"/>
  <c r="M522" s="1"/>
  <c r="K522"/>
  <c r="I522"/>
  <c r="G522"/>
  <c r="L521"/>
  <c r="M521" s="1"/>
  <c r="K521"/>
  <c r="I521"/>
  <c r="G521"/>
  <c r="L520"/>
  <c r="M520" s="1"/>
  <c r="K520"/>
  <c r="I520"/>
  <c r="G520"/>
  <c r="L519"/>
  <c r="M519" s="1"/>
  <c r="K519"/>
  <c r="I519"/>
  <c r="G519"/>
  <c r="L518"/>
  <c r="M518" s="1"/>
  <c r="K518"/>
  <c r="I518"/>
  <c r="G518"/>
  <c r="L517"/>
  <c r="M517" s="1"/>
  <c r="K517"/>
  <c r="I517"/>
  <c r="G517"/>
  <c r="L516"/>
  <c r="M516" s="1"/>
  <c r="K516"/>
  <c r="I516"/>
  <c r="G516"/>
  <c r="M515"/>
  <c r="L515"/>
  <c r="K515"/>
  <c r="I515"/>
  <c r="G515"/>
  <c r="L514"/>
  <c r="M514" s="1"/>
  <c r="K514"/>
  <c r="I514"/>
  <c r="G514"/>
  <c r="L513"/>
  <c r="M513" s="1"/>
  <c r="K513"/>
  <c r="I513"/>
  <c r="G513"/>
  <c r="L512"/>
  <c r="M512" s="1"/>
  <c r="K512"/>
  <c r="I512"/>
  <c r="G512"/>
  <c r="L511"/>
  <c r="M511" s="1"/>
  <c r="K511"/>
  <c r="I511"/>
  <c r="G511"/>
  <c r="L510"/>
  <c r="M510" s="1"/>
  <c r="K510"/>
  <c r="I510"/>
  <c r="G510"/>
  <c r="L509"/>
  <c r="M509" s="1"/>
  <c r="K509"/>
  <c r="I509"/>
  <c r="G509"/>
  <c r="L508"/>
  <c r="M508" s="1"/>
  <c r="K508"/>
  <c r="I508"/>
  <c r="G508"/>
  <c r="M507"/>
  <c r="L507"/>
  <c r="K507"/>
  <c r="I507"/>
  <c r="G507"/>
  <c r="L506"/>
  <c r="M506" s="1"/>
  <c r="K506"/>
  <c r="I506"/>
  <c r="G506"/>
  <c r="L505"/>
  <c r="M505" s="1"/>
  <c r="K505"/>
  <c r="I505"/>
  <c r="G505"/>
  <c r="L504"/>
  <c r="M504" s="1"/>
  <c r="K504"/>
  <c r="I504"/>
  <c r="G504"/>
  <c r="L503"/>
  <c r="M503" s="1"/>
  <c r="K503"/>
  <c r="I503"/>
  <c r="G503"/>
  <c r="L502"/>
  <c r="M502" s="1"/>
  <c r="K502"/>
  <c r="I502"/>
  <c r="G502"/>
  <c r="L501"/>
  <c r="M501" s="1"/>
  <c r="K501"/>
  <c r="I501"/>
  <c r="G501"/>
  <c r="L500"/>
  <c r="M500" s="1"/>
  <c r="K500"/>
  <c r="I500"/>
  <c r="G500"/>
  <c r="M499"/>
  <c r="L499"/>
  <c r="K499"/>
  <c r="I499"/>
  <c r="G499"/>
  <c r="L498"/>
  <c r="M498" s="1"/>
  <c r="K498"/>
  <c r="I498"/>
  <c r="G498"/>
  <c r="L497"/>
  <c r="M497" s="1"/>
  <c r="K497"/>
  <c r="I497"/>
  <c r="G497"/>
  <c r="L496"/>
  <c r="M496" s="1"/>
  <c r="K496"/>
  <c r="I496"/>
  <c r="G496"/>
  <c r="L495"/>
  <c r="M495" s="1"/>
  <c r="K495"/>
  <c r="I495"/>
  <c r="G495"/>
  <c r="L494"/>
  <c r="M494" s="1"/>
  <c r="K494"/>
  <c r="I494"/>
  <c r="G494"/>
  <c r="L493"/>
  <c r="M493" s="1"/>
  <c r="K493"/>
  <c r="I493"/>
  <c r="G493"/>
  <c r="L492"/>
  <c r="M492" s="1"/>
  <c r="K492"/>
  <c r="I492"/>
  <c r="G492"/>
  <c r="M491"/>
  <c r="L491"/>
  <c r="K491"/>
  <c r="I491"/>
  <c r="G491"/>
  <c r="L490"/>
  <c r="M490" s="1"/>
  <c r="K490"/>
  <c r="I490"/>
  <c r="G490"/>
  <c r="L489"/>
  <c r="M489" s="1"/>
  <c r="K489"/>
  <c r="I489"/>
  <c r="G489"/>
  <c r="L488"/>
  <c r="M488" s="1"/>
  <c r="K488"/>
  <c r="I488"/>
  <c r="G488"/>
  <c r="L487"/>
  <c r="M487" s="1"/>
  <c r="K487"/>
  <c r="I487"/>
  <c r="G487"/>
  <c r="L486"/>
  <c r="M486" s="1"/>
  <c r="K486"/>
  <c r="I486"/>
  <c r="G486"/>
  <c r="L485"/>
  <c r="M485" s="1"/>
  <c r="K485"/>
  <c r="I485"/>
  <c r="G485"/>
  <c r="L484"/>
  <c r="M484" s="1"/>
  <c r="K484"/>
  <c r="I484"/>
  <c r="G484"/>
  <c r="M483"/>
  <c r="L483"/>
  <c r="K483"/>
  <c r="I483"/>
  <c r="G483"/>
  <c r="L482"/>
  <c r="M482" s="1"/>
  <c r="K482"/>
  <c r="I482"/>
  <c r="G482"/>
  <c r="L481"/>
  <c r="M481" s="1"/>
  <c r="K481"/>
  <c r="I481"/>
  <c r="G481"/>
  <c r="L480"/>
  <c r="M480" s="1"/>
  <c r="K480"/>
  <c r="I480"/>
  <c r="G480"/>
  <c r="L479"/>
  <c r="M479" s="1"/>
  <c r="K479"/>
  <c r="I479"/>
  <c r="G479"/>
  <c r="L478"/>
  <c r="M478" s="1"/>
  <c r="K478"/>
  <c r="I478"/>
  <c r="G478"/>
  <c r="L477"/>
  <c r="M477" s="1"/>
  <c r="K477"/>
  <c r="I477"/>
  <c r="G477"/>
  <c r="L476"/>
  <c r="M476" s="1"/>
  <c r="K476"/>
  <c r="I476"/>
  <c r="G476"/>
  <c r="M475"/>
  <c r="L475"/>
  <c r="K475"/>
  <c r="I475"/>
  <c r="G475"/>
  <c r="L474"/>
  <c r="M474" s="1"/>
  <c r="K474"/>
  <c r="I474"/>
  <c r="G474"/>
  <c r="L473"/>
  <c r="M473" s="1"/>
  <c r="K473"/>
  <c r="I473"/>
  <c r="G473"/>
  <c r="L472"/>
  <c r="M472" s="1"/>
  <c r="K472"/>
  <c r="I472"/>
  <c r="G472"/>
  <c r="L471"/>
  <c r="M471" s="1"/>
  <c r="K471"/>
  <c r="I471"/>
  <c r="G471"/>
  <c r="L470"/>
  <c r="M470" s="1"/>
  <c r="K470"/>
  <c r="I470"/>
  <c r="G470"/>
  <c r="L469"/>
  <c r="M469" s="1"/>
  <c r="K469"/>
  <c r="I469"/>
  <c r="G469"/>
  <c r="L468"/>
  <c r="M468" s="1"/>
  <c r="K468"/>
  <c r="I468"/>
  <c r="G468"/>
  <c r="M467"/>
  <c r="L467"/>
  <c r="K467"/>
  <c r="I467"/>
  <c r="G467"/>
  <c r="L466"/>
  <c r="M466" s="1"/>
  <c r="K466"/>
  <c r="I466"/>
  <c r="G466"/>
  <c r="L465"/>
  <c r="M465" s="1"/>
  <c r="K465"/>
  <c r="I465"/>
  <c r="G465"/>
  <c r="L464"/>
  <c r="M464" s="1"/>
  <c r="K464"/>
  <c r="I464"/>
  <c r="G464"/>
  <c r="L463"/>
  <c r="M463" s="1"/>
  <c r="K463"/>
  <c r="I463"/>
  <c r="G463"/>
  <c r="L462"/>
  <c r="M462" s="1"/>
  <c r="K462"/>
  <c r="I462"/>
  <c r="G462"/>
  <c r="L461"/>
  <c r="M461" s="1"/>
  <c r="K461"/>
  <c r="I461"/>
  <c r="G461"/>
  <c r="L460"/>
  <c r="M460" s="1"/>
  <c r="K460"/>
  <c r="I460"/>
  <c r="G460"/>
  <c r="M459"/>
  <c r="L459"/>
  <c r="K459"/>
  <c r="I459"/>
  <c r="G459"/>
  <c r="L458"/>
  <c r="M458" s="1"/>
  <c r="K458"/>
  <c r="I458"/>
  <c r="G458"/>
  <c r="L457"/>
  <c r="M457" s="1"/>
  <c r="K457"/>
  <c r="I457"/>
  <c r="G457"/>
  <c r="L456"/>
  <c r="M456" s="1"/>
  <c r="K456"/>
  <c r="I456"/>
  <c r="G456"/>
  <c r="L455"/>
  <c r="M455" s="1"/>
  <c r="K455"/>
  <c r="I455"/>
  <c r="G455"/>
  <c r="L454"/>
  <c r="M454" s="1"/>
  <c r="K454"/>
  <c r="I454"/>
  <c r="G454"/>
  <c r="L453"/>
  <c r="M453" s="1"/>
  <c r="K453"/>
  <c r="I453"/>
  <c r="G453"/>
  <c r="L452"/>
  <c r="M452" s="1"/>
  <c r="K452"/>
  <c r="I452"/>
  <c r="G452"/>
  <c r="M451"/>
  <c r="L451"/>
  <c r="K451"/>
  <c r="I451"/>
  <c r="G451"/>
  <c r="L450"/>
  <c r="M450" s="1"/>
  <c r="K450"/>
  <c r="I450"/>
  <c r="G450"/>
  <c r="L449"/>
  <c r="M449" s="1"/>
  <c r="K449"/>
  <c r="I449"/>
  <c r="G449"/>
  <c r="L448"/>
  <c r="M448" s="1"/>
  <c r="K448"/>
  <c r="I448"/>
  <c r="G448"/>
  <c r="L447"/>
  <c r="M447" s="1"/>
  <c r="K447"/>
  <c r="I447"/>
  <c r="G447"/>
  <c r="L446"/>
  <c r="M446" s="1"/>
  <c r="K446"/>
  <c r="I446"/>
  <c r="G446"/>
  <c r="L445"/>
  <c r="M445" s="1"/>
  <c r="K445"/>
  <c r="I445"/>
  <c r="G445"/>
  <c r="L444"/>
  <c r="M444" s="1"/>
  <c r="K444"/>
  <c r="I444"/>
  <c r="G444"/>
  <c r="M443"/>
  <c r="L443"/>
  <c r="K443"/>
  <c r="I443"/>
  <c r="G443"/>
  <c r="L442"/>
  <c r="M442" s="1"/>
  <c r="K442"/>
  <c r="I442"/>
  <c r="G442"/>
  <c r="L441"/>
  <c r="M441" s="1"/>
  <c r="K441"/>
  <c r="I441"/>
  <c r="G441"/>
  <c r="L440"/>
  <c r="M440" s="1"/>
  <c r="K440"/>
  <c r="I440"/>
  <c r="G440"/>
  <c r="L439"/>
  <c r="M439" s="1"/>
  <c r="K439"/>
  <c r="I439"/>
  <c r="G439"/>
  <c r="L438"/>
  <c r="M438" s="1"/>
  <c r="K438"/>
  <c r="I438"/>
  <c r="G438"/>
  <c r="L437"/>
  <c r="M437" s="1"/>
  <c r="K437"/>
  <c r="I437"/>
  <c r="G437"/>
  <c r="L436"/>
  <c r="M436" s="1"/>
  <c r="K436"/>
  <c r="I436"/>
  <c r="G436"/>
  <c r="M435"/>
  <c r="L435"/>
  <c r="K435"/>
  <c r="I435"/>
  <c r="G435"/>
  <c r="L434"/>
  <c r="M434" s="1"/>
  <c r="K434"/>
  <c r="I434"/>
  <c r="G434"/>
  <c r="L433"/>
  <c r="M433" s="1"/>
  <c r="K433"/>
  <c r="I433"/>
  <c r="G433"/>
  <c r="L432"/>
  <c r="M432" s="1"/>
  <c r="K432"/>
  <c r="I432"/>
  <c r="G432"/>
  <c r="L431"/>
  <c r="M431" s="1"/>
  <c r="K431"/>
  <c r="I431"/>
  <c r="G431"/>
  <c r="L430"/>
  <c r="M430" s="1"/>
  <c r="K430"/>
  <c r="I430"/>
  <c r="G430"/>
  <c r="L429"/>
  <c r="M429" s="1"/>
  <c r="K429"/>
  <c r="I429"/>
  <c r="G429"/>
  <c r="L428"/>
  <c r="M428" s="1"/>
  <c r="K428"/>
  <c r="I428"/>
  <c r="G428"/>
  <c r="M427"/>
  <c r="L427"/>
  <c r="K427"/>
  <c r="I427"/>
  <c r="G427"/>
  <c r="L426"/>
  <c r="M426" s="1"/>
  <c r="K426"/>
  <c r="I426"/>
  <c r="G426"/>
  <c r="L425"/>
  <c r="M425" s="1"/>
  <c r="K425"/>
  <c r="I425"/>
  <c r="G425"/>
  <c r="L424"/>
  <c r="M424" s="1"/>
  <c r="K424"/>
  <c r="I424"/>
  <c r="G424"/>
  <c r="L423"/>
  <c r="M423" s="1"/>
  <c r="K423"/>
  <c r="I423"/>
  <c r="G423"/>
  <c r="L422"/>
  <c r="M422" s="1"/>
  <c r="K422"/>
  <c r="I422"/>
  <c r="G422"/>
  <c r="L421"/>
  <c r="M421" s="1"/>
  <c r="K421"/>
  <c r="I421"/>
  <c r="G421"/>
  <c r="L420"/>
  <c r="M420" s="1"/>
  <c r="K420"/>
  <c r="I420"/>
  <c r="G420"/>
  <c r="M419"/>
  <c r="L419"/>
  <c r="K419"/>
  <c r="I419"/>
  <c r="G419"/>
  <c r="L418"/>
  <c r="M418" s="1"/>
  <c r="K418"/>
  <c r="I418"/>
  <c r="G418"/>
  <c r="L417"/>
  <c r="M417" s="1"/>
  <c r="K417"/>
  <c r="I417"/>
  <c r="G417"/>
  <c r="L416"/>
  <c r="M416" s="1"/>
  <c r="K416"/>
  <c r="I416"/>
  <c r="G416"/>
  <c r="L415"/>
  <c r="M415" s="1"/>
  <c r="K415"/>
  <c r="I415"/>
  <c r="G415"/>
  <c r="L414"/>
  <c r="M414" s="1"/>
  <c r="K414"/>
  <c r="I414"/>
  <c r="G414"/>
  <c r="L413"/>
  <c r="M413" s="1"/>
  <c r="K413"/>
  <c r="I413"/>
  <c r="G413"/>
  <c r="L412"/>
  <c r="M412" s="1"/>
  <c r="K412"/>
  <c r="I412"/>
  <c r="G412"/>
  <c r="M411"/>
  <c r="L411"/>
  <c r="K411"/>
  <c r="I411"/>
  <c r="G411"/>
  <c r="L410"/>
  <c r="M410" s="1"/>
  <c r="K410"/>
  <c r="I410"/>
  <c r="G410"/>
  <c r="L409"/>
  <c r="M409" s="1"/>
  <c r="K409"/>
  <c r="I409"/>
  <c r="G409"/>
  <c r="L408"/>
  <c r="M408" s="1"/>
  <c r="K408"/>
  <c r="I408"/>
  <c r="G408"/>
  <c r="L407"/>
  <c r="M407" s="1"/>
  <c r="K407"/>
  <c r="I407"/>
  <c r="G407"/>
  <c r="L406"/>
  <c r="M406" s="1"/>
  <c r="K406"/>
  <c r="I406"/>
  <c r="G406"/>
  <c r="L405"/>
  <c r="M405" s="1"/>
  <c r="K405"/>
  <c r="I405"/>
  <c r="G405"/>
  <c r="L404"/>
  <c r="M404" s="1"/>
  <c r="K404"/>
  <c r="I404"/>
  <c r="G404"/>
  <c r="M403"/>
  <c r="L403"/>
  <c r="K403"/>
  <c r="I403"/>
  <c r="G403"/>
  <c r="L402"/>
  <c r="M402" s="1"/>
  <c r="K402"/>
  <c r="I402"/>
  <c r="G402"/>
  <c r="L401"/>
  <c r="M401" s="1"/>
  <c r="K401"/>
  <c r="I401"/>
  <c r="G401"/>
  <c r="L400"/>
  <c r="M400" s="1"/>
  <c r="K400"/>
  <c r="I400"/>
  <c r="G400"/>
  <c r="L399"/>
  <c r="M399" s="1"/>
  <c r="K399"/>
  <c r="I399"/>
  <c r="G399"/>
  <c r="L398"/>
  <c r="M398" s="1"/>
  <c r="K398"/>
  <c r="I398"/>
  <c r="G398"/>
  <c r="L397"/>
  <c r="M397" s="1"/>
  <c r="K397"/>
  <c r="I397"/>
  <c r="G397"/>
  <c r="L396"/>
  <c r="M396" s="1"/>
  <c r="K396"/>
  <c r="I396"/>
  <c r="G396"/>
  <c r="M395"/>
  <c r="L395"/>
  <c r="K395"/>
  <c r="I395"/>
  <c r="G395"/>
  <c r="L394"/>
  <c r="M394" s="1"/>
  <c r="K394"/>
  <c r="I394"/>
  <c r="G394"/>
  <c r="L393"/>
  <c r="M393" s="1"/>
  <c r="K393"/>
  <c r="I393"/>
  <c r="G393"/>
  <c r="L392"/>
  <c r="M392" s="1"/>
  <c r="K392"/>
  <c r="I392"/>
  <c r="G392"/>
  <c r="L391"/>
  <c r="M391" s="1"/>
  <c r="K391"/>
  <c r="I391"/>
  <c r="G391"/>
  <c r="L390"/>
  <c r="M390" s="1"/>
  <c r="K390"/>
  <c r="I390"/>
  <c r="G390"/>
  <c r="L389"/>
  <c r="M389" s="1"/>
  <c r="K389"/>
  <c r="I389"/>
  <c r="G389"/>
  <c r="L388"/>
  <c r="M388" s="1"/>
  <c r="K388"/>
  <c r="I388"/>
  <c r="G388"/>
  <c r="M387"/>
  <c r="L387"/>
  <c r="K387"/>
  <c r="I387"/>
  <c r="G387"/>
  <c r="L386"/>
  <c r="M386" s="1"/>
  <c r="K386"/>
  <c r="I386"/>
  <c r="G386"/>
  <c r="L385"/>
  <c r="M385" s="1"/>
  <c r="K385"/>
  <c r="I385"/>
  <c r="G385"/>
  <c r="L384"/>
  <c r="M384" s="1"/>
  <c r="K384"/>
  <c r="I384"/>
  <c r="G384"/>
  <c r="L383"/>
  <c r="M383" s="1"/>
  <c r="K383"/>
  <c r="I383"/>
  <c r="G383"/>
  <c r="L382"/>
  <c r="M382" s="1"/>
  <c r="K382"/>
  <c r="I382"/>
  <c r="G382"/>
  <c r="L381"/>
  <c r="M381" s="1"/>
  <c r="K381"/>
  <c r="I381"/>
  <c r="G381"/>
  <c r="L380"/>
  <c r="M380" s="1"/>
  <c r="K380"/>
  <c r="I380"/>
  <c r="G380"/>
  <c r="M379"/>
  <c r="L379"/>
  <c r="K379"/>
  <c r="I379"/>
  <c r="G379"/>
  <c r="L378"/>
  <c r="M378" s="1"/>
  <c r="K378"/>
  <c r="I378"/>
  <c r="G378"/>
  <c r="L377"/>
  <c r="M377" s="1"/>
  <c r="K377"/>
  <c r="I377"/>
  <c r="G377"/>
  <c r="L376"/>
  <c r="M376" s="1"/>
  <c r="K376"/>
  <c r="I376"/>
  <c r="G376"/>
  <c r="L375"/>
  <c r="M375" s="1"/>
  <c r="K375"/>
  <c r="I375"/>
  <c r="G375"/>
  <c r="L374"/>
  <c r="M374" s="1"/>
  <c r="K374"/>
  <c r="I374"/>
  <c r="G374"/>
  <c r="L373"/>
  <c r="M373" s="1"/>
  <c r="K373"/>
  <c r="I373"/>
  <c r="G373"/>
  <c r="L372"/>
  <c r="M372" s="1"/>
  <c r="K372"/>
  <c r="I372"/>
  <c r="G372"/>
  <c r="M371"/>
  <c r="L371"/>
  <c r="K371"/>
  <c r="I371"/>
  <c r="G371"/>
  <c r="L370"/>
  <c r="M370" s="1"/>
  <c r="K370"/>
  <c r="I370"/>
  <c r="G370"/>
  <c r="L369"/>
  <c r="M369" s="1"/>
  <c r="K369"/>
  <c r="I369"/>
  <c r="G369"/>
  <c r="L368"/>
  <c r="M368" s="1"/>
  <c r="K368"/>
  <c r="I368"/>
  <c r="G368"/>
  <c r="L367"/>
  <c r="M367" s="1"/>
  <c r="K367"/>
  <c r="I367"/>
  <c r="G367"/>
  <c r="L366"/>
  <c r="M366" s="1"/>
  <c r="K366"/>
  <c r="I366"/>
  <c r="G366"/>
  <c r="L365"/>
  <c r="M365" s="1"/>
  <c r="K365"/>
  <c r="I365"/>
  <c r="G365"/>
  <c r="L364"/>
  <c r="M364" s="1"/>
  <c r="K364"/>
  <c r="I364"/>
  <c r="G364"/>
  <c r="M363"/>
  <c r="L363"/>
  <c r="K363"/>
  <c r="I363"/>
  <c r="G363"/>
  <c r="L362"/>
  <c r="M362" s="1"/>
  <c r="K362"/>
  <c r="I362"/>
  <c r="G362"/>
  <c r="L361"/>
  <c r="M361" s="1"/>
  <c r="K361"/>
  <c r="I361"/>
  <c r="G361"/>
  <c r="L360"/>
  <c r="M360" s="1"/>
  <c r="K360"/>
  <c r="I360"/>
  <c r="G360"/>
  <c r="L359"/>
  <c r="M359" s="1"/>
  <c r="K359"/>
  <c r="I359"/>
  <c r="G359"/>
  <c r="L358"/>
  <c r="M358" s="1"/>
  <c r="K358"/>
  <c r="I358"/>
  <c r="G358"/>
  <c r="L357"/>
  <c r="M357" s="1"/>
  <c r="K357"/>
  <c r="I357"/>
  <c r="G357"/>
  <c r="L356"/>
  <c r="M356" s="1"/>
  <c r="K356"/>
  <c r="I356"/>
  <c r="G356"/>
  <c r="M355"/>
  <c r="L355"/>
  <c r="K355"/>
  <c r="I355"/>
  <c r="G355"/>
  <c r="L354"/>
  <c r="M354" s="1"/>
  <c r="K354"/>
  <c r="I354"/>
  <c r="G354"/>
  <c r="L353"/>
  <c r="M353" s="1"/>
  <c r="K353"/>
  <c r="I353"/>
  <c r="G353"/>
  <c r="L352"/>
  <c r="M352" s="1"/>
  <c r="K352"/>
  <c r="I352"/>
  <c r="G352"/>
  <c r="L351"/>
  <c r="M351" s="1"/>
  <c r="K351"/>
  <c r="I351"/>
  <c r="G351"/>
  <c r="L350"/>
  <c r="M350" s="1"/>
  <c r="K350"/>
  <c r="I350"/>
  <c r="G350"/>
  <c r="L349"/>
  <c r="M349" s="1"/>
  <c r="K349"/>
  <c r="I349"/>
  <c r="G349"/>
  <c r="L348"/>
  <c r="M348" s="1"/>
  <c r="K348"/>
  <c r="I348"/>
  <c r="G348"/>
  <c r="M347"/>
  <c r="L347"/>
  <c r="K347"/>
  <c r="I347"/>
  <c r="G347"/>
  <c r="L346"/>
  <c r="M346" s="1"/>
  <c r="K346"/>
  <c r="I346"/>
  <c r="G346"/>
  <c r="L345"/>
  <c r="M345" s="1"/>
  <c r="K345"/>
  <c r="I345"/>
  <c r="G345"/>
  <c r="L344"/>
  <c r="M344" s="1"/>
  <c r="K344"/>
  <c r="I344"/>
  <c r="G344"/>
  <c r="L343"/>
  <c r="M343" s="1"/>
  <c r="K343"/>
  <c r="I343"/>
  <c r="G343"/>
  <c r="L342"/>
  <c r="M342" s="1"/>
  <c r="K342"/>
  <c r="I342"/>
  <c r="G342"/>
  <c r="L341"/>
  <c r="M341" s="1"/>
  <c r="K341"/>
  <c r="I341"/>
  <c r="G341"/>
  <c r="L340"/>
  <c r="M340" s="1"/>
  <c r="K340"/>
  <c r="I340"/>
  <c r="G340"/>
  <c r="M339"/>
  <c r="L339"/>
  <c r="K339"/>
  <c r="I339"/>
  <c r="G339"/>
  <c r="L338"/>
  <c r="M338" s="1"/>
  <c r="K338"/>
  <c r="I338"/>
  <c r="G338"/>
  <c r="L337"/>
  <c r="M337" s="1"/>
  <c r="K337"/>
  <c r="I337"/>
  <c r="G337"/>
  <c r="L336"/>
  <c r="M336" s="1"/>
  <c r="K336"/>
  <c r="I336"/>
  <c r="G336"/>
  <c r="L335"/>
  <c r="M335" s="1"/>
  <c r="K335"/>
  <c r="I335"/>
  <c r="G335"/>
  <c r="L334"/>
  <c r="M334" s="1"/>
  <c r="K334"/>
  <c r="I334"/>
  <c r="G334"/>
  <c r="L333"/>
  <c r="M333" s="1"/>
  <c r="K333"/>
  <c r="I333"/>
  <c r="G333"/>
  <c r="L332"/>
  <c r="M332" s="1"/>
  <c r="K332"/>
  <c r="I332"/>
  <c r="G332"/>
  <c r="M331"/>
  <c r="L331"/>
  <c r="K331"/>
  <c r="I331"/>
  <c r="G331"/>
  <c r="L330"/>
  <c r="M330" s="1"/>
  <c r="K330"/>
  <c r="I330"/>
  <c r="G330"/>
  <c r="L329"/>
  <c r="M329" s="1"/>
  <c r="K329"/>
  <c r="I329"/>
  <c r="G329"/>
  <c r="L328"/>
  <c r="M328" s="1"/>
  <c r="K328"/>
  <c r="I328"/>
  <c r="G328"/>
  <c r="L327"/>
  <c r="M327" s="1"/>
  <c r="K327"/>
  <c r="I327"/>
  <c r="G327"/>
  <c r="L326"/>
  <c r="M326" s="1"/>
  <c r="K326"/>
  <c r="I326"/>
  <c r="G326"/>
  <c r="L325"/>
  <c r="M325" s="1"/>
  <c r="K325"/>
  <c r="I325"/>
  <c r="G325"/>
  <c r="L324"/>
  <c r="M324" s="1"/>
  <c r="K324"/>
  <c r="I324"/>
  <c r="G324"/>
  <c r="M323"/>
  <c r="L323"/>
  <c r="K323"/>
  <c r="I323"/>
  <c r="G323"/>
  <c r="L322"/>
  <c r="M322" s="1"/>
  <c r="K322"/>
  <c r="I322"/>
  <c r="G322"/>
  <c r="L321"/>
  <c r="M321" s="1"/>
  <c r="K321"/>
  <c r="I321"/>
  <c r="G321"/>
  <c r="L320"/>
  <c r="M320" s="1"/>
  <c r="K320"/>
  <c r="I320"/>
  <c r="G320"/>
  <c r="L319"/>
  <c r="M319" s="1"/>
  <c r="K319"/>
  <c r="I319"/>
  <c r="G319"/>
  <c r="L318"/>
  <c r="M318" s="1"/>
  <c r="K318"/>
  <c r="I318"/>
  <c r="G318"/>
  <c r="L317"/>
  <c r="M317" s="1"/>
  <c r="K317"/>
  <c r="I317"/>
  <c r="G317"/>
  <c r="L316"/>
  <c r="M316" s="1"/>
  <c r="K316"/>
  <c r="I316"/>
  <c r="G316"/>
  <c r="M315"/>
  <c r="L315"/>
  <c r="K315"/>
  <c r="I315"/>
  <c r="G315"/>
  <c r="L314"/>
  <c r="M314" s="1"/>
  <c r="K314"/>
  <c r="I314"/>
  <c r="G314"/>
  <c r="L313"/>
  <c r="M313" s="1"/>
  <c r="K313"/>
  <c r="I313"/>
  <c r="G313"/>
  <c r="L312"/>
  <c r="M312" s="1"/>
  <c r="K312"/>
  <c r="I312"/>
  <c r="G312"/>
  <c r="L311"/>
  <c r="M311" s="1"/>
  <c r="K311"/>
  <c r="I311"/>
  <c r="G311"/>
  <c r="L310"/>
  <c r="M310" s="1"/>
  <c r="K310"/>
  <c r="I310"/>
  <c r="G310"/>
  <c r="L309"/>
  <c r="M309" s="1"/>
  <c r="K309"/>
  <c r="I309"/>
  <c r="G309"/>
  <c r="L308"/>
  <c r="M308" s="1"/>
  <c r="K308"/>
  <c r="I308"/>
  <c r="G308"/>
  <c r="M307"/>
  <c r="L307"/>
  <c r="K307"/>
  <c r="I307"/>
  <c r="G307"/>
  <c r="L306"/>
  <c r="M306" s="1"/>
  <c r="K306"/>
  <c r="I306"/>
  <c r="G306"/>
  <c r="L305"/>
  <c r="M305" s="1"/>
  <c r="K305"/>
  <c r="I305"/>
  <c r="G305"/>
  <c r="L304"/>
  <c r="M304" s="1"/>
  <c r="K304"/>
  <c r="I304"/>
  <c r="G304"/>
  <c r="L303"/>
  <c r="M303" s="1"/>
  <c r="K303"/>
  <c r="I303"/>
  <c r="G303"/>
  <c r="L302"/>
  <c r="M302" s="1"/>
  <c r="K302"/>
  <c r="I302"/>
  <c r="G302"/>
  <c r="L301"/>
  <c r="M301" s="1"/>
  <c r="K301"/>
  <c r="I301"/>
  <c r="G301"/>
  <c r="L300"/>
  <c r="M300" s="1"/>
  <c r="K300"/>
  <c r="I300"/>
  <c r="G300"/>
  <c r="M299"/>
  <c r="L299"/>
  <c r="K299"/>
  <c r="I299"/>
  <c r="G299"/>
  <c r="L298"/>
  <c r="M298" s="1"/>
  <c r="K298"/>
  <c r="I298"/>
  <c r="G298"/>
  <c r="L297"/>
  <c r="M297" s="1"/>
  <c r="K297"/>
  <c r="I297"/>
  <c r="G297"/>
  <c r="L296"/>
  <c r="M296" s="1"/>
  <c r="K296"/>
  <c r="I296"/>
  <c r="G296"/>
  <c r="L295"/>
  <c r="M295" s="1"/>
  <c r="K295"/>
  <c r="I295"/>
  <c r="G295"/>
  <c r="L294"/>
  <c r="M294" s="1"/>
  <c r="K294"/>
  <c r="I294"/>
  <c r="G294"/>
  <c r="L293"/>
  <c r="M293" s="1"/>
  <c r="K293"/>
  <c r="I293"/>
  <c r="G293"/>
  <c r="L292"/>
  <c r="M292" s="1"/>
  <c r="K292"/>
  <c r="I292"/>
  <c r="G292"/>
  <c r="M291"/>
  <c r="L291"/>
  <c r="K291"/>
  <c r="I291"/>
  <c r="G291"/>
  <c r="L290"/>
  <c r="M290" s="1"/>
  <c r="K290"/>
  <c r="I290"/>
  <c r="G290"/>
  <c r="L289"/>
  <c r="M289" s="1"/>
  <c r="K289"/>
  <c r="I289"/>
  <c r="G289"/>
  <c r="L288"/>
  <c r="M288" s="1"/>
  <c r="K288"/>
  <c r="I288"/>
  <c r="G288"/>
  <c r="L287"/>
  <c r="M287" s="1"/>
  <c r="K287"/>
  <c r="I287"/>
  <c r="G287"/>
  <c r="L286"/>
  <c r="M286" s="1"/>
  <c r="K286"/>
  <c r="I286"/>
  <c r="G286"/>
  <c r="L285"/>
  <c r="M285" s="1"/>
  <c r="K285"/>
  <c r="I285"/>
  <c r="G285"/>
  <c r="L284"/>
  <c r="M284" s="1"/>
  <c r="K284"/>
  <c r="I284"/>
  <c r="G284"/>
  <c r="M283"/>
  <c r="L283"/>
  <c r="K283"/>
  <c r="I283"/>
  <c r="G283"/>
  <c r="L282"/>
  <c r="M282" s="1"/>
  <c r="K282"/>
  <c r="I282"/>
  <c r="G282"/>
  <c r="L281"/>
  <c r="M281" s="1"/>
  <c r="K281"/>
  <c r="I281"/>
  <c r="G281"/>
  <c r="L280"/>
  <c r="M280" s="1"/>
  <c r="K280"/>
  <c r="I280"/>
  <c r="G280"/>
  <c r="L279"/>
  <c r="M279" s="1"/>
  <c r="K279"/>
  <c r="I279"/>
  <c r="G279"/>
  <c r="L278"/>
  <c r="M278" s="1"/>
  <c r="K278"/>
  <c r="I278"/>
  <c r="G278"/>
  <c r="L277"/>
  <c r="M277" s="1"/>
  <c r="K277"/>
  <c r="I277"/>
  <c r="G277"/>
  <c r="L276"/>
  <c r="M276" s="1"/>
  <c r="K276"/>
  <c r="I276"/>
  <c r="G276"/>
  <c r="M275"/>
  <c r="L275"/>
  <c r="K275"/>
  <c r="I275"/>
  <c r="G275"/>
  <c r="L274"/>
  <c r="M274" s="1"/>
  <c r="K274"/>
  <c r="I274"/>
  <c r="G274"/>
  <c r="L273"/>
  <c r="M273" s="1"/>
  <c r="K273"/>
  <c r="I273"/>
  <c r="G273"/>
  <c r="L272"/>
  <c r="M272" s="1"/>
  <c r="K272"/>
  <c r="I272"/>
  <c r="G272"/>
  <c r="L271"/>
  <c r="M271" s="1"/>
  <c r="K271"/>
  <c r="I271"/>
  <c r="G271"/>
  <c r="L270"/>
  <c r="M270" s="1"/>
  <c r="K270"/>
  <c r="I270"/>
  <c r="G270"/>
  <c r="L269"/>
  <c r="M269" s="1"/>
  <c r="K269"/>
  <c r="I269"/>
  <c r="G269"/>
  <c r="L268"/>
  <c r="M268" s="1"/>
  <c r="K268"/>
  <c r="I268"/>
  <c r="G268"/>
  <c r="M267"/>
  <c r="L267"/>
  <c r="K267"/>
  <c r="I267"/>
  <c r="G267"/>
  <c r="L266"/>
  <c r="M266" s="1"/>
  <c r="K266"/>
  <c r="I266"/>
  <c r="G266"/>
  <c r="L265"/>
  <c r="M265" s="1"/>
  <c r="K265"/>
  <c r="I265"/>
  <c r="G265"/>
  <c r="L264"/>
  <c r="M264" s="1"/>
  <c r="K264"/>
  <c r="I264"/>
  <c r="G264"/>
  <c r="L263"/>
  <c r="M263" s="1"/>
  <c r="K263"/>
  <c r="I263"/>
  <c r="G263"/>
  <c r="L262"/>
  <c r="M262" s="1"/>
  <c r="K262"/>
  <c r="I262"/>
  <c r="G262"/>
  <c r="L261"/>
  <c r="M261" s="1"/>
  <c r="K261"/>
  <c r="I261"/>
  <c r="G261"/>
  <c r="L260"/>
  <c r="M260" s="1"/>
  <c r="K260"/>
  <c r="I260"/>
  <c r="G260"/>
  <c r="M259"/>
  <c r="L259"/>
  <c r="K259"/>
  <c r="I259"/>
  <c r="G259"/>
  <c r="L258"/>
  <c r="M258" s="1"/>
  <c r="K258"/>
  <c r="I258"/>
  <c r="G258"/>
  <c r="L257"/>
  <c r="M257" s="1"/>
  <c r="K257"/>
  <c r="I257"/>
  <c r="G257"/>
  <c r="L256"/>
  <c r="M256" s="1"/>
  <c r="K256"/>
  <c r="I256"/>
  <c r="G256"/>
  <c r="L255"/>
  <c r="M255" s="1"/>
  <c r="K255"/>
  <c r="I255"/>
  <c r="G255"/>
  <c r="L254"/>
  <c r="M254" s="1"/>
  <c r="K254"/>
  <c r="I254"/>
  <c r="G254"/>
  <c r="L253"/>
  <c r="M253" s="1"/>
  <c r="K253"/>
  <c r="I253"/>
  <c r="G253"/>
  <c r="L252"/>
  <c r="M252" s="1"/>
  <c r="K252"/>
  <c r="I252"/>
  <c r="G252"/>
  <c r="M251"/>
  <c r="L251"/>
  <c r="K251"/>
  <c r="I251"/>
  <c r="G251"/>
  <c r="L250"/>
  <c r="M250" s="1"/>
  <c r="K250"/>
  <c r="I250"/>
  <c r="G250"/>
  <c r="G556" s="1"/>
  <c r="K556" l="1"/>
  <c r="I556"/>
  <c r="M556"/>
  <c r="K239" l="1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</calcChain>
</file>

<file path=xl/sharedStrings.xml><?xml version="1.0" encoding="utf-8"?>
<sst xmlns="http://schemas.openxmlformats.org/spreadsheetml/2006/main" count="13159" uniqueCount="4596">
  <si>
    <t>Name of Circle/Zone:- 400KV ETC, Kashipur</t>
  </si>
  <si>
    <t>Name of Substation:- 400KV S/s, Kashipur</t>
  </si>
  <si>
    <t>Name of Division:-  400KV O&amp;M Division, Kashipur</t>
  </si>
  <si>
    <t>Month of February-2021</t>
  </si>
  <si>
    <t>SR. No.</t>
  </si>
  <si>
    <t>Item Code</t>
  </si>
  <si>
    <t>Item Description</t>
  </si>
  <si>
    <t>Unit</t>
  </si>
  <si>
    <t>Quantity</t>
  </si>
  <si>
    <t>Book Value</t>
  </si>
  <si>
    <t>Useable</t>
  </si>
  <si>
    <t>Unserviceable</t>
  </si>
  <si>
    <t>Obsolete</t>
  </si>
  <si>
    <t>Non-Moving</t>
  </si>
  <si>
    <t>Scrap</t>
  </si>
  <si>
    <t>AA0A012001</t>
  </si>
  <si>
    <t>Weasel conductor (in pieces)</t>
  </si>
  <si>
    <t>Km.</t>
  </si>
  <si>
    <t>NIL</t>
  </si>
  <si>
    <t>CC2C201006</t>
  </si>
  <si>
    <t>10X2.5 mm Control Cable.</t>
  </si>
  <si>
    <t>Mtr.</t>
  </si>
  <si>
    <t>2.5X10C cable</t>
  </si>
  <si>
    <t>mtr.</t>
  </si>
  <si>
    <t>CC0C001002</t>
  </si>
  <si>
    <t>Control cable 14X2.5sqmm</t>
  </si>
  <si>
    <t>FF4F404003</t>
  </si>
  <si>
    <t>Nut bolt washer 16X40mm</t>
  </si>
  <si>
    <t>Kg.</t>
  </si>
  <si>
    <t>HH4H405002</t>
  </si>
  <si>
    <t>400KV male arm assembly</t>
  </si>
  <si>
    <t>NO.</t>
  </si>
  <si>
    <t>HH4H403001</t>
  </si>
  <si>
    <t xml:space="preserve">400KV earth rod and fixed contact </t>
  </si>
  <si>
    <t>Set</t>
  </si>
  <si>
    <t>HH4H407001</t>
  </si>
  <si>
    <t xml:space="preserve">400KV post insulator stack </t>
  </si>
  <si>
    <t>Stack</t>
  </si>
  <si>
    <t>HH5H501001</t>
  </si>
  <si>
    <t xml:space="preserve">245KV earth rod and fixed contact </t>
  </si>
  <si>
    <t>HH5H505001</t>
  </si>
  <si>
    <t xml:space="preserve">245KV post insulator stack </t>
  </si>
  <si>
    <t>HH6H603001</t>
  </si>
  <si>
    <t xml:space="preserve">145KV earth rod and fixed contact </t>
  </si>
  <si>
    <t>Male arm 400KV</t>
  </si>
  <si>
    <t>245KV Earth rod</t>
  </si>
  <si>
    <t>No.</t>
  </si>
  <si>
    <t>II2I202001</t>
  </si>
  <si>
    <t>C-wedge clamp</t>
  </si>
  <si>
    <t>JJ1J103013</t>
  </si>
  <si>
    <t>Overhauling Kit 145KV CB for 3 pole</t>
  </si>
  <si>
    <t>JJ1J103001</t>
  </si>
  <si>
    <t>Trip coil 220Volt DC</t>
  </si>
  <si>
    <t>KK0K001001</t>
  </si>
  <si>
    <t xml:space="preserve">390KV Surge Arrestor with insulating base and terminal connector but without surge monitor </t>
  </si>
  <si>
    <t>KK0K002001</t>
  </si>
  <si>
    <t>216KV Surge Arrestor with insulating base and terminal connector but without surge monitor (incomplete)</t>
  </si>
  <si>
    <t>KK0K003001</t>
  </si>
  <si>
    <t>120KV Surge Arrestor with insulating base and terminal connector but without surge monitor (incomplete)</t>
  </si>
  <si>
    <t>132KV L.A. terminal</t>
  </si>
  <si>
    <t>390KV Surge Arrestor complete with surge counter</t>
  </si>
  <si>
    <t>MM0M003003</t>
  </si>
  <si>
    <t>Under Voltage  Relay For 160 MVA Transformer (110 V)</t>
  </si>
  <si>
    <t>MM0M038001</t>
  </si>
  <si>
    <t>Over Voltage Protection Relay with Timers (Stage-1 &amp; Stage-2) RXEG-21</t>
  </si>
  <si>
    <t>MM0M024001</t>
  </si>
  <si>
    <t>Breakup for Protection Relay with 2 O/C AND 1E/F Element (CDD O/C2)</t>
  </si>
  <si>
    <t>MM0M027001</t>
  </si>
  <si>
    <t xml:space="preserve">Over Fluxing Relay </t>
  </si>
  <si>
    <t>MM0M050001</t>
  </si>
  <si>
    <t>CVT Fuse Failure Relay</t>
  </si>
  <si>
    <t>MM4M422001</t>
  </si>
  <si>
    <t>Coupling Device</t>
  </si>
  <si>
    <t>MM4M423001</t>
  </si>
  <si>
    <t>Dummy Load</t>
  </si>
  <si>
    <t>VV6V601001</t>
  </si>
  <si>
    <t>400KV Current Transformer</t>
  </si>
  <si>
    <t>400KV CT 2000/1000/ 1 Amp.</t>
  </si>
  <si>
    <t>VV6V602003</t>
  </si>
  <si>
    <t>245KV C.T. 1000/500/1 Amp.</t>
  </si>
  <si>
    <t>VV2V204001</t>
  </si>
  <si>
    <t>Terminal connector 420KV HV bushing.</t>
  </si>
  <si>
    <t>VV2V204002</t>
  </si>
  <si>
    <t>Terminal connector 245KV LV bushing.</t>
  </si>
  <si>
    <t>VV2V204007</t>
  </si>
  <si>
    <t>Terminal connector 245KV HV bushing.</t>
  </si>
  <si>
    <t>VV2V204008</t>
  </si>
  <si>
    <t>Terminal connector 145KV LV bushing.</t>
  </si>
  <si>
    <t>VV4V402001</t>
  </si>
  <si>
    <t>WTI</t>
  </si>
  <si>
    <t>VV4V401001</t>
  </si>
  <si>
    <t>OTI</t>
  </si>
  <si>
    <t>VV3V302003</t>
  </si>
  <si>
    <t>Bucholz Relay</t>
  </si>
  <si>
    <t>Oil tempreature indicator</t>
  </si>
  <si>
    <t>OI</t>
  </si>
  <si>
    <t>5 HP Motor  Without Name Plate</t>
  </si>
  <si>
    <t>Pipe Type Earthing (Earthing Set Complete,Earth Plate,Earthing Plate Small)</t>
  </si>
  <si>
    <t>Earthing Rods 2500 X 20 mm</t>
  </si>
  <si>
    <t>Motor with Gear Assembly &amp; Bevel Gear Assembly</t>
  </si>
  <si>
    <t>Restricted Earthfault Protection Relay with non linear resistor (RADHA)</t>
  </si>
  <si>
    <t>Dry Uncharged Cells for 50 V</t>
  </si>
  <si>
    <t>Bushing with Metal Parts(1 No. of each voltage rating)</t>
  </si>
  <si>
    <t>HV Line Bushing 420 KV,800A</t>
  </si>
  <si>
    <t>LV Bushing 245 KV,1250 A</t>
  </si>
  <si>
    <t>52 KV Bushing 3150 A</t>
  </si>
  <si>
    <t>36 KV ,800 A Bushing</t>
  </si>
  <si>
    <t>In Line Oil Pump  05100691 &amp; 05100692</t>
  </si>
  <si>
    <t>Magnetic Oil Level Guage with Arm</t>
  </si>
  <si>
    <t>Auxiliary Transformer</t>
  </si>
  <si>
    <t>400KV Double Tension Fitting with Double Anchoring point and complete with all hardware accessories viz. tension clamps, d-shackles, corona ring etc. suitable for twin moose ACSR Conductor with sub-conductor spacing of 450mm</t>
  </si>
  <si>
    <t>(a) Without turn buckle</t>
  </si>
  <si>
    <t>400KV Double Tension fitting with double anchoring point with all hardware accessories viz. tension clamp, d-shackle, corona ring etc. suitable for quad moose ACSR conductor with sub-conductor spacing of 450mm</t>
  </si>
  <si>
    <t>(b) With turn buckle</t>
  </si>
  <si>
    <t>400KV Single suspension fitting, hardware with single anchoring point and complete with all hardware accessories with suspension clamp, d-shackle, corona ring etc. suitable for twin ACSR Moose conductor with sub-conductor spacing of 450mm</t>
  </si>
  <si>
    <t xml:space="preserve">(a) With thorough type suspension clamp </t>
  </si>
  <si>
    <t>(b) With drop type clamp</t>
  </si>
  <si>
    <t>Conductor with sub-conductor spacing of 450mm suitable for horizontal / vertical (universal) take off 4S404</t>
  </si>
  <si>
    <t xml:space="preserve">4"  Alumn. Tube 5mtr. Length 8 Pcs. </t>
  </si>
  <si>
    <t>650mm long welding sleeves for Alumn. Tube 4S414</t>
  </si>
  <si>
    <t xml:space="preserve">245KV Solid core post insulators for isolators (3 Nos. Top short) </t>
  </si>
  <si>
    <t xml:space="preserve">220KV Double Tension Fitting with double anchoring point and complete with all hardware accessories viz. tension clamp, d-shackle, corana ring etc. suitable for twin ACSR Moose Conductor with sub-condutor spacing of 250mm </t>
  </si>
  <si>
    <t>(a) With turn buckle</t>
  </si>
  <si>
    <t xml:space="preserve">(b) Without turn buckle </t>
  </si>
  <si>
    <t xml:space="preserve">220KV Double Tension Fitting with double anchoring point and complete with all hardware accessories viz. tension clamp, d-shackle, corana ring etc. suitable for quad moose Conductor with sub-condutor spacing of 250mm </t>
  </si>
  <si>
    <t>220KV Single suspension insulator hardware with single anchoring point and complete with all hardware accessories viz. suspension clamp, d-shackle, corona ring etc. suitable for twin ACSR Moose Conductor with sub-conductor spacing of 250mm</t>
  </si>
  <si>
    <t>(b) With drop type suspension clamp</t>
  </si>
  <si>
    <t>Flexible type spacer clamp to suit twin moose ACSR conductor with 250mm sub-conductor spacing 2S211</t>
  </si>
  <si>
    <t xml:space="preserve">Insulator hardware with double anchoring point and complete with all hardware accessories viz. tension clamp, d-shackle etc. suitable for single ACSR Moose Conductor </t>
  </si>
  <si>
    <t>(a) With turn buckle (Per Conductor)</t>
  </si>
  <si>
    <t>(b) Without turn buckle  (Per Conductor)</t>
  </si>
  <si>
    <t>132KV Double Tension Insulator hardware with double anchoring point and complete with all hardware accessories viz. tension clamp, d-shackle etc. suitable for twin ACSR moose conductor with sub-conductor spacing of 250mm</t>
  </si>
  <si>
    <t xml:space="preserve">132KV Single Suspension Insulator hardware with single anchoring point and complete with all hardware accessories viz. tension clamp, d-shackle etc. suitable for single ACSR moose conductor </t>
  </si>
  <si>
    <t xml:space="preserve">145KV C.V.T. </t>
  </si>
  <si>
    <t>220V A.C. Relay 3C/OMPC (PLA Make)</t>
  </si>
  <si>
    <t>240V D.C. Relay 3C/OMPC (PLA Make)</t>
  </si>
  <si>
    <t>132KV terminal connector to suit for ACSR moose on C.T. &amp; CVT</t>
  </si>
  <si>
    <t>420/215 KV system terminal connector to suit twin moose ACSR on CT</t>
  </si>
  <si>
    <t>420/215 KV system terminal connector to suit twin moose ACSR on CVT</t>
  </si>
  <si>
    <t>Multifunction Timer for 132KV CB.</t>
  </si>
  <si>
    <t>400KV LA with surge counter.</t>
  </si>
  <si>
    <t>220KV LA with surge counter.</t>
  </si>
  <si>
    <t>Single suspension fitting to suit for ACSR moose.</t>
  </si>
  <si>
    <t>CVT connecter to suit for ACSR zebra / moose.</t>
  </si>
  <si>
    <t>Double suspension fitting for twin moose.</t>
  </si>
  <si>
    <t>M.S. round 40mm Dia</t>
  </si>
  <si>
    <t>MT.</t>
  </si>
  <si>
    <t>245KV Connector 4" Al. Tube to ACSR Moose.</t>
  </si>
  <si>
    <t>245KV Connector 4" Al. Tube to Isolator.</t>
  </si>
  <si>
    <t>245KV Connector Twin moose to Isolator.</t>
  </si>
  <si>
    <t>245KV Connector for ACSR Moose.</t>
  </si>
  <si>
    <t>24 Core 2.5mm control cable.</t>
  </si>
  <si>
    <t>Terminal connector for Nuetral bushing.</t>
  </si>
  <si>
    <t>245KV connector Al tube to isolator (2500A)</t>
  </si>
  <si>
    <t>245KV connector Al tube to isolator (1600A)</t>
  </si>
  <si>
    <t xml:space="preserve">245KV connector Al tube to CB </t>
  </si>
  <si>
    <t xml:space="preserve">245KV connector Al tube to CT </t>
  </si>
  <si>
    <t xml:space="preserve">Clamp 4" AL tube to BPI </t>
  </si>
  <si>
    <t>245KV isolator clamp(2500A)</t>
  </si>
  <si>
    <t>245KV isolator clamp(1600A)</t>
  </si>
  <si>
    <t>245KV  clamp AL tube to Breaker</t>
  </si>
  <si>
    <t xml:space="preserve">245KV clamp AL tube to isolator </t>
  </si>
  <si>
    <t xml:space="preserve">245KV clamp CT to wave trap </t>
  </si>
  <si>
    <t>2450KV CVT clamp</t>
  </si>
  <si>
    <t xml:space="preserve">245KV Twin moose clamp </t>
  </si>
  <si>
    <t>400KV female arm assembly</t>
  </si>
  <si>
    <t xml:space="preserve">145KV post insulator stack </t>
  </si>
  <si>
    <t>400KV Terminal Connector moose to moose</t>
  </si>
  <si>
    <t>400KVRigid spacers 450mm</t>
  </si>
  <si>
    <t>400KV universal terminal connector twin moose to isolator</t>
  </si>
  <si>
    <t>400KV Rigid terminal connector 4" AL tube to CT</t>
  </si>
  <si>
    <t>400KV universal terminal connector twin moose to LA</t>
  </si>
  <si>
    <t>400KV expen.terminal connector 4" AL tube to CB</t>
  </si>
  <si>
    <t>400KV expen.terminal connector 4" AL tube to isolator</t>
  </si>
  <si>
    <t>400KV rigid terminal connector 4" AL tube to isolator</t>
  </si>
  <si>
    <t>Inter terminal connector 4" AL tube to twin moose</t>
  </si>
  <si>
    <t>245KV, 2000A male finger set (PR Engg.make)</t>
  </si>
  <si>
    <t>245KV, 2000A female finger set (PR Engg.make)</t>
  </si>
  <si>
    <t>245KV, 2000A male arm (PR Engg.make)</t>
  </si>
  <si>
    <t>245KV, 2000A female arm (PR Engg.make)</t>
  </si>
  <si>
    <t>Discharge Counter</t>
  </si>
  <si>
    <t>Female Blade 220 Isolator</t>
  </si>
  <si>
    <t>400KV Terminal Connector CT</t>
  </si>
  <si>
    <t>245KV Terminal connector CT</t>
  </si>
  <si>
    <t>132KV Terminal connector CB</t>
  </si>
  <si>
    <t>Flexibel copper bond</t>
  </si>
  <si>
    <t>Set of Gaskets</t>
  </si>
  <si>
    <t>Buchholz relay with gas collection device</t>
  </si>
  <si>
    <t>Expansion bellow 200N.B</t>
  </si>
  <si>
    <t>Expansion bellow 80N.B</t>
  </si>
  <si>
    <t>Landing valve 80mm</t>
  </si>
  <si>
    <t>145KV outdoor 1000/500/1 A CT (Heptacare)</t>
  </si>
  <si>
    <t xml:space="preserve">Universal connector 245KV quard moose </t>
  </si>
  <si>
    <t>Rigid 4" Al. to isolator clamp</t>
  </si>
  <si>
    <t>T-clamp moose</t>
  </si>
  <si>
    <t>Nut bolt washer 16X50mm</t>
  </si>
  <si>
    <t>Lead screw gear</t>
  </si>
  <si>
    <t>Female arm 400KV</t>
  </si>
  <si>
    <t xml:space="preserve">Male arm 245KV, 1600A </t>
  </si>
  <si>
    <t xml:space="preserve">Female arm 245KV, 1600A </t>
  </si>
  <si>
    <t xml:space="preserve">Male arm 245KV, 2500A </t>
  </si>
  <si>
    <t xml:space="preserve">Female arm 245KV, 2500A </t>
  </si>
  <si>
    <t>Male arm 145KV</t>
  </si>
  <si>
    <t>400KV counter balance spring</t>
  </si>
  <si>
    <t>245KV counter balance spring</t>
  </si>
  <si>
    <t>145KV counter balance spring</t>
  </si>
  <si>
    <t>245KV, 2500A copper segment cup</t>
  </si>
  <si>
    <t>G.I.Flat 50X5mm</t>
  </si>
  <si>
    <t>G.I.Flat 75X12mm</t>
  </si>
  <si>
    <t>245KV twin CT connector</t>
  </si>
  <si>
    <t>Contactor 6Amp.</t>
  </si>
  <si>
    <t>Through type clamp</t>
  </si>
  <si>
    <t>Rigid clamp of isolator</t>
  </si>
  <si>
    <t>Flexible clamp for isolator</t>
  </si>
  <si>
    <t>220KV isolator 3-Phase (G-Nandy)</t>
  </si>
  <si>
    <t>SF-6 gas</t>
  </si>
  <si>
    <t>exp. Ter. connector 4" AL. tube to CB</t>
  </si>
  <si>
    <t>exp. Ter. connector 4" AL. tube to isolator</t>
  </si>
  <si>
    <t>Transformer oil (209 letre per berral)</t>
  </si>
  <si>
    <t>Berral</t>
  </si>
  <si>
    <t>145KV C.T. 1000/500/1A</t>
  </si>
  <si>
    <t>Main-I numerical distance relay REL-521</t>
  </si>
  <si>
    <t>(Deformation in metal base) 245KV C.T. 100/500/1A</t>
  </si>
  <si>
    <t>245kV CT (tank Buging) 1600/800/1A</t>
  </si>
  <si>
    <t>400KV circuit breaker</t>
  </si>
  <si>
    <t>245KV circuit breaker</t>
  </si>
  <si>
    <t>420KV isolator</t>
  </si>
  <si>
    <t>245KV isolator</t>
  </si>
  <si>
    <t>145KV isolator</t>
  </si>
  <si>
    <t>390KV LA</t>
  </si>
  <si>
    <t>196KV LA</t>
  </si>
  <si>
    <t>120KV LA</t>
  </si>
  <si>
    <t>Empty SF-6 Gas Cylinder</t>
  </si>
  <si>
    <t>Nos</t>
  </si>
  <si>
    <t>Iron Packing cage, FF Pipe</t>
  </si>
  <si>
    <t>Empty Transformer Oil Drum Rusted</t>
  </si>
  <si>
    <t>Aluminium scrap 400/220/132KV Isulator Arm</t>
  </si>
  <si>
    <t>Lead acide battery T 800 P 2V.</t>
  </si>
  <si>
    <t>Disk Insulator 70 KN</t>
  </si>
  <si>
    <t>Molecular filter FOR SF6 Circuit Breaker</t>
  </si>
  <si>
    <t>Contactor CA - 3 - 9C - 10, 220V DC</t>
  </si>
  <si>
    <t>Operation Counter</t>
  </si>
  <si>
    <t>Micro filter set</t>
  </si>
  <si>
    <t xml:space="preserve">Rubber gas kit, O ring and sells complete </t>
  </si>
  <si>
    <t>Auxiliary contact assembly</t>
  </si>
  <si>
    <t>Operation counter</t>
  </si>
  <si>
    <t>All types of coupling for SF6 gas</t>
  </si>
  <si>
    <t xml:space="preserve">Molecular filter </t>
  </si>
  <si>
    <t>Contactor 3 phase, 250V, 20Amp.</t>
  </si>
  <si>
    <t>Operation Counter.</t>
  </si>
  <si>
    <t>Auxiliary contact ( 1 No + 1 NC)</t>
  </si>
  <si>
    <t>Auxiliary contact switch</t>
  </si>
  <si>
    <t>Limit switch and auxiliary switch</t>
  </si>
  <si>
    <t>Motor hosing varing assembly rusted</t>
  </si>
  <si>
    <t>Auxiliary contact</t>
  </si>
  <si>
    <t>MCB, 2 pole, 415/220V</t>
  </si>
  <si>
    <t>MCB, 3 pole, 6 Amp.</t>
  </si>
  <si>
    <t>MCB, 2 pole, 10 Amp.</t>
  </si>
  <si>
    <t xml:space="preserve">Motor hosing  assembly </t>
  </si>
  <si>
    <t>Semaphore for isolator</t>
  </si>
  <si>
    <t>Semaphore for earth switch</t>
  </si>
  <si>
    <t>Filter capacitor</t>
  </si>
  <si>
    <t>Potentio meter</t>
  </si>
  <si>
    <t>Set of switches</t>
  </si>
  <si>
    <t>Tap changer contact</t>
  </si>
  <si>
    <t>Auxiliary contact set</t>
  </si>
  <si>
    <t>420KV surge counter</t>
  </si>
  <si>
    <t xml:space="preserve">245KV Surge counter </t>
  </si>
  <si>
    <t>145KV Surge Counter</t>
  </si>
  <si>
    <t>Lead acid battery 900AH</t>
  </si>
  <si>
    <t>Compressor</t>
  </si>
  <si>
    <t>DC Isolator switch of specification RPM2410CM, 25Amp. 440V (KAYCEE Make)</t>
  </si>
  <si>
    <t>Voltmeter Selector Switch  for 400,220&amp;132 KV</t>
  </si>
  <si>
    <t>Set of Wound Resistor</t>
  </si>
  <si>
    <t>Condensor Fan Motor</t>
  </si>
  <si>
    <t>Lead acid battery 12 volt</t>
  </si>
  <si>
    <t>LZ 96 Distance Relay</t>
  </si>
  <si>
    <t>400kV CVT</t>
  </si>
  <si>
    <t>No</t>
  </si>
  <si>
    <t>Empty SF-6 Gas Cylinder (gas capacity 40 Kg.)</t>
  </si>
  <si>
    <t>Aluminium scrap 400/220/132KV Isulator Arm (400KV isolator arm)</t>
  </si>
  <si>
    <t>145KV CT</t>
  </si>
  <si>
    <t>Nos.</t>
  </si>
  <si>
    <t>Lead acide battery T 900 P 2V.</t>
  </si>
  <si>
    <t>Pole street light</t>
  </si>
  <si>
    <t>P.P.Pant                                                                              Neeraj Singh Negi                                                                         Rakesh Bijalwan</t>
  </si>
  <si>
    <t>J.E.                                                                                                      A.E.                                                                                                  E.E.</t>
  </si>
  <si>
    <t xml:space="preserve">  Stock of at 132 KV Substation Kashipur For the Month of Jan-2021 </t>
  </si>
  <si>
    <t>Sr No.</t>
  </si>
  <si>
    <t>Unit of Measurment (Nos./Km/Kg etc.)</t>
  </si>
  <si>
    <t>Rate</t>
  </si>
  <si>
    <t>Quantity of Material</t>
  </si>
  <si>
    <t>Total Qty</t>
  </si>
  <si>
    <t>Amount</t>
  </si>
  <si>
    <t>Usable</t>
  </si>
  <si>
    <t>Amt</t>
  </si>
  <si>
    <t>FF4F402128</t>
  </si>
  <si>
    <t>M.S Rod  40 mm2</t>
  </si>
  <si>
    <t>MT</t>
  </si>
  <si>
    <t>Bracket for auxiliary Contact</t>
  </si>
  <si>
    <t xml:space="preserve">No. </t>
  </si>
  <si>
    <t xml:space="preserve">Fencing Angle </t>
  </si>
  <si>
    <t xml:space="preserve">Cup Spring </t>
  </si>
  <si>
    <t>Limit Switch</t>
  </si>
  <si>
    <t>Fixed Contact for 'BHEL' MOCB</t>
  </si>
  <si>
    <t>HH7H704001</t>
  </si>
  <si>
    <t>33 KV Post Insulator for Cap Bank</t>
  </si>
  <si>
    <t>Series Reactor 6.6 KVA</t>
  </si>
  <si>
    <t>Male Contact for HEL BOCB</t>
  </si>
  <si>
    <t>33 KV Pole Cap for 'BHEL' MOCB</t>
  </si>
  <si>
    <t>33 KV PT/RVT (old used and rusted)</t>
  </si>
  <si>
    <t>Universal Motor of Charging Motor for 33 KV MOCB</t>
  </si>
  <si>
    <t>33 KV CT 400/200/1A (old and used)</t>
  </si>
  <si>
    <t>33 KV Flange Collar for 'BHEL' MOCB</t>
  </si>
  <si>
    <t>33 KV Ring Type CT,     200/100/1A(Prot.)</t>
  </si>
  <si>
    <t>33 KV Ring Type CT,  200/100/1A(Metering)</t>
  </si>
  <si>
    <t>33 KV Ring Type CT,  800/400/1A(Metering)</t>
  </si>
  <si>
    <t>KWH Meter, 3X400/1A 132 KV/110V</t>
  </si>
  <si>
    <t xml:space="preserve">KWH Meter, 3X3X100/1A </t>
  </si>
  <si>
    <t>KWH Meter, 200/5a, 11KV/110V</t>
  </si>
  <si>
    <t xml:space="preserve">33 KV ABCB                               (Damaged with compressor) </t>
  </si>
  <si>
    <t xml:space="preserve">Dif. Control Panel for Capacitor </t>
  </si>
  <si>
    <t>Damaged Male Contact for 'BHEL' MOCB</t>
  </si>
  <si>
    <t xml:space="preserve">33 KV Flange Collar(Damaged)   </t>
  </si>
  <si>
    <t xml:space="preserve">Old and used11 KV 'U' Contact </t>
  </si>
  <si>
    <t xml:space="preserve"> Damaged 11 KV Bus Bar </t>
  </si>
  <si>
    <t xml:space="preserve">Def. KWH Meter </t>
  </si>
  <si>
    <t xml:space="preserve">Damaged Electronic Energy Meter </t>
  </si>
  <si>
    <t xml:space="preserve">Damaged 33 KV BOCB 'HEL' of RMR feeder </t>
  </si>
  <si>
    <t xml:space="preserve">Scrap of 33 KV BOCB HEL of CB No. 3 KSP Town </t>
  </si>
  <si>
    <t xml:space="preserve"> Damaged 33 KV CT 200/100/1A </t>
  </si>
  <si>
    <t xml:space="preserve">Damaged Main Busing Rod of 11 KV OCB </t>
  </si>
  <si>
    <t xml:space="preserve">Damaged Rose Contact </t>
  </si>
  <si>
    <t xml:space="preserve">Damaged Fix Contact for 'BHEL' MOCB </t>
  </si>
  <si>
    <t xml:space="preserve">Steel Bracket for Cap. Bank Cell(used and rusted ) </t>
  </si>
  <si>
    <t xml:space="preserve">33 KV X.SS Zetpot  </t>
  </si>
  <si>
    <t xml:space="preserve">Exitingusing chamber for 33 KV BOCB &amp; MOCB, C-0.6, B-11.1 </t>
  </si>
  <si>
    <t>FF4F402160</t>
  </si>
  <si>
    <t xml:space="preserve">Steel Tubular Pole </t>
  </si>
  <si>
    <t>Oil Temperature Indicator</t>
  </si>
  <si>
    <t>VV4V410001</t>
  </si>
  <si>
    <t>Tap Position Indicator</t>
  </si>
  <si>
    <t xml:space="preserve">Spring Leave </t>
  </si>
  <si>
    <t>VV3V301008</t>
  </si>
  <si>
    <t xml:space="preserve">Empty Drum 45 Gallon </t>
  </si>
  <si>
    <t xml:space="preserve">Fabricated Support for fencing </t>
  </si>
  <si>
    <t xml:space="preserve">KWH Meter 100/5A. 11 KV/110V </t>
  </si>
  <si>
    <t>33 KV CT 200/100/1A  (old and used)</t>
  </si>
  <si>
    <t>KWH Meter 3X3X600/5A</t>
  </si>
  <si>
    <t>33KV CT 120/1A (old and used)</t>
  </si>
  <si>
    <t>VV7V706001</t>
  </si>
  <si>
    <t xml:space="preserve">11 KV PT (Defective) </t>
  </si>
  <si>
    <t>160KVA 11/0.4 KV Transformer</t>
  </si>
  <si>
    <t xml:space="preserve">M Seal Joint kit for 11 KV 3X70 mm2 Cable </t>
  </si>
  <si>
    <t xml:space="preserve">11 KV 400/200/5A CT </t>
  </si>
  <si>
    <t xml:space="preserve">11 KV 100/50/5A CT </t>
  </si>
  <si>
    <t>Porcelain Insulator</t>
  </si>
  <si>
    <t>VV1V105010</t>
  </si>
  <si>
    <t>HV Bushing for 5 MVA TF</t>
  </si>
  <si>
    <t>VV1V105011</t>
  </si>
  <si>
    <t>LV Bushing for 5MVA  TF with rod.</t>
  </si>
  <si>
    <t>JJ1J103007</t>
  </si>
  <si>
    <t>Closing Coil 110V</t>
  </si>
  <si>
    <t xml:space="preserve"> 11 KV CT 300/150/5A</t>
  </si>
  <si>
    <t>Damaged 11 KV CT 300/5A</t>
  </si>
  <si>
    <t>VV3V301002</t>
  </si>
  <si>
    <t>T/F Oil (old and used)</t>
  </si>
  <si>
    <t>Ltr.</t>
  </si>
  <si>
    <t xml:space="preserve">Datapro make Energy Meter </t>
  </si>
  <si>
    <t>Damaged 33 KV CT 800/400/1A</t>
  </si>
  <si>
    <t>Damaged 11 KV CT 200/100/5A</t>
  </si>
  <si>
    <t>Damaged 33 KV CT  400/200/1A N</t>
  </si>
  <si>
    <t>Damaged Male Contact of 33 KV BOCB</t>
  </si>
  <si>
    <t>T/F Oil old used &amp; dirty</t>
  </si>
  <si>
    <t xml:space="preserve">Damaged 33 KV Bushing of HEL OCB </t>
  </si>
  <si>
    <t xml:space="preserve">33 KV Ocb HEL, damaged,incomplete,irrepairable </t>
  </si>
  <si>
    <t xml:space="preserve">Def.Electronic Energy Meter Secure(old and used) </t>
  </si>
  <si>
    <t>JJ0J005006</t>
  </si>
  <si>
    <t>33 KV MOCB 'BHEL' (incomplete)</t>
  </si>
  <si>
    <t xml:space="preserve">33 KV Bushing  </t>
  </si>
  <si>
    <t xml:space="preserve">Exitingusing chamber for 33 KV MOCB </t>
  </si>
  <si>
    <t>JJ0J005005</t>
  </si>
  <si>
    <t xml:space="preserve">33 KV BOCB(Old and used)  </t>
  </si>
  <si>
    <t>Scrap of 33 KV BOCB (RMR)</t>
  </si>
  <si>
    <t>HH1H105001</t>
  </si>
  <si>
    <t>33 KV Isolator(scrap)</t>
  </si>
  <si>
    <t>33 KV X-ss Zetpot (damaged)</t>
  </si>
  <si>
    <t xml:space="preserve">33 KV MOCB(Old and used)   </t>
  </si>
  <si>
    <t>RepairdMale Contact for 33 KV MOCB</t>
  </si>
  <si>
    <t>HH7H702003</t>
  </si>
  <si>
    <t xml:space="preserve">33 KV Isolator Blade(damaged) </t>
  </si>
  <si>
    <t>Damaged 132 KV CT</t>
  </si>
  <si>
    <t>Damaged 132 KV CT 800/400/1A</t>
  </si>
  <si>
    <t>132 KV PT (defective)</t>
  </si>
  <si>
    <t>Empty Gas Cylinder</t>
  </si>
  <si>
    <t>VV7V713001 C</t>
  </si>
  <si>
    <t xml:space="preserve">132 KV CVT 'BB' or 'CGL' each </t>
  </si>
  <si>
    <t xml:space="preserve">132 KV Wave Trappe </t>
  </si>
  <si>
    <t xml:space="preserve">132 KV Extinguishing Chamber </t>
  </si>
  <si>
    <t xml:space="preserve">H T Compound </t>
  </si>
  <si>
    <t xml:space="preserve">132 KV porcelain insulator O.D Type </t>
  </si>
  <si>
    <t>PVC Cable 3,1/2 Core in Pes</t>
  </si>
  <si>
    <t xml:space="preserve">Mtr. </t>
  </si>
  <si>
    <t>132 KV CT 200/100/1A</t>
  </si>
  <si>
    <t>132 KV Isolator blade 'SMC'</t>
  </si>
  <si>
    <t>11 KV CT 400/200/5A (Old and used)</t>
  </si>
  <si>
    <t>Damaged 11 KV CT 600/300/5A</t>
  </si>
  <si>
    <t>Closing Coil, 24 V</t>
  </si>
  <si>
    <t xml:space="preserve">Tripping Coil 24 V </t>
  </si>
  <si>
    <t xml:space="preserve">(Old and used) 11 KV Cable </t>
  </si>
  <si>
    <t xml:space="preserve">Damaged Series Reactor </t>
  </si>
  <si>
    <t>(Old and used&amp; rusted)Voltage TF</t>
  </si>
  <si>
    <t>33 KV Post Insulator</t>
  </si>
  <si>
    <t>JJ0J005004</t>
  </si>
  <si>
    <t xml:space="preserve">33 KV VCB (DIF.)'BHEL' of Capacitor Bank </t>
  </si>
  <si>
    <t>FF3F301028</t>
  </si>
  <si>
    <t xml:space="preserve">PN Structure </t>
  </si>
  <si>
    <t xml:space="preserve">Rusted, Bended Structure Parts </t>
  </si>
  <si>
    <t>FF3F301016</t>
  </si>
  <si>
    <t xml:space="preserve">BCT Structure(Old and used) </t>
  </si>
  <si>
    <t xml:space="preserve">11 KV CT O/ D Type (defective) </t>
  </si>
  <si>
    <t>JJ0J006002</t>
  </si>
  <si>
    <t>11 KV VCB 'CGL' (defective)</t>
  </si>
  <si>
    <t>11 KV RVT (Old , used rusted)</t>
  </si>
  <si>
    <t xml:space="preserve">11 KV 630A, 350 MVA, JV VCB I/C Panel </t>
  </si>
  <si>
    <t xml:space="preserve">11 KV 630A, 350 MVA, JV VCB B/C Panel </t>
  </si>
  <si>
    <t xml:space="preserve">11 KV 630A, 350 MVA, JV VCB Out going Panel </t>
  </si>
  <si>
    <t xml:space="preserve">Electronic Energy Meter with comm. &amp; cord </t>
  </si>
  <si>
    <t>Cable XLPE 3X120mm2 Armored Poly Cab</t>
  </si>
  <si>
    <t>33 KV  Heat shrink Cable Termination Kit for 120 mm2 XLPE Cable outdoor</t>
  </si>
  <si>
    <t>33 KV  Heat shrink Cable Termination Kit for 120 mm2 XLPE Cable indoor</t>
  </si>
  <si>
    <t>33 KV CT 0.5/7.5MVA 400/1A ECE</t>
  </si>
  <si>
    <t>33 KV PT 2.5 MVA</t>
  </si>
  <si>
    <t>132 KV CT 400/200/1A(Old and used)</t>
  </si>
  <si>
    <t>(Old and used)Energy Meter 'Sangmo</t>
  </si>
  <si>
    <t>33 KV MEI make(Old and used) MOCB</t>
  </si>
  <si>
    <t>SF-6 Gas Cylinder (Empty)</t>
  </si>
  <si>
    <t>PLCC Siemens Carrier Cabinet (Old and used)</t>
  </si>
  <si>
    <t>(Old and used)Battery Set (48 Volt)</t>
  </si>
  <si>
    <t xml:space="preserve">(Old )48 V D/C DB Charger </t>
  </si>
  <si>
    <t xml:space="preserve">Damaged11 KV CT 400/200/5A </t>
  </si>
  <si>
    <t xml:space="preserve">Blade for 132 KV Isolator 800X SMC </t>
  </si>
  <si>
    <t xml:space="preserve">Heat Shrink O/D Termination Kit for 135 mm2 XLPE Cable </t>
  </si>
  <si>
    <t xml:space="preserve">Heat Shrink I/D Termination Kit for 135 mm2 XLPE Cable </t>
  </si>
  <si>
    <t xml:space="preserve">Heat Shrink O/D Termination Kit for 185 mm2 (PILCA) </t>
  </si>
  <si>
    <t xml:space="preserve">Heat Shrink I/D Termination Kit for 185 mm2 (PILCA) </t>
  </si>
  <si>
    <t xml:space="preserve">33 KV BKR Aliened Alstom damaged </t>
  </si>
  <si>
    <t>Gas vent pipe for 132 KV MOCB</t>
  </si>
  <si>
    <t>JJ1J103005</t>
  </si>
  <si>
    <t xml:space="preserve">Tripping Coil 132 KV MOCB </t>
  </si>
  <si>
    <t>I/D Termination kit for 70 mm2 XLPE Cable</t>
  </si>
  <si>
    <t>O/D Termination kit for 70 mm2 XLPE Cable</t>
  </si>
  <si>
    <t>Damaged 11 KV XLPE Cable 300 mm2 in PCS</t>
  </si>
  <si>
    <t>33 KV CT 800/400/1A(Old and used)</t>
  </si>
  <si>
    <t xml:space="preserve">Pilfer proof Metering Cubicle Containing 33 KV CT &amp; PT with necessary fitting with ratio 60/1A </t>
  </si>
  <si>
    <t xml:space="preserve">Pilfer proof Metering Cubicle Containing 33 KV CT &amp; PT with necessary fitting with ratio 30/1A </t>
  </si>
  <si>
    <t>250 KVA 11/0.4KV TF(defective)</t>
  </si>
  <si>
    <t xml:space="preserve">11 KV Ring Type CT 200/5A </t>
  </si>
  <si>
    <t xml:space="preserve">Inst. Time U/V Relay </t>
  </si>
  <si>
    <t xml:space="preserve">YCO 289229 D &amp; 289209 D </t>
  </si>
  <si>
    <t xml:space="preserve">CAG No. 289234 D &amp; 289212 D </t>
  </si>
  <si>
    <t xml:space="preserve">CAG No. 52 BF 289232 B </t>
  </si>
  <si>
    <t xml:space="preserve">Auto Reclose Relay </t>
  </si>
  <si>
    <t xml:space="preserve">VAA 289235 D </t>
  </si>
  <si>
    <t xml:space="preserve">Fuse Failure Relay </t>
  </si>
  <si>
    <t>11 KV XLPE Cable 3X400mm2</t>
  </si>
  <si>
    <t>AA0A005001</t>
  </si>
  <si>
    <t>ACSR Panther in Pecs.</t>
  </si>
  <si>
    <t>II5I501003</t>
  </si>
  <si>
    <t>Mid Spam Joint for Zebra</t>
  </si>
  <si>
    <t>Hanger for 'A' type Tower</t>
  </si>
  <si>
    <t>Tension fitting for Dog</t>
  </si>
  <si>
    <t xml:space="preserve">Carrier Cabinet </t>
  </si>
  <si>
    <t xml:space="preserve">Panther Conductor in Pecs </t>
  </si>
  <si>
    <t>Bottom &amp; Top (Metallic) of old LA</t>
  </si>
  <si>
    <t xml:space="preserve">Damaged 33 KV CB </t>
  </si>
  <si>
    <t>C T  Jn, Box for 33 KV C T</t>
  </si>
  <si>
    <t>11 KV Control box for Biecco OCB</t>
  </si>
  <si>
    <t>Dist. Prot. Relay YTG 31</t>
  </si>
  <si>
    <t>Aux Relay type VAA 11 YF 47 A</t>
  </si>
  <si>
    <t>Aux Relay type VAA 415F</t>
  </si>
  <si>
    <t>Aux Relay type 21 ZG 8002 CM</t>
  </si>
  <si>
    <t xml:space="preserve">Neutral Impedance Replica </t>
  </si>
  <si>
    <t>Fuse Failure type VTP</t>
  </si>
  <si>
    <t>Definite time Relay VTT</t>
  </si>
  <si>
    <t xml:space="preserve">Aux. Relay type VAA 11 F 8002 R (M) </t>
  </si>
  <si>
    <t>CAG/VA</t>
  </si>
  <si>
    <t>145 KV CT 100/1A</t>
  </si>
  <si>
    <t>JJ0J003004</t>
  </si>
  <si>
    <t>(Old and used)132 KV MOCB 'BHEL'</t>
  </si>
  <si>
    <t>11 KV XLPE Cable box 3X400 mm2 (indoor)</t>
  </si>
  <si>
    <t xml:space="preserve">(Old and used) U' contact </t>
  </si>
  <si>
    <t>3phase, 440 V. Starter</t>
  </si>
  <si>
    <t>11 KV I/C Panel 'Biecco' complete burnt</t>
  </si>
  <si>
    <t>11 KV outgoing Panel complet burnt</t>
  </si>
  <si>
    <t>33 KV CT 800/400/1A</t>
  </si>
  <si>
    <t>P T Jn, box for 33 KV PT</t>
  </si>
  <si>
    <t>Scrap of 33 KV CT 200/100/1A</t>
  </si>
  <si>
    <t>(Old and used) 132 KV P T</t>
  </si>
  <si>
    <t>(Old and used) 33 KV RVT</t>
  </si>
  <si>
    <t xml:space="preserve">BCT Structure </t>
  </si>
  <si>
    <t>FF3F301013</t>
  </si>
  <si>
    <t>BBL Structure</t>
  </si>
  <si>
    <t>Electronic TVM 132 KV/110-/1A'(Old and used)</t>
  </si>
  <si>
    <t xml:space="preserve">Insulator </t>
  </si>
  <si>
    <t>Damaged 132 KV Isolator blade</t>
  </si>
  <si>
    <t>AL Scrap ( Clamp &amp; Conductor)</t>
  </si>
  <si>
    <t>33 KV VCB (defective)</t>
  </si>
  <si>
    <t>(Old and used, Defective)33 KV C T 800/400/1A</t>
  </si>
  <si>
    <t>Damaged 36 KV SF-6 Breaker</t>
  </si>
  <si>
    <t xml:space="preserve">ACSR Rabbit Conductor in Pecs </t>
  </si>
  <si>
    <t xml:space="preserve">K.M </t>
  </si>
  <si>
    <t>Over current relay type CDG-31</t>
  </si>
  <si>
    <t>O/C, E/F, relay type CDG 31/61</t>
  </si>
  <si>
    <t xml:space="preserve">Percentage differential relay type DDT-32 </t>
  </si>
  <si>
    <t xml:space="preserve">T/F Oil (old, used ,dirty) </t>
  </si>
  <si>
    <t>33KV CT 400/200/1A(old used and damaged)</t>
  </si>
  <si>
    <t>Damaged capacitor cell</t>
  </si>
  <si>
    <t>LTDB (old, used ,unserviceable)</t>
  </si>
  <si>
    <t>Aluminum scrap (connector,clamp,conductor)</t>
  </si>
  <si>
    <t>MM0M009002</t>
  </si>
  <si>
    <t>110 Volt DC Relay For Breaker</t>
  </si>
  <si>
    <t>JJ2J201005</t>
  </si>
  <si>
    <t>Local/Remote switch</t>
  </si>
  <si>
    <t>MOCB 132 KV OLD &amp; USED</t>
  </si>
  <si>
    <t>HH1H103001</t>
  </si>
  <si>
    <t>132 KV Isolator scrap</t>
  </si>
  <si>
    <t>11 KV Incoming panel Completely burnt</t>
  </si>
  <si>
    <t>33 KV Isolator Scrap</t>
  </si>
  <si>
    <t>132 KV Isolator Blade Old &amp; used</t>
  </si>
  <si>
    <t>Winding Temperature indicator for 40 MVA T/F</t>
  </si>
  <si>
    <t>33 kv CT 200/5A completely burnt</t>
  </si>
  <si>
    <t>132 KV CT400/200/1A(Completely Damaged)</t>
  </si>
  <si>
    <t>MM0M010001</t>
  </si>
  <si>
    <t>Auxiliary relay type VAA model No. SPECM2RF158N(old &amp; used)</t>
  </si>
  <si>
    <t>Auxiliary relay type VAA model No. SPECM2RF162N(old &amp; used)</t>
  </si>
  <si>
    <t>Auxiliary relay type VAA model No. VAA127G8002J(M) (old &amp; used)</t>
  </si>
  <si>
    <t>Auxiliary relay type VAA model No. SPECM2ZG8N  (old &amp; used)</t>
  </si>
  <si>
    <t>Auxiliary relay type VAA model No. SPECM2ZG167N (old &amp; used)</t>
  </si>
  <si>
    <t>Auxiliary relay type VAA model No. VAA127G8001J(M) (old &amp; used)</t>
  </si>
  <si>
    <t>Auxiliary relay type VAA model No. SPECM2YF13N (old &amp; used)</t>
  </si>
  <si>
    <t>Auxiliary relay type VAJ model No.  VAJH13YF61B  (old &amp; used)</t>
  </si>
  <si>
    <t>Meter box  (old &amp; used)</t>
  </si>
  <si>
    <t>33 KV ABB make VCB (damaged)</t>
  </si>
  <si>
    <t>3.56,36 KVAR,7.3 KV,50A,22 micro farad single phase 50 Hz internal fuse ,APP type HV capacitor unit "MAGNEWIN" make</t>
  </si>
  <si>
    <t>KK0K005001</t>
  </si>
  <si>
    <t>33 KV lightning arrester complete with connector</t>
  </si>
  <si>
    <t>11KV Protection CT 400/200/5A</t>
  </si>
  <si>
    <t>11KV Metering CT 600/300/5A</t>
  </si>
  <si>
    <t>3 Phase11KV PT 11000/110 V</t>
  </si>
  <si>
    <t>Heat shrink cable termination kit for 3X300 mm2 XLPE cable (outdoor)</t>
  </si>
  <si>
    <t>Heat shrink cable termination kit for 3X300 mm2 XLPE cable straight through joint (outdoor)</t>
  </si>
  <si>
    <t>Defective capacitor cell</t>
  </si>
  <si>
    <t>AA0A004001</t>
  </si>
  <si>
    <t>ACSR Zebra conductor in Pecs. (old &amp; used)</t>
  </si>
  <si>
    <t>Mtr</t>
  </si>
  <si>
    <t>Energy meter L&amp;T 3P 4 Wire (old &amp; used)</t>
  </si>
  <si>
    <t>MM0M003005</t>
  </si>
  <si>
    <t>Directional o/c  and E/F Numerical relay  (Defective)</t>
  </si>
  <si>
    <t>MM3M302013</t>
  </si>
  <si>
    <t>Digital voltmeter rating 33000/110 volt with auxiliary supply 110 v DC</t>
  </si>
  <si>
    <t>132 KV CT400/200/1A(Old used &amp; Damaged)</t>
  </si>
  <si>
    <t>Energy meter Secure 3P3 Wire (old &amp; used)</t>
  </si>
  <si>
    <r>
      <t>Control cable armored 2.5 mm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 xml:space="preserve">X10 core </t>
    </r>
  </si>
  <si>
    <t>KM</t>
  </si>
  <si>
    <t>CC2C201011</t>
  </si>
  <si>
    <r>
      <t>Control cable Armoured 2.5 mm</t>
    </r>
    <r>
      <rPr>
        <vertAlign val="superscript"/>
        <sz val="14"/>
        <rFont val="Calibri"/>
        <family val="2"/>
        <scheme val="minor"/>
      </rPr>
      <t>2</t>
    </r>
    <r>
      <rPr>
        <sz val="14"/>
        <rFont val="Calibri"/>
        <family val="2"/>
        <scheme val="minor"/>
      </rPr>
      <t>,2 core</t>
    </r>
  </si>
  <si>
    <t>MOCB 132 KV old and used</t>
  </si>
  <si>
    <t>132 KV CT400/200/1A(Completely Damaged &amp;burnt)</t>
  </si>
  <si>
    <t>ACSR Panther conductor old used and damaged</t>
  </si>
  <si>
    <t>MM0M004007</t>
  </si>
  <si>
    <t>11  KV Protection relay (O/C&amp;E/F) old &amp; used</t>
  </si>
  <si>
    <t>132 KV CT400/200/1A (burnt)</t>
  </si>
  <si>
    <t>33 KV CT800-400/1A</t>
  </si>
  <si>
    <t>JJ1J105007</t>
  </si>
  <si>
    <t>Closing coil (110 V DC)suitable for 33 KV CGL Make Circuit Breaker</t>
  </si>
  <si>
    <t>36 KV CT 800/400/1A (old,used &amp; defective)</t>
  </si>
  <si>
    <t>closing coils suitable for 33 kv CGL</t>
  </si>
  <si>
    <t>110 Volt DC charger along with DB (old &amp; used)</t>
  </si>
  <si>
    <t>Hot dip Galvanized structure column and beam</t>
  </si>
  <si>
    <t>CC0C002013</t>
  </si>
  <si>
    <t>Control cable 2 core 2.5 Sq mm</t>
  </si>
  <si>
    <t>36 KV CT with 4 core (3 for protection and 1 for metering ) of rating 1600/800/1A with suitable CT connectors  with both side of CT from reputed firm /original manufactureer</t>
  </si>
  <si>
    <t>Tripping/ Closing coils,110 V DC, suitable for 33 KV CGL make breakers</t>
  </si>
  <si>
    <t>Tripping/ Closing coils,110 V DC, suitable for 132 KV CGL make breakers</t>
  </si>
  <si>
    <t>Tripping/ Closing coils,110 V DC, suitable for 132 KV ABB make breakers</t>
  </si>
  <si>
    <t>JJ2J202008</t>
  </si>
  <si>
    <t xml:space="preserve">Auxilary contractors (3 NO+ 2 NC), 110 V DC of schineider make </t>
  </si>
  <si>
    <t>JJ1J103050</t>
  </si>
  <si>
    <t>Anti pumping devices suitable for CGL make breakers as per sample</t>
  </si>
  <si>
    <t>HH0H005001</t>
  </si>
  <si>
    <t>33 KV heavy duty isolator complet jaw,and blade&amp; connector(Panther) along with earth switch</t>
  </si>
  <si>
    <t>MM1M106001</t>
  </si>
  <si>
    <t>Electronic semaphore indication having Red &amp; Green LED 110 volt DC as per sample</t>
  </si>
  <si>
    <t>MM3M304013</t>
  </si>
  <si>
    <t>Digital MW meter Type 3 Phase 4 wire 50-0-50 MW CTR 200/1A PTR132KV /110 V. Aux Supply 110 V DC</t>
  </si>
  <si>
    <t>JJ0J005002</t>
  </si>
  <si>
    <t>33 KV GCB make CGL  (Damaged)</t>
  </si>
  <si>
    <t>132 KV Center Break Isolator(Damaged)</t>
  </si>
  <si>
    <t>YY0Y002003</t>
  </si>
  <si>
    <t>110 Volt Battery set (old and used)</t>
  </si>
  <si>
    <t>LL6L601002</t>
  </si>
  <si>
    <t>Flexible PVC coated copper wire 16 sq mm</t>
  </si>
  <si>
    <t>L6L601003</t>
  </si>
  <si>
    <t>Flexible PVC coated copper wire 04 sq mm</t>
  </si>
  <si>
    <t xml:space="preserve"> 132 KV Isolator Blade</t>
  </si>
  <si>
    <t>33 KV CT 400/200/1A (Damaged)</t>
  </si>
  <si>
    <t>MM3M303006</t>
  </si>
  <si>
    <t>Digital  A C Ammeter  range 0-500 A (programmable) Aux Supply 110 V DC</t>
  </si>
  <si>
    <t>MM3M302005</t>
  </si>
  <si>
    <t>Digital  A C Volt meter  range 0-150 KV PTR 132KV/110 V.(programmable) Aux Supply 110 V DC</t>
  </si>
  <si>
    <t>Dismented 33 KV VCB Make BHEL</t>
  </si>
  <si>
    <t>Dismented 33 KV VCB Make ABB</t>
  </si>
  <si>
    <t>Dismented 33 KV Isolator</t>
  </si>
  <si>
    <t>Dismented 132 KV  CT 400/200/1A</t>
  </si>
  <si>
    <t>Dismented 132 KV  CT 800/400/1A</t>
  </si>
  <si>
    <t>Dismenteled 132 KV Isolator</t>
  </si>
  <si>
    <t xml:space="preserve"> Diffrent type CT rod with connector. Complete with bushing,gaskit,nut and washer etc</t>
  </si>
  <si>
    <t xml:space="preserve"> RTCC panel (Dismenteled)</t>
  </si>
  <si>
    <t>Pale Fencing damaged</t>
  </si>
  <si>
    <t xml:space="preserve"> YY3Y303001</t>
  </si>
  <si>
    <t>Battery charger 48 volt(dismantle)</t>
  </si>
  <si>
    <t xml:space="preserve"> VV2V203001</t>
  </si>
  <si>
    <t>Silica Gel</t>
  </si>
  <si>
    <t xml:space="preserve">ACSR Zebra conductor </t>
  </si>
  <si>
    <t>Km</t>
  </si>
  <si>
    <t>132 KV MOCB Dismanteled</t>
  </si>
  <si>
    <t>LL6L602002</t>
  </si>
  <si>
    <r>
      <t>Copper wire 1.5 mm</t>
    </r>
    <r>
      <rPr>
        <vertAlign val="superscript"/>
        <sz val="12"/>
        <color theme="1"/>
        <rFont val="Times New Roman"/>
        <family val="1"/>
      </rPr>
      <t>2</t>
    </r>
  </si>
  <si>
    <t>ACSR Panther conductor</t>
  </si>
  <si>
    <t>132 KV CT400/200/1A (burnt Scrap)</t>
  </si>
  <si>
    <t>HH9H901016</t>
  </si>
  <si>
    <t>Isolator/ Breaker clamps for panther</t>
  </si>
  <si>
    <t>HH9H901012</t>
  </si>
  <si>
    <t>Isolator clamps for zebra</t>
  </si>
  <si>
    <t xml:space="preserve"> CT Clamp as per sample</t>
  </si>
  <si>
    <t>HH8H801043</t>
  </si>
  <si>
    <t>Isolator clamps for center break isolator as per sample</t>
  </si>
  <si>
    <t>VV3V301001</t>
  </si>
  <si>
    <t xml:space="preserve">EHV GradeTransformer oil,conferming IS:335:1993 </t>
  </si>
  <si>
    <t>LL8L810004</t>
  </si>
  <si>
    <t>Pvc tape roll</t>
  </si>
  <si>
    <t>Capacitor 2.5 micro farade</t>
  </si>
  <si>
    <t>MM1M108014</t>
  </si>
  <si>
    <t>Switch 5 Amp ( Anchor)</t>
  </si>
  <si>
    <t>VV2V202008</t>
  </si>
  <si>
    <t xml:space="preserve">Silica gel Breather container 05 Kg </t>
  </si>
  <si>
    <t>CC2C201009</t>
  </si>
  <si>
    <t>4X2.5 mm2 control cable(armoured)</t>
  </si>
  <si>
    <t>CC2C201007</t>
  </si>
  <si>
    <t>2.5mm2 ,6 core Armoured control cable</t>
  </si>
  <si>
    <t>132 CVT damaged</t>
  </si>
  <si>
    <t>VV5V503009</t>
  </si>
  <si>
    <t xml:space="preserve">132 KV CT 800/400/1A Damaged &amp; burnt </t>
  </si>
  <si>
    <t>EHV GradeTransformer oil, (COLUMBIA- OIL)</t>
  </si>
  <si>
    <t>Liter</t>
  </si>
  <si>
    <t>145 KV CVT Defective</t>
  </si>
  <si>
    <t>MCCB 100Amp ,415 V, Heavels MakeTPN</t>
  </si>
  <si>
    <t>SS5S501004</t>
  </si>
  <si>
    <t>MCCB 32Amp ,415 V, Heavels MakeTPN</t>
  </si>
  <si>
    <t>Silicagel</t>
  </si>
  <si>
    <t>JJ8J801001</t>
  </si>
  <si>
    <t>Sulpher Hexa Flouride Gas  (SF-6) in sealed cylinder</t>
  </si>
  <si>
    <t>LL6L607002</t>
  </si>
  <si>
    <t>Socket 5 Pin 5 Amp Anchor</t>
  </si>
  <si>
    <t>LL6L607001</t>
  </si>
  <si>
    <t>Socket 5 Pin 15 Amp Anchor</t>
  </si>
  <si>
    <t>MM1M108015</t>
  </si>
  <si>
    <t>Switch   15 Amp Anchor</t>
  </si>
  <si>
    <t>Halogen heater Tube 9 inch 400 Watt, 240 Volt</t>
  </si>
  <si>
    <t>LED Light 18 watt ISI mark</t>
  </si>
  <si>
    <t>LL3L303002</t>
  </si>
  <si>
    <t>Flourescent Tube Light 36 Watt Make Philips</t>
  </si>
  <si>
    <t>145  KV  Current  Transformers 140 / 1 A, (0.2S Class) ,1 core.</t>
  </si>
  <si>
    <t>145  KV  Current  Transformers 300 / 1 A, (0.2S Class) ,3 core.</t>
  </si>
  <si>
    <t xml:space="preserve">132 KV lightining Arrester with surge counter </t>
  </si>
  <si>
    <t>Abstract</t>
  </si>
  <si>
    <t>Opening balance</t>
  </si>
  <si>
    <t>Total received</t>
  </si>
  <si>
    <t>Total</t>
  </si>
  <si>
    <t>Total Issue</t>
  </si>
  <si>
    <t>Closing Balance</t>
  </si>
  <si>
    <t>JE</t>
  </si>
  <si>
    <t>AE</t>
  </si>
  <si>
    <t>EE</t>
  </si>
  <si>
    <t xml:space="preserve">Item code </t>
  </si>
  <si>
    <t>Format of Monthly Inventory for Uploading on PTCUL Website</t>
  </si>
  <si>
    <t>Name of Circle/ Zone:-</t>
  </si>
  <si>
    <t>400KV(O&amp;M)Kashipur</t>
  </si>
  <si>
    <t>Name of Substation</t>
  </si>
  <si>
    <t>132KV S/SKashipur</t>
  </si>
  <si>
    <t xml:space="preserve">Name of Division </t>
  </si>
  <si>
    <t>132KV(O&amp;M)Div Kashipur</t>
  </si>
  <si>
    <t>Month of</t>
  </si>
  <si>
    <t xml:space="preserve">SR.
No. </t>
  </si>
  <si>
    <t>item Description</t>
  </si>
  <si>
    <t xml:space="preserve">Quantity </t>
  </si>
  <si>
    <t xml:space="preserve">Book Value per unit </t>
  </si>
  <si>
    <t>Total Cost</t>
  </si>
  <si>
    <t xml:space="preserve">Unserviceable </t>
  </si>
  <si>
    <t xml:space="preserve">Non-Moving </t>
  </si>
  <si>
    <t xml:space="preserve">Scrap </t>
  </si>
  <si>
    <t>AA1A102001</t>
  </si>
  <si>
    <t>7/10 SWG Earth wire</t>
  </si>
  <si>
    <t>FF3F302001</t>
  </si>
  <si>
    <t>Tower part banded (Old and Used)</t>
  </si>
  <si>
    <t xml:space="preserve">MT. </t>
  </si>
  <si>
    <t>Steel Wire Rope  3/4</t>
  </si>
  <si>
    <t>II8I801005</t>
  </si>
  <si>
    <t>Single Tension Fitting for panther (Incomplete)</t>
  </si>
  <si>
    <t>FF2F207036</t>
  </si>
  <si>
    <t>Template for 'A' Type Tower  (Incomplete)</t>
  </si>
  <si>
    <t>II0I001001</t>
  </si>
  <si>
    <t>160 KN Disc insulator</t>
  </si>
  <si>
    <t>Scrap  of rusted Tower Part</t>
  </si>
  <si>
    <t>II8I805005</t>
  </si>
  <si>
    <t>Suspension Double fitting for Panther</t>
  </si>
  <si>
    <t>II8I804005</t>
  </si>
  <si>
    <t>Suspension single fitting for Panther</t>
  </si>
  <si>
    <t>II0I004001</t>
  </si>
  <si>
    <t xml:space="preserve">70 KN Disc insulator (B&amp;S) </t>
  </si>
  <si>
    <t>ACSR Panther Conductor</t>
  </si>
  <si>
    <t>II0I002001</t>
  </si>
  <si>
    <t>120 KN Disc insulator</t>
  </si>
  <si>
    <t>FF2F207038</t>
  </si>
  <si>
    <t>Template for B Type Tower</t>
  </si>
  <si>
    <t>M.T</t>
  </si>
  <si>
    <t>FF2F207040</t>
  </si>
  <si>
    <t>Template for C Type Tower</t>
  </si>
  <si>
    <t>Disc Insulator</t>
  </si>
  <si>
    <t>II1I105001</t>
  </si>
  <si>
    <t>P.G. Clamp for Panther to Panther</t>
  </si>
  <si>
    <t>II5I502004</t>
  </si>
  <si>
    <t xml:space="preserve">Repair Sleeve for panther </t>
  </si>
  <si>
    <t>II5I501004</t>
  </si>
  <si>
    <t xml:space="preserve">Mid Span Joint for Panther </t>
  </si>
  <si>
    <t>II5I501009</t>
  </si>
  <si>
    <t>Mid Span Joint for 7/10SWG Earth Wire</t>
  </si>
  <si>
    <t>II8I802005</t>
  </si>
  <si>
    <t>Double tension fitting for panther</t>
  </si>
  <si>
    <t>II3I306001</t>
  </si>
  <si>
    <r>
      <rPr>
        <b/>
        <sz val="12"/>
        <color theme="1"/>
        <rFont val="Calibri"/>
        <family val="2"/>
        <scheme val="minor"/>
      </rPr>
      <t>[T]</t>
    </r>
    <r>
      <rPr>
        <sz val="12"/>
        <color theme="1"/>
        <rFont val="Calibri"/>
        <family val="2"/>
        <scheme val="minor"/>
      </rPr>
      <t xml:space="preserve"> Clamps for ACSR Panther Conductor.</t>
    </r>
  </si>
  <si>
    <t xml:space="preserve">Nos </t>
  </si>
  <si>
    <t>II8I807005</t>
  </si>
  <si>
    <t>Dead end clamp complete for ACSR Panther conductor.</t>
  </si>
  <si>
    <t>II5I503004</t>
  </si>
  <si>
    <t>Vibration Damper for ACSR Panther</t>
  </si>
  <si>
    <t>II801010</t>
  </si>
  <si>
    <t>Tension fitting for GS earth wire 7/10SWG or 7/3.15mm.</t>
  </si>
  <si>
    <t>set</t>
  </si>
  <si>
    <t>Suspension fitting for GS earth wire 7/10SWG or 7/3.15mm.</t>
  </si>
  <si>
    <t xml:space="preserve">Repair Sleeve for earth wire 7/10SWG or 7/3.15mm </t>
  </si>
  <si>
    <t>Tension Clamp for earth wire 7/10SWG or 7/3.15mm</t>
  </si>
  <si>
    <t>Flexible copper bond for earth wire.</t>
  </si>
  <si>
    <t>II2I205001</t>
  </si>
  <si>
    <t>C-Wedge Clamp(Panther to Panther)</t>
  </si>
  <si>
    <t>Steel pilot wire</t>
  </si>
  <si>
    <t xml:space="preserve">Note: Kindly provide Divisional level compiled inventory details through your respective Superintending Engineer.  </t>
  </si>
  <si>
    <t>J.E 132KV S/S Kashipur(Line)</t>
  </si>
  <si>
    <t>A.E 132kv S/S Kashipur</t>
  </si>
  <si>
    <t>RAJAN SINGH</t>
  </si>
  <si>
    <t>Er Kalapna</t>
  </si>
  <si>
    <t>Name of Circle/ Zone:- Kuman Zone</t>
  </si>
  <si>
    <t>132 Kv Bazpur</t>
  </si>
  <si>
    <t>Name of Division:- 132 Kv Kashipur</t>
  </si>
  <si>
    <t>Feb. 2021</t>
  </si>
  <si>
    <t>Name of Sub-Division:-</t>
  </si>
  <si>
    <t xml:space="preserve"> Bazpur</t>
  </si>
  <si>
    <t>Stock Inventory</t>
  </si>
  <si>
    <t xml:space="preserve">Book Value per Unit </t>
  </si>
  <si>
    <t>CC8C801008</t>
  </si>
  <si>
    <t>Turfer gatted tray 6"</t>
  </si>
  <si>
    <t>CC8C801009</t>
  </si>
  <si>
    <t>Turfer gatted tray 5"</t>
  </si>
  <si>
    <t xml:space="preserve">ACSR weasl conductor </t>
  </si>
  <si>
    <t>Round pol</t>
  </si>
  <si>
    <t>VV5V502015</t>
  </si>
  <si>
    <t>Oil tray</t>
  </si>
  <si>
    <t>Rop garbay Nylon 25 mm</t>
  </si>
  <si>
    <t>CC3C303005</t>
  </si>
  <si>
    <t xml:space="preserve">33 Kv XLPE Cable 70 mm² </t>
  </si>
  <si>
    <t>Beam &amp; Column Tower Parts</t>
  </si>
  <si>
    <t>kg.</t>
  </si>
  <si>
    <t xml:space="preserve">Heat Shink cable termination kit for 33 Kv XLPE cable 3*120 mm² (Indoor) </t>
  </si>
  <si>
    <t xml:space="preserve">Heat Shink cable termination kit for 33 Kv XLPE cable 3*120 mm² (Outdoor) </t>
  </si>
  <si>
    <t xml:space="preserve">ACSR panther conductor </t>
  </si>
  <si>
    <t xml:space="preserve">Earth wire </t>
  </si>
  <si>
    <t xml:space="preserve">Nut &amp; Bolts with washer </t>
  </si>
  <si>
    <t>MM3M303007</t>
  </si>
  <si>
    <t>132 Kv Digital mega watt  Meter</t>
  </si>
  <si>
    <t>MM2M206001</t>
  </si>
  <si>
    <t xml:space="preserve">Power fector meter 400/1A with S/ switch </t>
  </si>
  <si>
    <t>MM3M304011</t>
  </si>
  <si>
    <t>33 Kv digital MVAR meter 132/110 volt</t>
  </si>
  <si>
    <t>MM3M301006</t>
  </si>
  <si>
    <t xml:space="preserve">132 Kv digital Volt meter </t>
  </si>
  <si>
    <t>II1I104001</t>
  </si>
  <si>
    <t>P.G. clamps for Zebra to Zebra</t>
  </si>
  <si>
    <t>II1I104002</t>
  </si>
  <si>
    <t>P.G. clamps for Zebra to Panther</t>
  </si>
  <si>
    <t>70 KN Disc Insulator</t>
  </si>
  <si>
    <t>ACSR Zebra conductor (in Pcs.)</t>
  </si>
  <si>
    <t>HH6H605002</t>
  </si>
  <si>
    <t>Rotating top head assembly make of M.S. galvanized of best quality suitable for 145 KV HLM make isolator as per sample.</t>
  </si>
  <si>
    <t>YY1Y101005</t>
  </si>
  <si>
    <t>2 V, 300 AH tublar low maintanace lead acid Battery cell</t>
  </si>
  <si>
    <t>MS Angle 65X65X6 mm</t>
  </si>
  <si>
    <t>KK4K401005</t>
  </si>
  <si>
    <t>33 KV Post Insulators</t>
  </si>
  <si>
    <t>Control Cable 2.5 Sqmm X 2 Core</t>
  </si>
  <si>
    <t>Control Cable 2.5 Sqmm X 4 Core</t>
  </si>
  <si>
    <t>MM3M301003</t>
  </si>
  <si>
    <t>Digital Voltmeter (Rating 132000/110Volt) Auxiliary Supply 110V DC</t>
  </si>
  <si>
    <t>MM3M302006</t>
  </si>
  <si>
    <t>Digital Ammeters (Rating 400/1A) Auxiliary Supply 110V DC</t>
  </si>
  <si>
    <t>Digital Ammeters (Rating 200/1A) Auxiliary Supply 110V DC</t>
  </si>
  <si>
    <t>MM3M301011</t>
  </si>
  <si>
    <t>Digital Voltmeter (Rating 33000/110Volt) Auxiliary Supply 110V DC</t>
  </si>
  <si>
    <t>CC3C303003</t>
  </si>
  <si>
    <t>Cable XLPE 3X300mm2 Armored poly cab</t>
  </si>
  <si>
    <t>LL7L701002</t>
  </si>
  <si>
    <t>Exhaust fan of make Havells single Phase 14 inch</t>
  </si>
  <si>
    <t>SS4S405003</t>
  </si>
  <si>
    <t>3 pole MCB of 32 Amp. Rating</t>
  </si>
  <si>
    <t>II2I203003</t>
  </si>
  <si>
    <t>Fired C - Wedge connectors suitable for Deer to panther ACSR conductor</t>
  </si>
  <si>
    <t>II2I204002</t>
  </si>
  <si>
    <t>Fired C - Wedge connectors suitable for Zebra to panther ACSR conductor</t>
  </si>
  <si>
    <t>Tripping/ Closing coil 110VDC Suitable for 33KV CGL Make Breakers.</t>
  </si>
  <si>
    <t>JJ1J105005</t>
  </si>
  <si>
    <t>Tripping/ Closing coil 110VDC Suitable for 33KV Alstom Make Breakers.</t>
  </si>
  <si>
    <t>Tripping/ Closing coil 110VDC Suitable for 33KV ABB Make Breakers.</t>
  </si>
  <si>
    <t>Tripping/ Closing coil 110VDC Suitable for 33KV BHEL Make Breakers.</t>
  </si>
  <si>
    <t>MM1M118005</t>
  </si>
  <si>
    <t>TNC Switch suitable for 33KV Control and relay panel.</t>
  </si>
  <si>
    <t xml:space="preserve">Local / Remote Switch  suitable for 33KV circuit breakers </t>
  </si>
  <si>
    <t>FF3F301005</t>
  </si>
  <si>
    <t>Lattice type Structure such as CT /PI with anchor bolts</t>
  </si>
  <si>
    <t>2.5mm2, 2 Core Armored Control Cable</t>
  </si>
  <si>
    <t>33 KV post Insulator</t>
  </si>
  <si>
    <t>33 KV LA</t>
  </si>
  <si>
    <t>ACSR Zebra Conductor</t>
  </si>
  <si>
    <t>FF9F904007</t>
  </si>
  <si>
    <t>Flexible copper bond</t>
  </si>
  <si>
    <t>FF7F702001</t>
  </si>
  <si>
    <t>M S Earth Flat (FL-75X10)</t>
  </si>
  <si>
    <t>FF7F702006</t>
  </si>
  <si>
    <t>M S Earth Flat (FL-25X6)</t>
  </si>
  <si>
    <t>HH9H901013</t>
  </si>
  <si>
    <t>33 KV Isolator clamps suitable for Twin ACSR Zebra Conductor</t>
  </si>
  <si>
    <t>33 KV Isolator clamps suitable for  ACSR Zebra Conductor</t>
  </si>
  <si>
    <t>JJ4J401010</t>
  </si>
  <si>
    <t>33 KV CB connector suitable for Twin ACSR conductor as per sample</t>
  </si>
  <si>
    <t>VV7V701016</t>
  </si>
  <si>
    <t xml:space="preserve">33 KV CT connector suitable for Twin ACSR Zebra conductor </t>
  </si>
  <si>
    <t>II2I203002</t>
  </si>
  <si>
    <t>Fired C - wedge connectors suitable for Deer to Zebra ACSR connector</t>
  </si>
  <si>
    <t>II2I204001</t>
  </si>
  <si>
    <t>Fired C - wedge connectors suitable for Zebra to Zebra ACSR connector</t>
  </si>
  <si>
    <t>Control Cable, Armoured 2.5 Sq. mm. X 10 Core</t>
  </si>
  <si>
    <t>VV8V805002</t>
  </si>
  <si>
    <t>33Kv PT</t>
  </si>
  <si>
    <t>VV6V605001</t>
  </si>
  <si>
    <t>33 KV CT ratio 1600/800/1A</t>
  </si>
  <si>
    <t>VV7V701015</t>
  </si>
  <si>
    <t>33 KV CT Connector suitable for ACSR Zebra conductor</t>
  </si>
  <si>
    <t>PG clamps suitable for ACSR Zebra to Zebra conductor</t>
  </si>
  <si>
    <t>132KV Isolator clamps suitable for ACSR Zebra conductor</t>
  </si>
  <si>
    <t>33KV CT connector suitable for ACSR Zebra conductor</t>
  </si>
  <si>
    <t>145 KV, 1250A,40KA Isolator (3-Phase)</t>
  </si>
  <si>
    <t>FF3F301010</t>
  </si>
  <si>
    <t>GI lattice structure for 145 KV Isolator (BBL)</t>
  </si>
  <si>
    <t>FF3F301042</t>
  </si>
  <si>
    <t>GI lattice structure for 33KV isolator (ABL)</t>
  </si>
  <si>
    <t>LL3L303001</t>
  </si>
  <si>
    <t>Fluorescent tubes 40 watt</t>
  </si>
  <si>
    <t>LL3L302001</t>
  </si>
  <si>
    <t>Chokes of 40 watt</t>
  </si>
  <si>
    <t>LL0L008001</t>
  </si>
  <si>
    <t>Holder fitting for HPSV bulbs</t>
  </si>
  <si>
    <t>LL4L402006</t>
  </si>
  <si>
    <t xml:space="preserve">CFL of rating 25 watt </t>
  </si>
  <si>
    <t>VV6V605004</t>
  </si>
  <si>
    <t>33 Kv Current Transformer (800/400/1A)</t>
  </si>
  <si>
    <t>FF7F701004</t>
  </si>
  <si>
    <t>MS round 36 mm dia</t>
  </si>
  <si>
    <t>QQ1Q104001</t>
  </si>
  <si>
    <t>G I wire mesh</t>
  </si>
  <si>
    <t>Sqmt.</t>
  </si>
  <si>
    <t>6 X 2.5 mm2 Control Cable (armoured)</t>
  </si>
  <si>
    <t>10 X 2.5 mm2 Control Cable (armoured)</t>
  </si>
  <si>
    <t>JJ0J003001</t>
  </si>
  <si>
    <t>Supply of GI Lattice structure for gantry including Anchor bolts &amp; GI nuts &amp; bolts and CT/PI .</t>
  </si>
  <si>
    <t>Disc Insulator 120 KN</t>
  </si>
  <si>
    <t>Supply of ACSR Zebra Conductor</t>
  </si>
  <si>
    <t>KK4K401002</t>
  </si>
  <si>
    <t xml:space="preserve">132 Kv post Insulators </t>
  </si>
  <si>
    <t>FF8F801006</t>
  </si>
  <si>
    <t>Round pol old and used</t>
  </si>
  <si>
    <t>2 x 2.5mm control cable armourd</t>
  </si>
  <si>
    <t>4 x 2.5mm control cable armourd</t>
  </si>
  <si>
    <t>6 x 2.5mm control cable armourd</t>
  </si>
  <si>
    <t>10 x 2.5mm control cable armourd</t>
  </si>
  <si>
    <t xml:space="preserve">C-wedge clamps suitable for Zebra to Zebra conductor </t>
  </si>
  <si>
    <t>II8I807004</t>
  </si>
  <si>
    <t>Gun fitting suitable for ACSR Zebra conductor</t>
  </si>
  <si>
    <t>NN8N803001</t>
  </si>
  <si>
    <t>Control and relay panel 132KV /33Kv old and used</t>
  </si>
  <si>
    <t>Holder fitting for Hpsv bulbs</t>
  </si>
  <si>
    <t>VV6V605006</t>
  </si>
  <si>
    <t>33 Kv CT (3 core ) (800/400/1A) with 0.2 accuracy class</t>
  </si>
  <si>
    <t>sealed new cylinder of SF-6 gas</t>
  </si>
  <si>
    <t>Tripping /closing coils, 110 V DC , suitable for 33 kv ABB make breakers as par sample</t>
  </si>
  <si>
    <t>Tripping /closing coils, 110 V DC , suitable for 33 kv CGL make breakers as par sample</t>
  </si>
  <si>
    <t>Tripping /closing coils, 110 V DC , suitable for 132 kv ABB make breakers as par sample</t>
  </si>
  <si>
    <t>Tripping /closing coils, 110 V DC , suitable for 132 kv CGL make breakers as par sample</t>
  </si>
  <si>
    <t>Tripping /closing coils, 110 V DC , suitable for 132 kv Areva  make breakers as par sample</t>
  </si>
  <si>
    <t>Standard Galvanlsed wire 1.2mm [A - Grade (Mtrs)]</t>
  </si>
  <si>
    <t>VV6V605009</t>
  </si>
  <si>
    <t xml:space="preserve"> 36Kv , 3- core CT 400/200/1A With 0.2 Accuracy class</t>
  </si>
  <si>
    <t xml:space="preserve"> 36Kv , 3- core CT 1600/800/1A With 0.2 Accuracy class</t>
  </si>
  <si>
    <t xml:space="preserve"> 36Kv PT With 0.2s Accuracy class</t>
  </si>
  <si>
    <t>LL0L003004</t>
  </si>
  <si>
    <t>HPSV bulb , 250W</t>
  </si>
  <si>
    <t>LL0L002004</t>
  </si>
  <si>
    <t>Chokes Compact of rating 250 W</t>
  </si>
  <si>
    <t>AA0A002001</t>
  </si>
  <si>
    <t xml:space="preserve">ACSR Moose Conductor </t>
  </si>
  <si>
    <t xml:space="preserve">ACSR Panther Conductor </t>
  </si>
  <si>
    <t>VV2V201001</t>
  </si>
  <si>
    <t>KG.</t>
  </si>
  <si>
    <t>EHV Grade Transformer Oil, confermingIS: 1993</t>
  </si>
  <si>
    <t>2X2.5mm Control cable (Armoured)</t>
  </si>
  <si>
    <t>4X2.5mm Control cable (Armoured)</t>
  </si>
  <si>
    <t>6X2.5mm Control cable (Armoured)</t>
  </si>
  <si>
    <t>10X2.5mm Control cable (Armoured)</t>
  </si>
  <si>
    <t xml:space="preserve">C - Wedge clamps suitable for Zebra to panther conductor </t>
  </si>
  <si>
    <t>HH8H801001</t>
  </si>
  <si>
    <t>Jaw for 33KV Isolator</t>
  </si>
  <si>
    <t>Silica gel of best quality</t>
  </si>
  <si>
    <t>Kg</t>
  </si>
  <si>
    <t>132 KV Isolator clamos suitable for ACSR panther conductor as per sample</t>
  </si>
  <si>
    <t>SS4S404003</t>
  </si>
  <si>
    <t xml:space="preserve"> 1 pole MCB of 16 A rating, standard quality ISI  marked</t>
  </si>
  <si>
    <t>SS4S404005</t>
  </si>
  <si>
    <t xml:space="preserve"> 1 pole MCB of 10 A rating, standard quality ISI  marked</t>
  </si>
  <si>
    <t>33 KV Tripper Feeder Control &amp; Rellay panel</t>
  </si>
  <si>
    <t>VV8V810004</t>
  </si>
  <si>
    <t>145 Kv CVT(I-Phase), Accuracy class 0.2S/0.2</t>
  </si>
  <si>
    <t>145 Kv CT (1 - Phase) 50/1A, Accuracy class 0.2S</t>
  </si>
  <si>
    <t>36 Kv CT (3 core) (1 - Phase) 400/200/1A, Accuracy class 0.2S</t>
  </si>
  <si>
    <t>132Kv Lighting arrester</t>
  </si>
  <si>
    <t xml:space="preserve"> 33 Kv Jaws and Blades, 1250A for isolator of best Quality as per sample</t>
  </si>
  <si>
    <t>33 Kv old BOCB HEL make</t>
  </si>
  <si>
    <t>33 Kv old MOCB BHEL make</t>
  </si>
  <si>
    <t>BB2B201001</t>
  </si>
  <si>
    <t>33 Kv series reactor (old &amp; used)</t>
  </si>
  <si>
    <t>MM2M203012</t>
  </si>
  <si>
    <t>Amp. Meter CTR 100/1A old &amp; used.</t>
  </si>
  <si>
    <t>MM2M203007</t>
  </si>
  <si>
    <t>Amp. Meter CTR 100-200/1A old &amp; used.</t>
  </si>
  <si>
    <t>MM2M203010</t>
  </si>
  <si>
    <t>Amp. Meter CTR 200/1A old &amp; used.</t>
  </si>
  <si>
    <t>MM2M203002</t>
  </si>
  <si>
    <t>Amp. Meter CTR 400/1A old &amp; used.</t>
  </si>
  <si>
    <t>MM2M202005</t>
  </si>
  <si>
    <t>KV Meter PTR 33KV/110V old &amp; used.</t>
  </si>
  <si>
    <t>MM2M204004</t>
  </si>
  <si>
    <t>MW Meter CTR 400/200/1A old &amp; used.</t>
  </si>
  <si>
    <t>MM2M205014</t>
  </si>
  <si>
    <t>MW Meter CTR 400/1A old &amp; used.</t>
  </si>
  <si>
    <t>MM2M205013</t>
  </si>
  <si>
    <t>MVAR Meter CTR 400/1A old &amp; used.</t>
  </si>
  <si>
    <t>33 KV Potential transformer (PT) old &amp; used</t>
  </si>
  <si>
    <t>VV6V605013</t>
  </si>
  <si>
    <t>33 KV CT ratio 200/100/1A old and used</t>
  </si>
  <si>
    <t>33 KV CT 200/100/1A (old &amp; Dismantled)</t>
  </si>
  <si>
    <t>145 KV SF - 6 Circuit breaker (old and used)</t>
  </si>
  <si>
    <t>VV6V603005</t>
  </si>
  <si>
    <t>145 KV CT  ratio 200/1 (old and used )</t>
  </si>
  <si>
    <t>VV6V603004</t>
  </si>
  <si>
    <t>145 KV CT  ratio 400/1 (old and used )</t>
  </si>
  <si>
    <t>VV8V810003</t>
  </si>
  <si>
    <t>145 KV CVT  (old and used )</t>
  </si>
  <si>
    <t>36 KV VCB Circuit breaker ( old and used )</t>
  </si>
  <si>
    <t>MM0M009001</t>
  </si>
  <si>
    <t>Auxiliary Relay Type VAA (old &amp; Used)</t>
  </si>
  <si>
    <t>P.G. clamps for Zebra to Zebra (old &amp; used)</t>
  </si>
  <si>
    <t>P.G. clamps for Zebra to Panther (old &amp; used)</t>
  </si>
  <si>
    <t>P.G. clamps for Panther to Panther (old &amp; used)</t>
  </si>
  <si>
    <t>C - Wedge clamps suitable for Zebra to panther conductor  (old &amp; used)</t>
  </si>
  <si>
    <t>Gun fitting suitable for ACSR Zebra conductor (Old &amp; Used )</t>
  </si>
  <si>
    <t>70 KN Disc Insulator (old &amp; Used)</t>
  </si>
  <si>
    <t>FF4F401026</t>
  </si>
  <si>
    <t>Nuts &amp; Bolts 1.5" X 5/8­"</t>
  </si>
  <si>
    <t xml:space="preserve">Empty drums 45 gallon </t>
  </si>
  <si>
    <t>KWH meter 3X200/1A</t>
  </si>
  <si>
    <t>KWH meter 3ø 400/1A</t>
  </si>
  <si>
    <t>MM3M307005</t>
  </si>
  <si>
    <t xml:space="preserve">Electronic Energy meter secure damaged  </t>
  </si>
  <si>
    <t>MM2M204016</t>
  </si>
  <si>
    <t xml:space="preserve">KWH meter 3ø, 100/1A </t>
  </si>
  <si>
    <t>MM3M307004</t>
  </si>
  <si>
    <t>Old &amp; Used data power meter</t>
  </si>
  <si>
    <t>VV4V401004</t>
  </si>
  <si>
    <t>Temperature indicator meter (Defective)</t>
  </si>
  <si>
    <t>Old, Used &amp; Carbonised T/F oil</t>
  </si>
  <si>
    <t>Lt.</t>
  </si>
  <si>
    <t>YY2Y211001</t>
  </si>
  <si>
    <t xml:space="preserve">Empty Battery containers </t>
  </si>
  <si>
    <t>M.E.I. Breaker damaged without pole incomplete (MOCB)</t>
  </si>
  <si>
    <t>MM1M121008</t>
  </si>
  <si>
    <t>Heater O/S</t>
  </si>
  <si>
    <t>Battery strip</t>
  </si>
  <si>
    <t>JJ8J802001</t>
  </si>
  <si>
    <t>Empty SF-6 gas cylinder</t>
  </si>
  <si>
    <t>Plastic container (Distilled water)</t>
  </si>
  <si>
    <t>GG0G001013</t>
  </si>
  <si>
    <t>Compound</t>
  </si>
  <si>
    <t>Tin</t>
  </si>
  <si>
    <t>Battery cells 110 Volt (poor condition replaced)</t>
  </si>
  <si>
    <t>Worm wheel assembly</t>
  </si>
  <si>
    <t xml:space="preserve">High discharge rod </t>
  </si>
  <si>
    <t>JJ1J105009</t>
  </si>
  <si>
    <t xml:space="preserve">Damaged moving contact for MEI MOCB </t>
  </si>
  <si>
    <t>Male moving contact damaged</t>
  </si>
  <si>
    <t>JJ1J105012</t>
  </si>
  <si>
    <t>Damaged male contact of B.O.C.B</t>
  </si>
  <si>
    <t>Upper cap for MEI OCB</t>
  </si>
  <si>
    <t xml:space="preserve">Damaged moving contact for BHEL MOCB  </t>
  </si>
  <si>
    <t xml:space="preserve">Upper insulator with flange </t>
  </si>
  <si>
    <t>Upper fixed contact</t>
  </si>
  <si>
    <t>Lower fixed contact</t>
  </si>
  <si>
    <t>Moving contact</t>
  </si>
  <si>
    <t>Motor relay 110 Volt</t>
  </si>
  <si>
    <t>JJ1J105008</t>
  </si>
  <si>
    <t>Closing coil assembly 110 Volt</t>
  </si>
  <si>
    <t>Cross jet pot for 33kv BHEL make BOCB</t>
  </si>
  <si>
    <t>JJ6J601043</t>
  </si>
  <si>
    <t>Damaged 33 Kv HV bushing for HEL make  BOCB</t>
  </si>
  <si>
    <t>Extinguishing chamber for 33 Kv BOCB HEL Make</t>
  </si>
  <si>
    <t>HH8H802005</t>
  </si>
  <si>
    <t>33 Kv Isolator Blade (damaged)</t>
  </si>
  <si>
    <t>33 Kv MEI MOCB circuit Breaker totally damaged</t>
  </si>
  <si>
    <t xml:space="preserve">Extinguishing chamber for 33 Kv MOCB damaged </t>
  </si>
  <si>
    <t>C.T. 75/5A</t>
  </si>
  <si>
    <t xml:space="preserve">33 Kv C.T.  200/100/1A </t>
  </si>
  <si>
    <t>33 Kv BOCB HEL  make(Totally damaged)</t>
  </si>
  <si>
    <t>33 Kv MOCB BHEL make damaged</t>
  </si>
  <si>
    <t>CC9C903001</t>
  </si>
  <si>
    <t>Ferulle A to Z</t>
  </si>
  <si>
    <t>Pkt</t>
  </si>
  <si>
    <t>Ferulle  0 to 9</t>
  </si>
  <si>
    <t xml:space="preserve">33 Kv clamp scrap </t>
  </si>
  <si>
    <t>KG</t>
  </si>
  <si>
    <t xml:space="preserve">33 Kv C.T. 200/100/1A Totally damaged &amp; rusted </t>
  </si>
  <si>
    <t>Damaged fix contact for MEI make MOCB</t>
  </si>
  <si>
    <t>VV6V602004</t>
  </si>
  <si>
    <t xml:space="preserve">132 Kv C.T.  800/400/200/1A Totally damaged &amp; rusted  </t>
  </si>
  <si>
    <t>33 Kv P.T. Totally rusted</t>
  </si>
  <si>
    <t xml:space="preserve">33 kv P.T. old &amp; used rusted </t>
  </si>
  <si>
    <t>132 kv C.T. 400/200/1A (old &amp; used)</t>
  </si>
  <si>
    <t>BB0B001002</t>
  </si>
  <si>
    <t>5 MVAR Capacitor bank 3Ø 33 Kv</t>
  </si>
  <si>
    <t>BB4B401001</t>
  </si>
  <si>
    <t>33 Kv NCT (old &amp; used)</t>
  </si>
  <si>
    <t>BB1B101001</t>
  </si>
  <si>
    <t>Control relay panel for 33 Kv capacitor bank (old &amp; used)</t>
  </si>
  <si>
    <t>36 Kv SF-6 Breaker old &amp; used</t>
  </si>
  <si>
    <t>YY0Y003008</t>
  </si>
  <si>
    <t>48 volt Battery set damaged</t>
  </si>
  <si>
    <t>YY6Y603027</t>
  </si>
  <si>
    <t xml:space="preserve">48 volt Battery charger damaged </t>
  </si>
  <si>
    <t>33 Kv C.T. 200/100/1A Totally damaged</t>
  </si>
  <si>
    <t>YY6Y602023</t>
  </si>
  <si>
    <t xml:space="preserve">110 volt old &amp; defective Battery charger </t>
  </si>
  <si>
    <t>120 Kv L.A. (old &amp; defective)</t>
  </si>
  <si>
    <t>33 Kv Isolator jow (Totally damaged)</t>
  </si>
  <si>
    <t>Diverter switch assembly damaged</t>
  </si>
  <si>
    <t>VV7V705008</t>
  </si>
  <si>
    <t xml:space="preserve">CT JN. Box for 33 KV CT </t>
  </si>
  <si>
    <t>Old &amp; used data power meter (defective)</t>
  </si>
  <si>
    <t>MM3M307003</t>
  </si>
  <si>
    <t xml:space="preserve">Old &amp; used secure meter 110 volt -/1A(defective)              </t>
  </si>
  <si>
    <t>33 Kv P.T. (old &amp; used)</t>
  </si>
  <si>
    <t>Damaged 33 Kv C.T.   800/400/1A</t>
  </si>
  <si>
    <t>Old &amp; used 33 Kv C.T.  200/100/1A</t>
  </si>
  <si>
    <t>Old &amp; used 36 Kv C.T.  800/400/1A</t>
  </si>
  <si>
    <t>145 KV Changed CT</t>
  </si>
  <si>
    <t xml:space="preserve">132 Kv poly come </t>
  </si>
  <si>
    <t>VV6V605012</t>
  </si>
  <si>
    <t xml:space="preserve">33 KV CT rating 300/150/1A Old &amp;Used,  Totally damaged &amp; rusted </t>
  </si>
  <si>
    <t>33 KV CT rating 300/150/1A Old &amp;Used</t>
  </si>
  <si>
    <t>VV6V603002</t>
  </si>
  <si>
    <t xml:space="preserve">132 KV SF-6 Circuit Breaker (Old,used &amp; Damaged) </t>
  </si>
  <si>
    <t>33KV CT rating 800/400/1A (old &amp; Used)</t>
  </si>
  <si>
    <t>33KV CT rating 400/200/1A (old, Used damaged)</t>
  </si>
  <si>
    <t>132KV CT rating 800/400/200/1A old,used &amp; damaged</t>
  </si>
  <si>
    <t>LL1L107001</t>
  </si>
  <si>
    <t>State light Box old,used &amp;rusted &amp; damaged.</t>
  </si>
  <si>
    <t>Aluminum scrap (Clamp &amp; jumper)</t>
  </si>
  <si>
    <t>33 KV Lighting alestar old &amp; used &amp; damaged</t>
  </si>
  <si>
    <t>33 KV SF-6 Circuit Breaker (old &amp; used)</t>
  </si>
  <si>
    <t xml:space="preserve">36 KV SF-6 Circuit breaker old &amp; damaged </t>
  </si>
  <si>
    <t>QQ1Q101003</t>
  </si>
  <si>
    <t>pale fancing totally damaged and rusted</t>
  </si>
  <si>
    <t>33 Kv CT 400/200/1A old and damaged</t>
  </si>
  <si>
    <t>33 KV CT 400/200/1A (old &amp; Damaged)</t>
  </si>
  <si>
    <t>33KV CT 800-400/1A (Old, used and damaged)</t>
  </si>
  <si>
    <t>33 KV Circuit breaker damaged</t>
  </si>
  <si>
    <t>33 Kv SF-6 Circuit breaker old &amp; used and totally damaged</t>
  </si>
  <si>
    <t>33 Kv SF-6 Circuit breakar old and damaged</t>
  </si>
  <si>
    <t>33 KV CT 800/400/1A (old &amp; Dismantled)</t>
  </si>
  <si>
    <t>ACSR  Zebra conductor in pics Unusable</t>
  </si>
  <si>
    <t>33 Kv CT 400/200/1A Damaged</t>
  </si>
  <si>
    <t>33 KV CT 400/200/1A (old &amp; Used )</t>
  </si>
  <si>
    <t>PSDF Stock  Inventory</t>
  </si>
  <si>
    <t>132 KV Current Transformer 1 Ph</t>
  </si>
  <si>
    <t>T&amp;P Inventory</t>
  </si>
  <si>
    <t>Alumminum leaders 20' long</t>
  </si>
  <si>
    <t>PP0P007001</t>
  </si>
  <si>
    <t xml:space="preserve">Sefety Helmet </t>
  </si>
  <si>
    <t>PP0P006007</t>
  </si>
  <si>
    <t>Sefety Belt Half Body</t>
  </si>
  <si>
    <t>Sefety Belt full Body</t>
  </si>
  <si>
    <t>PP0P006005</t>
  </si>
  <si>
    <t>Hand gloves</t>
  </si>
  <si>
    <t>Pair</t>
  </si>
  <si>
    <t>Earth discharge rod</t>
  </si>
  <si>
    <t>PP0P006006</t>
  </si>
  <si>
    <t xml:space="preserve">Rain coats </t>
  </si>
  <si>
    <t>Centor Table</t>
  </si>
  <si>
    <t xml:space="preserve">Double Bed </t>
  </si>
  <si>
    <t>Matress</t>
  </si>
  <si>
    <t>PP0P006008</t>
  </si>
  <si>
    <t>Gum Boot</t>
  </si>
  <si>
    <t>Table With both side drawer of size 5X3 feet</t>
  </si>
  <si>
    <t>Computer Table with one side drawer on steel frame</t>
  </si>
  <si>
    <t>Steel Almihra with 5 shelves (20-22 gauge)</t>
  </si>
  <si>
    <t>Steel Bench with 3 seats</t>
  </si>
  <si>
    <t>High back Executive chair</t>
  </si>
  <si>
    <t>Low back Executive chair</t>
  </si>
  <si>
    <t>Visitor chair with arm and cushion (Revolving)</t>
  </si>
  <si>
    <t>Biometric Attendance Machine</t>
  </si>
  <si>
    <t>PP0P004002</t>
  </si>
  <si>
    <t>Oil testing set</t>
  </si>
  <si>
    <t xml:space="preserve">Vaccum cleaner </t>
  </si>
  <si>
    <t xml:space="preserve">Assessorice of Vaccum cleaner </t>
  </si>
  <si>
    <t>PP0P004001</t>
  </si>
  <si>
    <t>Magger 2.5Kv u/s</t>
  </si>
  <si>
    <t>Torch 3 cells u/s</t>
  </si>
  <si>
    <t>Torch 2 cells u/s</t>
  </si>
  <si>
    <t>Bomboo leaders long u/s</t>
  </si>
  <si>
    <t>Bomboo leaders  20' long u/s</t>
  </si>
  <si>
    <t>JE Name</t>
  </si>
  <si>
    <t xml:space="preserve">AE Name </t>
  </si>
  <si>
    <t>EE Name</t>
  </si>
  <si>
    <t>Name of Circle/ Zone:-400kv o&amp;m circle Kashipur</t>
  </si>
  <si>
    <t>132kv s/s Bazpur</t>
  </si>
  <si>
    <t>Name of Division  132 KV O&amp;M Div. PTCUL KASHIPUR</t>
  </si>
  <si>
    <t>Stock Inventory for the Month of Feb.21</t>
  </si>
  <si>
    <t xml:space="preserve">Book Value </t>
  </si>
  <si>
    <t>Unit Rate</t>
  </si>
  <si>
    <t>Double Tention fitting for panther conductor</t>
  </si>
  <si>
    <t>Suspention fitting for panther conductor</t>
  </si>
  <si>
    <t>Vibration Dumpers for ACSR panther conductor</t>
  </si>
  <si>
    <t>II6I601004</t>
  </si>
  <si>
    <t>Armour rod for panther conductor</t>
  </si>
  <si>
    <t>II6I604001</t>
  </si>
  <si>
    <t xml:space="preserve">Bird Guard </t>
  </si>
  <si>
    <t xml:space="preserve">Mid span joint for panther conductor </t>
  </si>
  <si>
    <t xml:space="preserve">Mid span joint for 7/3.5 G S earth wire </t>
  </si>
  <si>
    <t>Ropier slave for panther conductor</t>
  </si>
  <si>
    <t>II5I503003</t>
  </si>
  <si>
    <t xml:space="preserve">Hanger </t>
  </si>
  <si>
    <t>Pilot Fitting for 70 KN Disc Insulator</t>
  </si>
  <si>
    <t>Single Tention fitting for panther conductor</t>
  </si>
  <si>
    <t>Single Suspension fitting for panther conductor</t>
  </si>
  <si>
    <t>Fitting for GS Earth wire 7/10 SWG</t>
  </si>
  <si>
    <t>Repair sleeve for panther conductor</t>
  </si>
  <si>
    <t>FF1F103001</t>
  </si>
  <si>
    <t xml:space="preserve">A' Normal Tower </t>
  </si>
  <si>
    <t xml:space="preserve"> Scrap</t>
  </si>
  <si>
    <t>M S Scrap (stub)</t>
  </si>
  <si>
    <t>…</t>
  </si>
  <si>
    <t>….</t>
  </si>
  <si>
    <t>FF2F207029</t>
  </si>
  <si>
    <t>Template for 'A' type Tower (old &amp; Used)</t>
  </si>
  <si>
    <t>FF2F207031</t>
  </si>
  <si>
    <t>Template for 'B' type Tower (old &amp; Used)</t>
  </si>
  <si>
    <t>FF2F207033</t>
  </si>
  <si>
    <t>Template for 'C' type Tower (old &amp; Used)</t>
  </si>
  <si>
    <t>Tower parts scrap</t>
  </si>
  <si>
    <t>Format of Monthly Inventory for uploading on PTCUL Website</t>
  </si>
  <si>
    <t>Name of circle /Zone-Kashipur/Kumaon</t>
  </si>
  <si>
    <t>Name of substation- 132 KV S/S Ramnagar</t>
  </si>
  <si>
    <t>Name of  Division-Kashipur</t>
  </si>
  <si>
    <t>Month- February 2021</t>
  </si>
  <si>
    <t>Sl No.</t>
  </si>
  <si>
    <t xml:space="preserve">Unit </t>
  </si>
  <si>
    <t>Nonmoving</t>
  </si>
  <si>
    <t>Book Value(Total)</t>
  </si>
  <si>
    <t>AA0A001001</t>
  </si>
  <si>
    <t>ACSR Tarantula Conductor</t>
  </si>
  <si>
    <t>CC0C002008</t>
  </si>
  <si>
    <t>2.5mm2x10C Control Cable</t>
  </si>
  <si>
    <t>VV3V301007</t>
  </si>
  <si>
    <t xml:space="preserve">Empty Drum  </t>
  </si>
  <si>
    <t>36 mm MS Round</t>
  </si>
  <si>
    <t>FF7F702003</t>
  </si>
  <si>
    <t>50x6 mm M.S. Flate</t>
  </si>
  <si>
    <t>FF8F801003</t>
  </si>
  <si>
    <t>SP-45 Old steel pole</t>
  </si>
  <si>
    <t>FF3F301008</t>
  </si>
  <si>
    <t>Gal. S/S strecture ATM</t>
  </si>
  <si>
    <t>FF3F301009</t>
  </si>
  <si>
    <t>Gal. S/S strecture AXM</t>
  </si>
  <si>
    <t>FF3F301014</t>
  </si>
  <si>
    <t>Gal. S/S strecture BTM</t>
  </si>
  <si>
    <t>FF3F301019</t>
  </si>
  <si>
    <t>Gal. S/S strecture CCM</t>
  </si>
  <si>
    <t>II1I108001</t>
  </si>
  <si>
    <t>PG Clamps Dog/dog</t>
  </si>
  <si>
    <t>CC1C102009</t>
  </si>
  <si>
    <t>95mm2 ,3 1/2 Al. Cable</t>
  </si>
  <si>
    <t>CC1C102011</t>
  </si>
  <si>
    <t>50mm2 ,3 1/2 Al. Cable</t>
  </si>
  <si>
    <t>CC0C002010</t>
  </si>
  <si>
    <t>Control Cable 6x2.5mm2</t>
  </si>
  <si>
    <t>VV3V303001</t>
  </si>
  <si>
    <t xml:space="preserve">OSR relay suitable for NGEF make 20 MVA T/f </t>
  </si>
  <si>
    <t>Fired C-Wedge clamp suitable for Panther to Panther</t>
  </si>
  <si>
    <t>33 KV CT(200-100/1A) old and used</t>
  </si>
  <si>
    <t>Trip coil 110 Vsuitable for CGL make 132 KV Circuit Breader</t>
  </si>
  <si>
    <t>PG Clamp Zebra  to Zebra</t>
  </si>
  <si>
    <t>JJ1J105022</t>
  </si>
  <si>
    <t>Eye bolt suitable for 33 KV BHEL make VCB Circuit breaker.</t>
  </si>
  <si>
    <t>JJ1J105006</t>
  </si>
  <si>
    <t>Tripping/Closing coil with assembly 110 Volt DC Suitable for 33 KV BHEL make breaker</t>
  </si>
  <si>
    <t>2.5mm2x2 core control cable</t>
  </si>
  <si>
    <t>CC0C002011</t>
  </si>
  <si>
    <t>2.5mm2x4 Core Control Cable</t>
  </si>
  <si>
    <t>PG Clamp  Panther to Panther for line</t>
  </si>
  <si>
    <t>VV2V203008</t>
  </si>
  <si>
    <t>Silica gel</t>
  </si>
  <si>
    <t>10C X2.5 Sqmm Copper Control Cable</t>
  </si>
  <si>
    <t>36 KV 3 Core CT 400-200/1 A With 0.2s acc . Class</t>
  </si>
  <si>
    <t>36 KV PT with 0.2 S Accuracy class</t>
  </si>
  <si>
    <t>132KV CT  1 Phase Heptacare Power (PSDF)</t>
  </si>
  <si>
    <t>132 KV Polycon Insulator</t>
  </si>
  <si>
    <t>33 KV Pin insulator</t>
  </si>
  <si>
    <t>33 KV Pin with nut</t>
  </si>
  <si>
    <t>33KV ,200-100 /1 A C.T. Vishal</t>
  </si>
  <si>
    <t>Defective Auxillary C.T.</t>
  </si>
  <si>
    <t>Blades for 33 KV isolator</t>
  </si>
  <si>
    <t xml:space="preserve">Tension fitting </t>
  </si>
  <si>
    <t xml:space="preserve">Old used and broken terminal connector of LV bushing of 20 MVAT/f suitable for  ACSR panther conductor (scrap) </t>
  </si>
  <si>
    <t>Old used and broken silica gel breather of 40 MVA T/f (scrap)</t>
  </si>
  <si>
    <t>Old used and defective 132 KV CVT</t>
  </si>
  <si>
    <t>Old used &amp; damaged 33KV CT 400/200/1A</t>
  </si>
  <si>
    <t>GI foundation Anchor bolt (size 28 mm)</t>
  </si>
  <si>
    <t>GI foundation Anchor bolt (size32 mm)</t>
  </si>
  <si>
    <t xml:space="preserve">Old &amp; used  silica gel breather </t>
  </si>
  <si>
    <t>Old used &amp; damaged Bucholz Relay for 20 MVA T/F</t>
  </si>
  <si>
    <t>Old used &amp; damaged Gate Valve for 20 MVA T/F</t>
  </si>
  <si>
    <t>Old used &amp; damaged Magnetic Oil Gauge for 20 MVA T/F</t>
  </si>
  <si>
    <t>Old used &amp; damaged Silica gel Breather for 20 MVA T/F</t>
  </si>
  <si>
    <t>Cpmpletely damaged 132 KV CVT</t>
  </si>
  <si>
    <t>36 KV PT completely damaged</t>
  </si>
  <si>
    <t>33 KV Lightning arrestor with all accessories and surge counter</t>
  </si>
  <si>
    <t>33 KV CT of 3 Core (400/200/1A) damaged</t>
  </si>
  <si>
    <t>Old used and damaged 33 KV CT</t>
  </si>
  <si>
    <t>Complete damage  145 KV CT</t>
  </si>
  <si>
    <t>Old used and damaged 36 KV PT</t>
  </si>
  <si>
    <t xml:space="preserve">Old used and damaged 33 KV CT of 03 core </t>
  </si>
  <si>
    <t>Old used and damaged MOG</t>
  </si>
  <si>
    <t>Surge counter for 132 KV LA with all accessories as per technical specification</t>
  </si>
  <si>
    <t>50mm2 ,3 1/2 Al. Cable Complete damage in Pices</t>
  </si>
  <si>
    <t>Old used and damaged battery bak of  110 Volt</t>
  </si>
  <si>
    <t>Old  and used exghaust fan</t>
  </si>
  <si>
    <t>Old  used  &amp; damaged exghaust fan of 18" size</t>
  </si>
  <si>
    <t>Old used and damaged battery   Cell of 2 Volt 300 Ah</t>
  </si>
  <si>
    <t>LED Bulb of 15 Watt of  ISI Mark</t>
  </si>
  <si>
    <t>CRC Standard quality</t>
  </si>
  <si>
    <t>Silica gel  breather6 Kg capacity Suitable for 40 MVA Transformer as per sample</t>
  </si>
  <si>
    <t>Suryakant Kukreti</t>
  </si>
  <si>
    <t xml:space="preserve">Monthly Inventory </t>
  </si>
  <si>
    <t>Name of Circle/Zone:- Kumaun Zone</t>
  </si>
  <si>
    <t>Name of Substation:- 220 KV Substation Mahuakheraganj</t>
  </si>
  <si>
    <t>Name of Division:- 220 KV Division Mahuakheraganj</t>
  </si>
  <si>
    <t>Month of:- Feb. 2021</t>
  </si>
  <si>
    <t>SR.No.</t>
  </si>
  <si>
    <t>Book Value per Unit</t>
  </si>
  <si>
    <t xml:space="preserve">Total Book Value </t>
  </si>
  <si>
    <t xml:space="preserve">ACSR Conductor Moose </t>
  </si>
  <si>
    <t>ACSR Conductor Zebra</t>
  </si>
  <si>
    <t>ACSR Conductor Panther</t>
  </si>
  <si>
    <t>GI Earth Wire 7/10 SWG</t>
  </si>
  <si>
    <t>AA5A501004</t>
  </si>
  <si>
    <t xml:space="preserve"> IPS Aluminium Tube 4"</t>
  </si>
  <si>
    <t xml:space="preserve">PVC Control Cable  - W/o Armoured- 6x2.5mm </t>
  </si>
  <si>
    <t xml:space="preserve">PVC Control Cable  - W/o Armoured- 4x2.5mm </t>
  </si>
  <si>
    <t>CC4C403001</t>
  </si>
  <si>
    <t>HF Cable -Longest optical cable -</t>
  </si>
  <si>
    <t>CC7C702006</t>
  </si>
  <si>
    <t xml:space="preserve">- Lugs- Copper  2.5mm </t>
  </si>
  <si>
    <t>DD0D002001</t>
  </si>
  <si>
    <t>Desktop Computer make HCL</t>
  </si>
  <si>
    <t>Tower Parts- GI</t>
  </si>
  <si>
    <t>kg</t>
  </si>
  <si>
    <t>FF4F401068</t>
  </si>
  <si>
    <t>Galvanised Nuts &amp; Bolts-Off Size</t>
  </si>
  <si>
    <t>Copper - bond Flexible</t>
  </si>
  <si>
    <t>GG0G001003</t>
  </si>
  <si>
    <t>Maintenance material CRC 400 ML Bottel</t>
  </si>
  <si>
    <t>no</t>
  </si>
  <si>
    <t>HH0H002002</t>
  </si>
  <si>
    <t xml:space="preserve">Line Isolator 220 KV Motorized with Earth Switch </t>
  </si>
  <si>
    <t>HH0H003002</t>
  </si>
  <si>
    <t xml:space="preserve">Line Isolator 132 KV Motorized with Earth Switch </t>
  </si>
  <si>
    <t xml:space="preserve">220 KV Isolater Spare Support Insulator </t>
  </si>
  <si>
    <t>HH5H506002</t>
  </si>
  <si>
    <t>220 KV Isolater Spare Switch  220V Limit Switch for Motorized Isolators</t>
  </si>
  <si>
    <t>HH6H601004</t>
  </si>
  <si>
    <t xml:space="preserve">132 KV Isolater Spare Jaws  Contact Finger </t>
  </si>
  <si>
    <t>HH6H602001</t>
  </si>
  <si>
    <t>132 KV Isolater Spare Blade Male contact</t>
  </si>
  <si>
    <t>HH6H606001</t>
  </si>
  <si>
    <t xml:space="preserve">220 KV Isolater Spare Switch  Control switch </t>
  </si>
  <si>
    <t>HH8H801009</t>
  </si>
  <si>
    <t>33 KV Isolater Spare Jaws Female contact Finger</t>
  </si>
  <si>
    <t>HH8H802003</t>
  </si>
  <si>
    <t xml:space="preserve">33 KV Isolater Spare Blade  1600 Amp. </t>
  </si>
  <si>
    <t xml:space="preserve">33 KV Isolater Spare Blade  800 Amp. </t>
  </si>
  <si>
    <t>HH8H803002</t>
  </si>
  <si>
    <t xml:space="preserve">33 KV Isolater Spare Isolator Rotating Assembly Motorized operating mechanism for Isolator </t>
  </si>
  <si>
    <t xml:space="preserve"> Disc Insulator  160 KN   Porceline</t>
  </si>
  <si>
    <t xml:space="preserve"> Disc Insulator  120 KN   Porceline</t>
  </si>
  <si>
    <t>II0I003001</t>
  </si>
  <si>
    <t xml:space="preserve"> Disc Insulator   90 KN   </t>
  </si>
  <si>
    <t>II0I006001</t>
  </si>
  <si>
    <t xml:space="preserve"> Disc Insulator  11 KV     (11500 kg X pin</t>
  </si>
  <si>
    <t>II1I102001</t>
  </si>
  <si>
    <t>PG Clamp   Moose -   Moose</t>
  </si>
  <si>
    <t>II1I102004</t>
  </si>
  <si>
    <t>PG Clamp  Moose-  Panther</t>
  </si>
  <si>
    <t>PG Clamp  Zebra-  Zebra</t>
  </si>
  <si>
    <t>PG Clamp  Panther-  Panther</t>
  </si>
  <si>
    <t xml:space="preserve"> C-wedge Clamp  Moose-  Moose</t>
  </si>
  <si>
    <t xml:space="preserve"> C-wedge Clamp  Zebra-  Zebra</t>
  </si>
  <si>
    <t xml:space="preserve"> C-wedge Clamp  Panther-  Panther</t>
  </si>
  <si>
    <t>II4I406002</t>
  </si>
  <si>
    <t xml:space="preserve">  Cleat type Clamp   7/10 SWG</t>
  </si>
  <si>
    <t xml:space="preserve">  Mid Span Joint   Zebra</t>
  </si>
  <si>
    <t xml:space="preserve">  Mid Span Joint   Panther</t>
  </si>
  <si>
    <t xml:space="preserve">  Mid Span Joint   7/10 SWG</t>
  </si>
  <si>
    <t>II5I502003</t>
  </si>
  <si>
    <t xml:space="preserve">  Repair Sleeve   Zebra</t>
  </si>
  <si>
    <t xml:space="preserve">  Repair Sleeve   Panther</t>
  </si>
  <si>
    <t>II5I502009</t>
  </si>
  <si>
    <t xml:space="preserve">  Repair Sleeve   7/10 SWG</t>
  </si>
  <si>
    <t xml:space="preserve">  Bird Guard  </t>
  </si>
  <si>
    <t>II7I704003</t>
  </si>
  <si>
    <t xml:space="preserve">  Spacers  Quard Moose</t>
  </si>
  <si>
    <t>II7I704004</t>
  </si>
  <si>
    <t xml:space="preserve">  Spacers  Twin Moose</t>
  </si>
  <si>
    <t xml:space="preserve">  Single Tension Fitting   7/10 SWG</t>
  </si>
  <si>
    <t xml:space="preserve">  Double Tension Fitting   Panther</t>
  </si>
  <si>
    <t>II8I804004</t>
  </si>
  <si>
    <t xml:space="preserve">  Single Suspension Fitting   Zebra</t>
  </si>
  <si>
    <t xml:space="preserve">  Single Suspension Fitting   Panther</t>
  </si>
  <si>
    <t xml:space="preserve">  Double Suspension Fitting   Panther</t>
  </si>
  <si>
    <t>No/set</t>
  </si>
  <si>
    <t>JJ1J102003</t>
  </si>
  <si>
    <t>Circuit Breaker Sapres   220KV   Trip Coil Assembly</t>
  </si>
  <si>
    <t>JJ1J102006</t>
  </si>
  <si>
    <t>Circuit Breaker Sapres   220KV   Closing Coil Assembly</t>
  </si>
  <si>
    <t>JJ1J102008</t>
  </si>
  <si>
    <t>Circuit Breaker Sapres   220KV   Poles</t>
  </si>
  <si>
    <t>JJ1J102009</t>
  </si>
  <si>
    <t>Circuit Breaker Sapres   132KV   Poles</t>
  </si>
  <si>
    <t>JJ1J102018</t>
  </si>
  <si>
    <t>Circuit Breaker Sapres   220KV   Pressure Switch</t>
  </si>
  <si>
    <t>JJ1J103002</t>
  </si>
  <si>
    <t>Circuit Breaker Sapres   132KV   220V DC Trip Coil Assembly</t>
  </si>
  <si>
    <t>JJ1J103004</t>
  </si>
  <si>
    <t>Circuit Breaker Sapres   132KV   220V DC Closing Coil Assembly</t>
  </si>
  <si>
    <t>JJ1J103019</t>
  </si>
  <si>
    <t>Circuit Breaker Sapres   132KV   Pressure Switch</t>
  </si>
  <si>
    <t>JJ1J105001</t>
  </si>
  <si>
    <t>Circuit Breaker Sapres   33KV   220V DC Trip Coil</t>
  </si>
  <si>
    <t>JJ1J105003</t>
  </si>
  <si>
    <t>Circuit Breaker Sapres   33KV   220V DC Closing Coil</t>
  </si>
  <si>
    <t>JJ2J201006</t>
  </si>
  <si>
    <t>Circuit Breaker Auxiliary switch   Limit switch 220V DC</t>
  </si>
  <si>
    <t>JJ2J201010</t>
  </si>
  <si>
    <t xml:space="preserve">   Circuit Breaker Auxiliary switch   Density moniter switch</t>
  </si>
  <si>
    <t>JJ2J201011</t>
  </si>
  <si>
    <t>JJ2J202004</t>
  </si>
  <si>
    <t xml:space="preserve">   Circuit Breaker Auxiliary Contact    13No+13NC</t>
  </si>
  <si>
    <t>JJ3J302001</t>
  </si>
  <si>
    <t xml:space="preserve">   Spring oprating Mechanism   Triping spring</t>
  </si>
  <si>
    <t>JJ3J302003</t>
  </si>
  <si>
    <t xml:space="preserve">   Spring oprating Mechanism   Spring charge motor </t>
  </si>
  <si>
    <t>JJ6J601012</t>
  </si>
  <si>
    <t xml:space="preserve">Circuit Breaker    Accessories   Molecular filter </t>
  </si>
  <si>
    <t>JJ6J601025</t>
  </si>
  <si>
    <t>Circuit Breaker    Accessories   Opening Latch gear</t>
  </si>
  <si>
    <t>JJ6J601026</t>
  </si>
  <si>
    <t>Circuit Breaker    Accessories   Opening dash pot</t>
  </si>
  <si>
    <t>JJ6J601027</t>
  </si>
  <si>
    <t>Circuit Breaker    Accessories   Closing dash pot</t>
  </si>
  <si>
    <t>JJ6J601028</t>
  </si>
  <si>
    <t>Circuit Breaker    Accessories   Closing Latch gear</t>
  </si>
  <si>
    <t>JJ6J601029</t>
  </si>
  <si>
    <t>JJ6J601031</t>
  </si>
  <si>
    <t>Circuit Breaker    Accessories   Operating counter</t>
  </si>
  <si>
    <t>JJ6J601032</t>
  </si>
  <si>
    <t>Circuit Breaker    Accessories   Operation counter</t>
  </si>
  <si>
    <t>MM1M114005</t>
  </si>
  <si>
    <t xml:space="preserve">Miscellaneous Panel Spare - Switch - Control switch for breaker </t>
  </si>
  <si>
    <t xml:space="preserve">   SF-6 Gas    </t>
  </si>
  <si>
    <t>Lighting Arrestor 220 KV</t>
  </si>
  <si>
    <t>Lighting Arrestor 33 KV</t>
  </si>
  <si>
    <t>KK4K302001</t>
  </si>
  <si>
    <t xml:space="preserve"> Bus Post Insulator  (without corona ring) with creepage distance of 6125 mm. - 245 kV</t>
  </si>
  <si>
    <t>KK4K302002</t>
  </si>
  <si>
    <t xml:space="preserve"> Bus Post Insulator  (without corona ring) with creepage distance of 3625 mm. - 145 kV</t>
  </si>
  <si>
    <t>LL0L002003</t>
  </si>
  <si>
    <t>HPSV Lighting Material  Copper Ballast 400W</t>
  </si>
  <si>
    <t>LL0L003003</t>
  </si>
  <si>
    <t>HPSV Lighting Material  Lamp 400W</t>
  </si>
  <si>
    <t>LL0L004003</t>
  </si>
  <si>
    <t>HPSV Lighting Material  Ignitor 400W</t>
  </si>
  <si>
    <t>LL6L602001</t>
  </si>
  <si>
    <t>Lighting Spares  PVC Multi stand Copper wire size  2.5 sqmm</t>
  </si>
  <si>
    <t>LL8L809001</t>
  </si>
  <si>
    <t xml:space="preserve">Lighting Accessories Complete fitting LM Tower light </t>
  </si>
  <si>
    <t>MM0M001003</t>
  </si>
  <si>
    <t>Relay - Distance Relay - Main-1 Numerical Distance relay( excluding external trip relay)with accessaries</t>
  </si>
  <si>
    <t>MM0M008001</t>
  </si>
  <si>
    <t>Relay - Trip circuit supervision relay - Trip ckt supervision relay</t>
  </si>
  <si>
    <t>Relay - Auxiliary relay - Auxiliary relay  220V</t>
  </si>
  <si>
    <t>Relay - Phase failure relay - Phase failure relay with UV/OV Relay (Minilec) auto reset, system voltage 415V AC</t>
  </si>
  <si>
    <t>MM0M019001</t>
  </si>
  <si>
    <t>Relay - Diffrential Relay - Transformer differential protection relay with assesiores</t>
  </si>
  <si>
    <t>MM0M019002</t>
  </si>
  <si>
    <t>Relay - Diffrential Relay - Reactor differential protection relayincluding all aux. CT and associated software</t>
  </si>
  <si>
    <t>MM0M020001</t>
  </si>
  <si>
    <t>Relay - Disturbance Recorder - Disturbance recorder acquisition unitswith Software</t>
  </si>
  <si>
    <t>MM0M021001</t>
  </si>
  <si>
    <t>Relay - Distance to fault locator - including mutual compasation units</t>
  </si>
  <si>
    <t>MM0M022001</t>
  </si>
  <si>
    <t>Relay - Over load relay - with timer</t>
  </si>
  <si>
    <t>MM0M024002</t>
  </si>
  <si>
    <t>Relay - Back up for protection relay - Back up for protection relay with 3O/C and 1 E/F element</t>
  </si>
  <si>
    <t>MM0M025001</t>
  </si>
  <si>
    <t>Relay - Back up impedance relay - Back up impedance relay</t>
  </si>
  <si>
    <t>MM0M025002</t>
  </si>
  <si>
    <t>Relay - Back up impedance relay - Back up imp relay</t>
  </si>
  <si>
    <t>MM0M026001</t>
  </si>
  <si>
    <t>Relay - Restricted earth fault protection relay - with Non-linear resistor Type- SR350 relay</t>
  </si>
  <si>
    <t>Relay - Over Fluxing Relay  - Over fluxing relay</t>
  </si>
  <si>
    <t>MM0M028001</t>
  </si>
  <si>
    <t>Relay - DC supervision relay - 220 KV &amp; 132KV</t>
  </si>
  <si>
    <t>MM0M029002</t>
  </si>
  <si>
    <t>Relay - Self reset trip relay - self reset trip relay for 220 Kv &amp; 132 KV</t>
  </si>
  <si>
    <t>MM0M030003</t>
  </si>
  <si>
    <t>Relay - Hand reset trip relay - Hand reset trip relay for 220 KV &amp; 132 KV</t>
  </si>
  <si>
    <t>MM0M031001</t>
  </si>
  <si>
    <t>Relay - Auto Reclose Relay - with Check Synchronising Relay and Dead Line Charging Relay(RAAAM) for 400, 220 &amp;132 KV</t>
  </si>
  <si>
    <t>MM0MO32001</t>
  </si>
  <si>
    <t>Relay - Breaker failure relay - for 220 KV</t>
  </si>
  <si>
    <t>MM0MO32002</t>
  </si>
  <si>
    <t>Relay - Breaker failure relay - for 132 KV@240</t>
  </si>
  <si>
    <t>MM0M033002</t>
  </si>
  <si>
    <t>Relay - Flag relay - Flag relay 220 KV &amp; 132 KV</t>
  </si>
  <si>
    <t>MM0M035001</t>
  </si>
  <si>
    <t>Relay - Definite time relay - Definite time relay</t>
  </si>
  <si>
    <t>MM0M036003</t>
  </si>
  <si>
    <t>Relay - Timer Relay - for 220 KV &amp; 132 KV</t>
  </si>
  <si>
    <t>MM0M038002</t>
  </si>
  <si>
    <t>Relay - Over Voltage Protection Relay - over voltage protection relay with timers</t>
  </si>
  <si>
    <t>MM0M071001</t>
  </si>
  <si>
    <t xml:space="preserve">Relay - TP Deffental Proction Relay Setting 10-40% Ctr-1a Supply 220VDC - </t>
  </si>
  <si>
    <t>MM0M072001</t>
  </si>
  <si>
    <t xml:space="preserve">Relay - TP O/C Relay 50-200%(Valtage Operated O CTR 1A, 90.3SEC) 220VDC  - </t>
  </si>
  <si>
    <t>MM0M073001</t>
  </si>
  <si>
    <t xml:space="preserve">Relay - 220VDC Earth Leakage Relay,Satting 3.7MA AUX Supply 230VAC  - </t>
  </si>
  <si>
    <t>MM0M074001</t>
  </si>
  <si>
    <t xml:space="preserve">Relay - TP Istant O/C Relay With Adj Defl Mani Time CTR-1A,200-800%  - </t>
  </si>
  <si>
    <t>MM0M075001</t>
  </si>
  <si>
    <t xml:space="preserve">Relay - Master Trip Relay Aux. Supply 220VDC 4NO+1 No.  - </t>
  </si>
  <si>
    <t>MM0M076001</t>
  </si>
  <si>
    <t xml:space="preserve">Relay - Insant E/F Relay With Adj Deft Mini Time,Ctr-1a,10-40%  220VDC  - </t>
  </si>
  <si>
    <t>MM1M114011</t>
  </si>
  <si>
    <t xml:space="preserve">Miscellaneous Panel Spare - Switch - AIR BREAKER SWITCH ,250A,220VDC,  DP SWITCH </t>
  </si>
  <si>
    <t>MM1M114012</t>
  </si>
  <si>
    <t>Miscellaneous Panel Spare - Switch - BREAKER CONTROL SWITCH DP 25A</t>
  </si>
  <si>
    <t>MM1M115002</t>
  </si>
  <si>
    <t>Miscellaneous Panel Spare - Selector Switch - Volt meter-220 KV   &amp; 132 kV</t>
  </si>
  <si>
    <t>MM1M115004</t>
  </si>
  <si>
    <t>Miscellaneous Panel Spare - Selector Switch - DP,16A,ON-OFF</t>
  </si>
  <si>
    <t>MM1M115005</t>
  </si>
  <si>
    <t>Miscellaneous Panel Spare - Selector Switch - AMMTER-10A</t>
  </si>
  <si>
    <t>MM1M115006</t>
  </si>
  <si>
    <t>Miscellaneous Panel Spare - Selector Switch - AMMTER-6A</t>
  </si>
  <si>
    <t>MM1M115007</t>
  </si>
  <si>
    <t>Miscellaneous Panel Spare - Selector Switch - A/M -1P,2W,W/O OFF,6A</t>
  </si>
  <si>
    <t>MM1M115008</t>
  </si>
  <si>
    <t>Miscellaneous Panel Spare - Selector Switch - A/M -3P,2W,W/O OFF,6A</t>
  </si>
  <si>
    <t>MM1M115011</t>
  </si>
  <si>
    <t>Miscellaneous Panel Spare - Selector Switch - Synchornizing Selector Switch 220 KV &amp; 132 KV</t>
  </si>
  <si>
    <t>MM1M126001</t>
  </si>
  <si>
    <t>Miscellaneous Panel Spare - Synchornizing socket - 220 KV &amp; 132 KV</t>
  </si>
  <si>
    <t>MM2M201001</t>
  </si>
  <si>
    <t xml:space="preserve">Analog Meter - Frequency Meter - Frequency meter </t>
  </si>
  <si>
    <t>MM2M202014</t>
  </si>
  <si>
    <t>Analog Meter - Voltmeter - with Transducer for 132 KV</t>
  </si>
  <si>
    <t>MM2M202015</t>
  </si>
  <si>
    <t>Analog Meter - Voltmeter -  DC -300-0-300V</t>
  </si>
  <si>
    <t>MM2M202016</t>
  </si>
  <si>
    <t>Analog Meter - Voltmeter -  0-500V 415VAC</t>
  </si>
  <si>
    <t>MM2M202017</t>
  </si>
  <si>
    <t>Analog Meter - Voltmeter -  0-500V,PTR-415VAC</t>
  </si>
  <si>
    <t>MM2M202018</t>
  </si>
  <si>
    <t>Analog Meter - Voltmeter -  DC-75-0-75V WITH DC SHUNT CL-0 75MV</t>
  </si>
  <si>
    <t>MM2M203001</t>
  </si>
  <si>
    <t>Analog Meter - Ampere Meter - 0-1000A CTR CL-1.5</t>
  </si>
  <si>
    <t>MM2M203006</t>
  </si>
  <si>
    <t>Analog Meter - Ampere Meter -  0-400 CTR CL-1.5</t>
  </si>
  <si>
    <t>MM2M203016</t>
  </si>
  <si>
    <t>Analog Meter - Ampere Meter - Amp meter DC -WITH DC SHUNT 0-75MV 90-0-200A</t>
  </si>
  <si>
    <t>MM2M203020</t>
  </si>
  <si>
    <t>Analog Meter - Ampere Meter - Amp meter with transducer for 220 KV &amp; 132KV</t>
  </si>
  <si>
    <t>MM3M307001</t>
  </si>
  <si>
    <t>Digital Meter - KWH (Energy meter) - KWH METER 3P,4W,LEAST COUNT-1KWH</t>
  </si>
  <si>
    <t>MM3M308001</t>
  </si>
  <si>
    <t>Digital Meter - KW METER - KW METER 3P,4W,CTR-1A,90-800KWO</t>
  </si>
  <si>
    <t>MM4M401008</t>
  </si>
  <si>
    <t>Miscellaneous- - Card  - Carrier Equipment of Each type</t>
  </si>
  <si>
    <t>MM4M406002</t>
  </si>
  <si>
    <t>Miscellaneous- - Power supply  - module of Bus- bar protection</t>
  </si>
  <si>
    <t>MM4M412001</t>
  </si>
  <si>
    <t>Miscellaneous- - merosil - (Non linear resistor )</t>
  </si>
  <si>
    <t>MM4M431001</t>
  </si>
  <si>
    <t xml:space="preserve">Miscellaneous- - CT &amp; PTs - Inter-posing CT &amp; PTs each type </t>
  </si>
  <si>
    <t>MM5M506001</t>
  </si>
  <si>
    <t>plcc(carrier) Miscellaneous-items------ - Telephone 4 wire with necessary connecting cable - Telephone 4 wire with necessary connecting cable</t>
  </si>
  <si>
    <t>MM5M507001</t>
  </si>
  <si>
    <t>plcc(carrier) Miscellaneous-items------ - Co-axial connector - Co-axial connector</t>
  </si>
  <si>
    <t>MM5M508001</t>
  </si>
  <si>
    <t>plcc(carrier) Miscellaneous-items------ - Straight through joint - Straight through joint</t>
  </si>
  <si>
    <t>MM5M501001</t>
  </si>
  <si>
    <t>plcc(carrier) Miscellaneous-items------ - Switch - Switch of each type (01 No. 8 LAN port Ethenet switch)</t>
  </si>
  <si>
    <t>SS1S103002</t>
  </si>
  <si>
    <t xml:space="preserve">Contactor  Air Break    30 Amp </t>
  </si>
  <si>
    <t>SS2S201003</t>
  </si>
  <si>
    <t xml:space="preserve">Button Push Button </t>
  </si>
  <si>
    <t>SS3S301023</t>
  </si>
  <si>
    <t>Fuse   HRC -6A bottle type</t>
  </si>
  <si>
    <t>SS3S302005</t>
  </si>
  <si>
    <t>Fuse   NS  -HRS  Type  6 Amp.</t>
  </si>
  <si>
    <t>SS3S302008</t>
  </si>
  <si>
    <t>Fuse   NS - Type 4A</t>
  </si>
  <si>
    <t>SS3S302009</t>
  </si>
  <si>
    <t>Fuse   NS - Type 2A</t>
  </si>
  <si>
    <t>SS4S401003</t>
  </si>
  <si>
    <t xml:space="preserve">MCB  220V DC   10 Amp </t>
  </si>
  <si>
    <t>SS4S403001</t>
  </si>
  <si>
    <t xml:space="preserve">MCB  50 V DC  32 A  </t>
  </si>
  <si>
    <t>SS4S404002</t>
  </si>
  <si>
    <t xml:space="preserve">MCB  230V AC  Double Pole 16 Amp </t>
  </si>
  <si>
    <t>SS5S501001</t>
  </si>
  <si>
    <t>MCCB  415 Volt AC    Four pole 400A, Thermal Mag 80-100% setting</t>
  </si>
  <si>
    <t>SS5S501003</t>
  </si>
  <si>
    <t>MCCB  415 Volt AC   Four pole 63A,  10ka Thermal Mag 80-100% setting</t>
  </si>
  <si>
    <t>MCCB  415 Volt AC    Four pole 32A, Thermal Mag 80-100% setting</t>
  </si>
  <si>
    <t>SS5S502001</t>
  </si>
  <si>
    <t>MCCB  220V DC  Double Pole  250A, 4ka Thermal Mag 80-100% setting</t>
  </si>
  <si>
    <t>SS5S503001</t>
  </si>
  <si>
    <t>MCCB  48V DC   Double Pole 250A, 4ka Thermal Mag 80-100% setting</t>
  </si>
  <si>
    <t>SS6S601001</t>
  </si>
  <si>
    <t xml:space="preserve">Annunciations Annunciations windows with necessary Annunciation relay for 220 KV &amp; 132 KV </t>
  </si>
  <si>
    <t>VV2V202004</t>
  </si>
  <si>
    <t xml:space="preserve"> Silica Gel  Breather  for OLTC Tank </t>
  </si>
  <si>
    <t>VV2V202006</t>
  </si>
  <si>
    <t xml:space="preserve"> Silica Gel  Breather  Capacity 8 kg</t>
  </si>
  <si>
    <t xml:space="preserve"> Silica Gel   Blue crystal</t>
  </si>
  <si>
    <t>VV2V204009</t>
  </si>
  <si>
    <t xml:space="preserve">  Terminal connector for bushing.  HV-100 MVA</t>
  </si>
  <si>
    <t>VV2V204010</t>
  </si>
  <si>
    <t xml:space="preserve">  Terminal connector for bushing.  LV-100 MVA</t>
  </si>
  <si>
    <t>VV2V204011</t>
  </si>
  <si>
    <t xml:space="preserve">  Terminal connector for bushing.  HV-80 MVA</t>
  </si>
  <si>
    <t xml:space="preserve"> Oil  Transformer Oil</t>
  </si>
  <si>
    <t>LTR</t>
  </si>
  <si>
    <t>VV6V602001</t>
  </si>
  <si>
    <t>Current Transformer  245KV   1600/800/1A  5 core Accuracy 0.2</t>
  </si>
  <si>
    <t>VV6V603001</t>
  </si>
  <si>
    <t>Current Transformer   145KV  800/400/1 A  5 core Accuracy 0.2</t>
  </si>
  <si>
    <t>VV6V603003</t>
  </si>
  <si>
    <t>Current Transformer   145KV 400/200/1A  5 core Accuracy 0.2</t>
  </si>
  <si>
    <t>Current Transformer   33 KV  1600/800/1A 5 Core Accuracy 0.2</t>
  </si>
  <si>
    <t>Current Transformer   33 KV   800/400/1 A 5 Core Accuracy 0.2</t>
  </si>
  <si>
    <t>VV8V803002</t>
  </si>
  <si>
    <t xml:space="preserve"> PT (Potential Transformer) 145 KV PT 3 core with one 0.2 accuracy</t>
  </si>
  <si>
    <t xml:space="preserve"> PT (Potential Transformer) PT 1-phase, 33KV/110 Volt -</t>
  </si>
  <si>
    <t>VV8V811010</t>
  </si>
  <si>
    <t xml:space="preserve"> Grading capacitors  220KV </t>
  </si>
  <si>
    <t>VV8V811011</t>
  </si>
  <si>
    <t xml:space="preserve"> Grading capacitors  132KV </t>
  </si>
  <si>
    <t>YY5Y501002</t>
  </si>
  <si>
    <t xml:space="preserve">Battery Charger Relay  220V DC  DC Instant U/V Relay With Contineous Setting 40-48%AUX </t>
  </si>
  <si>
    <t>YY5Y501003</t>
  </si>
  <si>
    <t>Battery Charger Relay  220V DC  Instant ,O/V Relay Setting 110% Aux 230VAC</t>
  </si>
  <si>
    <t>YY5Y501004</t>
  </si>
  <si>
    <t xml:space="preserve">Battery Charger Relay  220V DC  Instant  ,O/V Relay Setting 95% Aux 230VAC </t>
  </si>
  <si>
    <t>YY5Y501006</t>
  </si>
  <si>
    <t xml:space="preserve">Battery Charger Relay  220V DC  Set of Rely </t>
  </si>
  <si>
    <t>YY5Y503001</t>
  </si>
  <si>
    <t xml:space="preserve">Battery Charger Relay 48V DC  Instant  ,U/V Relay Setting 95% Aux 230VAC </t>
  </si>
  <si>
    <t>YY5Y503002</t>
  </si>
  <si>
    <t xml:space="preserve">Battery Charger Relay 48V DC  Instant  ,O/V Relay Setting 110% Aux 230VAC </t>
  </si>
  <si>
    <t>YY6Y601001</t>
  </si>
  <si>
    <t>Battery Charger Spares 220V DC Thyristor/diode</t>
  </si>
  <si>
    <t>YY6Y601002</t>
  </si>
  <si>
    <t xml:space="preserve">Battery Charger Spares 220V DC Filter capacitor </t>
  </si>
  <si>
    <t>YY6Y601003</t>
  </si>
  <si>
    <t xml:space="preserve">Battery Charger Spares 220V DC Set of conntractor </t>
  </si>
  <si>
    <t>YY6Y601004</t>
  </si>
  <si>
    <t xml:space="preserve">Battery Charger Spares 220V DC Set of woun resistor </t>
  </si>
  <si>
    <t>YY6Y601005</t>
  </si>
  <si>
    <t xml:space="preserve">Battery Charger Spares 220V DC Set of Switches </t>
  </si>
  <si>
    <t>YY6Y601006</t>
  </si>
  <si>
    <t xml:space="preserve">Battery Charger Spares 220V DC Potentiometer </t>
  </si>
  <si>
    <t>YY6Y603029</t>
  </si>
  <si>
    <t xml:space="preserve">Battery Charger Spares 48V DC Fuse of thyristor with indicator </t>
  </si>
  <si>
    <t>YY6Y603031</t>
  </si>
  <si>
    <t xml:space="preserve">Battery Charger Spares 48V DC Set of wound resistor </t>
  </si>
  <si>
    <t>YY6Y603032</t>
  </si>
  <si>
    <t xml:space="preserve">Battery Charger Spares 48V DC Set of Switches </t>
  </si>
  <si>
    <t>YY6Y603033</t>
  </si>
  <si>
    <t xml:space="preserve">Battery Charger Spares 48V DC Potentiometer </t>
  </si>
  <si>
    <t>YY2Y207001</t>
  </si>
  <si>
    <t>Battery  Spares Inter cell connector with bolts and nuts for 300 AH</t>
  </si>
  <si>
    <t>Rubber Gaskets rings and seals for SF6 gas (complete replacement for one breaker)</t>
  </si>
  <si>
    <t>Closing coils with resistors.</t>
  </si>
  <si>
    <t>fixed, moving and arcing contacts including insulating nozzles for one pole of CB.</t>
  </si>
  <si>
    <t>Pressure gauges &amp; coupling devices of each type.</t>
  </si>
  <si>
    <t>All types of coupling for SF6 gas.</t>
  </si>
  <si>
    <t>Terminal pads and connectors.</t>
  </si>
  <si>
    <t>Corona rings.</t>
  </si>
  <si>
    <t>Control Relay.</t>
  </si>
  <si>
    <t>Control Valves.</t>
  </si>
  <si>
    <t>Copper contact fingers for female and male contacts.</t>
  </si>
  <si>
    <t>Terminals Connectors.</t>
  </si>
  <si>
    <t xml:space="preserve"> No.</t>
  </si>
  <si>
    <t>Terminal Pads.</t>
  </si>
  <si>
    <t>Rotor housing bearing assembly.</t>
  </si>
  <si>
    <t>Corona shielding ring of each type.</t>
  </si>
  <si>
    <t>Bearings .</t>
  </si>
  <si>
    <t>Interlocking coils with resistor.</t>
  </si>
  <si>
    <t>Rubber gaskets rings and seals for SF6 gas (complete replacement for one breaker).</t>
  </si>
  <si>
    <t>Trip coils with resistor.</t>
  </si>
  <si>
    <t>Closing coils with resistorss.</t>
  </si>
  <si>
    <t>Fixed, moving and arcing contacts including insulating nozzles for one pole of CB.</t>
  </si>
  <si>
    <t>Pressor gage and coupling device of each type</t>
  </si>
  <si>
    <t>Terminals pads and connectors.</t>
  </si>
  <si>
    <t>Resister.</t>
  </si>
  <si>
    <t>Wattmeter with Transducer for 220 KV &amp; 132 KV.</t>
  </si>
  <si>
    <t>VAR meter with Transducer for 220 Kv &amp; 132 KV.</t>
  </si>
  <si>
    <t>Semaphore Indicator for Earth Switch 220 KV &amp; 132 KV.</t>
  </si>
  <si>
    <t>Trip Transfer Switch 220 KV &amp; 132 KV.</t>
  </si>
  <si>
    <t>Set of prints for EPAX(24/8).</t>
  </si>
  <si>
    <t>Set of Prints for Protection coupler.</t>
  </si>
  <si>
    <t>Shaft sleeves for HVW spray pumps.</t>
  </si>
  <si>
    <t>Self starter.</t>
  </si>
  <si>
    <t>Shaft sleeves for hydrant pumps and jockey pump.</t>
  </si>
  <si>
    <t>Quartzoid Bulb Detector.</t>
  </si>
  <si>
    <t>Projector(merxles).</t>
  </si>
  <si>
    <t>Deluge Valve.</t>
  </si>
  <si>
    <t>Isolation Valve(each size).</t>
  </si>
  <si>
    <t>electrical Control panel Annunciation printed circuit board in the control panel.</t>
  </si>
  <si>
    <t>strainer.</t>
  </si>
  <si>
    <t>level Switch.</t>
  </si>
  <si>
    <t>safety valve for hydro pneumatic system.</t>
  </si>
  <si>
    <t xml:space="preserve"> Pressure switch .</t>
  </si>
  <si>
    <t>Bronze pipe fited with nozzle &amp; guide coupling.</t>
  </si>
  <si>
    <t>Hydrant Valve.</t>
  </si>
  <si>
    <t>Pressure Gauge.</t>
  </si>
  <si>
    <t>Self starter assembly for DG set.</t>
  </si>
  <si>
    <t>Soleniod coil assembly for DG Set.</t>
  </si>
  <si>
    <t>Switches for DG Set.</t>
  </si>
  <si>
    <t>Timer for DG.</t>
  </si>
  <si>
    <t>D.C Starter assembly with clutch engaging and disengaging arrngement complet with motor for DG.</t>
  </si>
  <si>
    <t>High water temperature safety control for DG.</t>
  </si>
  <si>
    <t>AVR Card type For DG.</t>
  </si>
  <si>
    <t>Inter cell connector with bolts and nuts for 500 AH.</t>
  </si>
  <si>
    <t>Fuse of thyristor with indicator for 220 V.</t>
  </si>
  <si>
    <t>AUX RELAY WITH 2NO SELF RESET CONTACT 220VDC.</t>
  </si>
  <si>
    <t>Restrited earth fault protection relay</t>
  </si>
  <si>
    <t>CURRENT TRANSFORMER 1000/1A,15VA,CL-1.</t>
  </si>
  <si>
    <t>CURRENT TRANSFORMER 400/1A,15VA,CL-1.</t>
  </si>
  <si>
    <t>CURRENT TRANSFORMER 400/1A,15VA,CL-5PS.</t>
  </si>
  <si>
    <t>VOLTAGE TRANSFORMER SINGLE PHASE 415/3,110/3.50VA,CL-0.5.</t>
  </si>
  <si>
    <t>Terminal connector on 216 kv kv LA to suit single moose ACSR.</t>
  </si>
  <si>
    <t>Terminal connector (through)on 216 kv kv LA to suit single moose ACSR.</t>
  </si>
  <si>
    <t>Terminal Connector on 132 Kv Wave trap to suit single moose ACSR (Top Terminal).</t>
  </si>
  <si>
    <t>Expension type terminal connector on 245 kv CB to suit 4" EH IPS AL Tube.</t>
  </si>
  <si>
    <t>Sliding(through) type terminal connector on 245 kv centre break isolator to suit 4" EH IPS AL Tube.</t>
  </si>
  <si>
    <t>Expension type terminal connector on 245 kv centre break isolator to suit 4" EH IPS AL Tube.</t>
  </si>
  <si>
    <t>Terminal connector on 245 kv centre break isolator to suit single moose ACSR with 250 mm sub conductor spacing .</t>
  </si>
  <si>
    <t xml:space="preserve">Terminal connector suitable for 4"EH IPS AL Tube on main way &amp; single moose ACSR on branch way </t>
  </si>
  <si>
    <t>Expension type terminal connector suitable for 4"EH IPS AL Tube for tandem isolator.</t>
  </si>
  <si>
    <t>Sliding(through) type terminal connector suitable for 4"EH IPS AL Tube for tandem isolator.</t>
  </si>
  <si>
    <t>Terminal connector on 245 kv tandem isolator to suit single moose ACSR with 250 mm sub conductor spacing.</t>
  </si>
  <si>
    <t>Sliding(through) type terminal connector on 220 kv BPI to suit 4" Eh IPS AL Tube.@1620.0</t>
  </si>
  <si>
    <t>Expension type terminal connector on 220 kv BPI to suit 4" Eh IPS AL Tube.@6480.0</t>
  </si>
  <si>
    <t>T connector to suit single moose ACSR on both main &amp; branch way .</t>
  </si>
  <si>
    <t>T- Connector to suit twin mooose ACSR on main and single Moose ACSR on branch ways.</t>
  </si>
  <si>
    <t>Corona bell suitable for 4"EH IPS AL Tube.</t>
  </si>
  <si>
    <t>Connector for 220 kV Circuit Breaker.</t>
  </si>
  <si>
    <t xml:space="preserve">Twin Moose Turn buckle tension assambly 220 KV </t>
  </si>
  <si>
    <t>without turn buckle tension assambly.</t>
  </si>
  <si>
    <t>twin Moose Suspension assambly.</t>
  </si>
  <si>
    <t>Single moose tension assambly.</t>
  </si>
  <si>
    <t>single moose droping assambly.</t>
  </si>
  <si>
    <t>Clamp for 220 KV Isolator suit for single Moose ACSR.</t>
  </si>
  <si>
    <t>Interconnector between single moose ACSR to 4"AL Tube.</t>
  </si>
  <si>
    <t>Single moose Through Clamp assambly.</t>
  </si>
  <si>
    <t>Expension type Terminal connector on 145 kv CB to suit 3" EH IPS AL Tube.</t>
  </si>
  <si>
    <t>Rigid type terminal connector on 145 kv isolator to suit 3" IPS AL Tube.</t>
  </si>
  <si>
    <t>Corona Bell suitable for 3" EH IPS AL Tube.</t>
  </si>
  <si>
    <t>Terminal Connector on 145 kv   isolator to suit single mooose ACSR.</t>
  </si>
  <si>
    <t>Interconnector between 3"EH IPS AL tube &amp; Single moose ACSR.</t>
  </si>
  <si>
    <t>Extension type terminal connector suitable for 3"EH IPS AL Tube for tandem isolator.</t>
  </si>
  <si>
    <t>Sliding (through) type terminal connector suitable for 3"EH IPS AL Tube for tandem isolator.</t>
  </si>
  <si>
    <t>Terminal Connector on 245 kv tandem isolator to suit single moose ACSR.</t>
  </si>
  <si>
    <t>Sliding (through) type terminal connector on 132 kv BPI to suit  3"EH IPS AL Tube.</t>
  </si>
  <si>
    <t>T connector to suit single moose ACSR on both and branch way.</t>
  </si>
  <si>
    <t>Clamp for 132 KV CVT.</t>
  </si>
  <si>
    <t>Single moose tension assambly 132 KV.</t>
  </si>
  <si>
    <t>Single moose Through Clamp assambly132 KV.</t>
  </si>
  <si>
    <t>Terminal connector for 132 KV Isolator suitable for single moose ACSR .</t>
  </si>
  <si>
    <t>Clamp for 132 KV Isolator.</t>
  </si>
  <si>
    <t>Terminal Connector on 33Kv LA suit twin moose ACSR.</t>
  </si>
  <si>
    <t>Terminal Connector (Through) on 33Kv LA twin moose ACSR.</t>
  </si>
  <si>
    <t xml:space="preserve">Terminal Connector on horn Gap fuse to suit twin moose ACSR with 250mm sub conductor spacing </t>
  </si>
  <si>
    <t xml:space="preserve">Terminal Connector on 33Kv PT  to suit twin moose ACSR with 250mm sub conductor spacing </t>
  </si>
  <si>
    <t>T-Connector on 33Kv Centre break Islator to suit twin moose ACSR with 250mm sub conductor spacing .</t>
  </si>
  <si>
    <t xml:space="preserve">Terminal Connector on 33Kv BPT to suit twin moose ACSR with 250mm sub conductor spacing </t>
  </si>
  <si>
    <t>Terminal Connector to twin moose ACSR on both branch way .</t>
  </si>
  <si>
    <t>Terminal Connector to suit Quard Moose ACSR on main and twin moose ACSR on branch way .</t>
  </si>
  <si>
    <t>Terminal Connector on 33Kv bushing of 132/33Kv &amp;33/.44Kv Transformer to suit moose ACSR.</t>
  </si>
  <si>
    <t>Twin Moose tension assambly.</t>
  </si>
  <si>
    <t>Twin moose droping assambly.</t>
  </si>
  <si>
    <t>Twin moose Through Clamp assambly.</t>
  </si>
  <si>
    <t>Quad moose tension assambly with turn buckle .</t>
  </si>
  <si>
    <t>Quad moose tension assambly without turn buckle.</t>
  </si>
  <si>
    <t>single ACSR panther Tension assambly.</t>
  </si>
  <si>
    <t xml:space="preserve">Single through clamp assemble for ACSR panther </t>
  </si>
  <si>
    <t>Motorized operating Mechanism for Isolator</t>
  </si>
  <si>
    <t>Twine moose 250 mm sub conductor spacing to single ACSR panther clamp.</t>
  </si>
  <si>
    <t>Cell of Standard qualilty suitable for 33 KV 5 MVAR Capacitor bank.</t>
  </si>
  <si>
    <t>Job/no</t>
  </si>
  <si>
    <t>Terminal Clamp for 33 KV PT to suit twine moose ACSR with 250 mm sub conductor spacing.</t>
  </si>
  <si>
    <t>Terminal connector 33 KV CB to suit twine moose ACSR with 250 mm sub conductor spacing.</t>
  </si>
  <si>
    <t>Terminal Connector for 33 KV Isolator to suit twine moose ACSR with 250 mm sub coductor spacing.</t>
  </si>
  <si>
    <t>pilot fitting (90 KN Disc insulator.</t>
  </si>
  <si>
    <t>pilot fitting for ACSR Zebra conductor.</t>
  </si>
  <si>
    <t>Pipe type earthing</t>
  </si>
  <si>
    <t>come along clamp automatic type suitable for 7/10 SWG earth wire upto intial sag tension made up to dia casted galvenized steel.</t>
  </si>
  <si>
    <t>Come along clamps bolted type with four number G.I. nut/bolts 7/10 SWG earth wire.</t>
  </si>
  <si>
    <t>3.5 core 35 sq.mm armed XLPE cable  Aluminioum conductor.</t>
  </si>
  <si>
    <t>Meter</t>
  </si>
  <si>
    <t>Air Break contactor (siemens make)</t>
  </si>
  <si>
    <t>no.</t>
  </si>
  <si>
    <t>Anti pumping relay</t>
  </si>
  <si>
    <t xml:space="preserve">Timer  </t>
  </si>
  <si>
    <t>Copper sleeve for CT Clamp.</t>
  </si>
  <si>
    <t>MCB 16 Amp. 4 pole .</t>
  </si>
  <si>
    <t>Terminal clamp 33 kv 1600/800/1A SUITABLE FOR TWIN MOOSE acsr with 250 mm sub conductor with copper brushs</t>
  </si>
  <si>
    <t>Clamp for 132 kv CT 800/400/1A suitable single moose ACSR</t>
  </si>
  <si>
    <t>Clamp for 220 KV Isolator</t>
  </si>
  <si>
    <t>Terminal connector on 145 kv Isolator to suit single moose ACSR</t>
  </si>
  <si>
    <t>Terminal clamp 33 kv  Isolator</t>
  </si>
  <si>
    <t>Terminal connector on 245 kv central break  Isolator to suit 4 EH IPS AL TUBE</t>
  </si>
  <si>
    <t>Over load relay (siemence make) range 5 to 8 Aamp. For marshlling box.</t>
  </si>
  <si>
    <t>Capacitor 42 mfd</t>
  </si>
  <si>
    <t>Copper contact fingers for female and male contact 245 KV 1600 Amp@ 15938.2</t>
  </si>
  <si>
    <t>Terminal connector on 245 KV suit 4" EH IPS AL Tube @3085.7</t>
  </si>
  <si>
    <t>245 kv 1600/1 and 800/1 Amp CT Clamp suit 4" EH IPS AL Tube@2891</t>
  </si>
  <si>
    <t>Copper contact fingers for female and male contact 245 KV 800 Amp@ 14726.4</t>
  </si>
  <si>
    <t>Innination Smoke Dectctor</t>
  </si>
  <si>
    <t>Bimetal relay range .9 to 1.5 Amp.</t>
  </si>
  <si>
    <t>Upgrade of the exisisting CPU to 1.6 GHz CPU with firware version 5.40 and configuration tool DS agile studio.</t>
  </si>
  <si>
    <t>MCB 03 Pole 4 Amp.</t>
  </si>
  <si>
    <t>Zorrik 88 170m</t>
  </si>
  <si>
    <t>MCB 3 Pole 32 Amp.</t>
  </si>
  <si>
    <t>Terminal Block defferent type</t>
  </si>
  <si>
    <t>HVSV Bulb 150 W</t>
  </si>
  <si>
    <t>MCB 4 Pole 32 Amp.</t>
  </si>
  <si>
    <t>Battery Terminal Cleaning Spary</t>
  </si>
  <si>
    <t>1.5 mm flaxiable copper wire</t>
  </si>
  <si>
    <t>Spring charging gear shaft Assembly</t>
  </si>
  <si>
    <t>Free wheel Assembly</t>
  </si>
  <si>
    <t>Plastic gear with Pinion &amp; shaft</t>
  </si>
  <si>
    <t>NRB Hosing Assembly</t>
  </si>
  <si>
    <t>GLATOL 4130982 (Sheel Alvania 200 gm</t>
  </si>
  <si>
    <t>G.I. Nut/Bolt (Different size)</t>
  </si>
  <si>
    <t>Old Cotton Dhoti</t>
  </si>
  <si>
    <t>PVC Tape</t>
  </si>
  <si>
    <t>M-seal</t>
  </si>
  <si>
    <t xml:space="preserve">HRC Fuse </t>
  </si>
  <si>
    <t>Indication Lamp 220 Volt AC/DC</t>
  </si>
  <si>
    <t>L.E.D. Bulb 15 Watt</t>
  </si>
  <si>
    <t>MCB Single pole 32 Amp.</t>
  </si>
  <si>
    <t>Tripping coil for 132 KV CB.</t>
  </si>
  <si>
    <t>Terminal connector on 245 KV Wave Trap to suit single moose ACSR(as per sample)</t>
  </si>
  <si>
    <t>Terminal connector on 245 KV CVT to suit single moose ACSR(as per sample)</t>
  </si>
  <si>
    <t>245 KV  800/400/1A CT Clamp to suit single moose ACSR (as per sample)</t>
  </si>
  <si>
    <t>Rigid type terminal connector ON 245 KV  Isolator to suit 4" EH IPS AL Tube (as per sample)</t>
  </si>
  <si>
    <t>Terminal connector on 245 KV  Cente break isolator to suit single moose ACSR with 250 mm sub conductor spacing(as per sample)</t>
  </si>
  <si>
    <t>Terminal connector suitable for 4" EH IPS AL Tube on main way &amp; single  moose ACSR on branch way(as per sample)</t>
  </si>
  <si>
    <t xml:space="preserve">Receive back old repairable D-60 Line 1 Distance Protection relay </t>
  </si>
  <si>
    <t>MCB double pole 2 Amp.</t>
  </si>
  <si>
    <t>CRC/Rust Cleaner</t>
  </si>
  <si>
    <t>Silica gel  contaner</t>
  </si>
  <si>
    <t>Copper sleeve for CTs</t>
  </si>
  <si>
    <t>132 KV CT 1 Phase sl. No. 2522,2523,2524</t>
  </si>
  <si>
    <t>Templates non G.I.(old and used)</t>
  </si>
  <si>
    <t>Templates  G.I.(old and used)</t>
  </si>
  <si>
    <t>Old used and burnt clamps Connector @40.0</t>
  </si>
  <si>
    <t>Old and Burnt and melted  clamps20</t>
  </si>
  <si>
    <t xml:space="preserve">Damaged /faulty Charging motor suitable for 33 KV ABB Make circuit breaker. </t>
  </si>
  <si>
    <t>Faulty Main-2 Distance relay P442 (AREVA make)</t>
  </si>
  <si>
    <t>Damaged old battery cell 12 V 65 AH</t>
  </si>
  <si>
    <t>Faulty Bay Control Unit.@2500</t>
  </si>
  <si>
    <t>Faulty and burnt RXMD2 Relay(CVT Selection Relay)</t>
  </si>
  <si>
    <t>Damaged 2 Volt 500 AH (VRLA type )Battery cells</t>
  </si>
  <si>
    <t>Burne &amp; damage CT 220 KV 1600/800/1A</t>
  </si>
  <si>
    <t>Damaged 2 Volt 300 AH (VRLA type )Battery cells</t>
  </si>
  <si>
    <t>Faulti Magnetic Pickup</t>
  </si>
  <si>
    <t>Unused brunt melted Clamps connector and aliminium conductor Scrap</t>
  </si>
  <si>
    <t>Receive back faulty 220 kv breaker (areva make) spring operating mechanism</t>
  </si>
  <si>
    <t>Faulty 132 KV spring operaing mechnism</t>
  </si>
  <si>
    <t>Old and Burnt and melted  clamps</t>
  </si>
  <si>
    <t>Useable/Repairable</t>
  </si>
  <si>
    <t>Ovsolete</t>
  </si>
  <si>
    <t>scrrap</t>
  </si>
  <si>
    <t>T&amp;P 220 KV S/S Mahuakheraganj</t>
  </si>
  <si>
    <t>PP0P002005</t>
  </si>
  <si>
    <t>Computer Chair</t>
  </si>
  <si>
    <t>PP0P003001</t>
  </si>
  <si>
    <t>Table T-8</t>
  </si>
  <si>
    <t>PP0P003002</t>
  </si>
  <si>
    <t>Godrej Table T-9</t>
  </si>
  <si>
    <t>PP0P003005</t>
  </si>
  <si>
    <t>Computer Table</t>
  </si>
  <si>
    <t>PP0P006001</t>
  </si>
  <si>
    <t>Single Sleeve Pulley Block</t>
  </si>
  <si>
    <t>Raincoat with cap</t>
  </si>
  <si>
    <t>Safety Belt</t>
  </si>
  <si>
    <t>Rubber Gum Boots</t>
  </si>
  <si>
    <t>PP0P009004</t>
  </si>
  <si>
    <t>D.F.Hammer</t>
  </si>
  <si>
    <t>QQ0Q005001</t>
  </si>
  <si>
    <t xml:space="preserve">Fire Fightng Equipment  Fire Bucket </t>
  </si>
  <si>
    <t>Unitezed Table T-104</t>
  </si>
  <si>
    <t>Unitezed Table T-102</t>
  </si>
  <si>
    <t>Easy Table-CPRZE</t>
  </si>
  <si>
    <t>Conference Table (10 seater) Encarta</t>
  </si>
  <si>
    <t>Executive Chair EARL72OR</t>
  </si>
  <si>
    <t>Executive Chair 7001D</t>
  </si>
  <si>
    <t>Executive Chair 7002D</t>
  </si>
  <si>
    <t>Executive Chair 7003</t>
  </si>
  <si>
    <t>Task Chair- 1007</t>
  </si>
  <si>
    <t>Multipurpase Stool</t>
  </si>
  <si>
    <t>Waiting Chair (Metal perforated)- VIA3STRWI Arm</t>
  </si>
  <si>
    <t>Lounge Sofa- Premium Lounge 2STR</t>
  </si>
  <si>
    <t>Conventional Storage-KD Plain (4 Shelves)</t>
  </si>
  <si>
    <t>Back Storage-Vertcal Fitting Cavinet (4 Sheleves)</t>
  </si>
  <si>
    <t>Display-Storage-Book Case @ 17976.20</t>
  </si>
  <si>
    <t>Cupboards-slim line with Locker</t>
  </si>
  <si>
    <t>Beds-Vienna King bed</t>
  </si>
  <si>
    <t>Digital Multimeter along with accessories Make- Megger</t>
  </si>
  <si>
    <t>Digital Earth Leakage Clamp Meter (Tong Tester) along with accessories make Megger</t>
  </si>
  <si>
    <t>SF-6 Gas Evecuation and Refilling device (SF-6 Gas Trolley with Gas evacuation and Refilling facility) Model PICCOLO series alonge with accessories. Make- DILO (Germany)</t>
  </si>
  <si>
    <t>(B) RS 485 Cable</t>
  </si>
  <si>
    <t>© 2.5 sq. mm. 25 mtr.</t>
  </si>
  <si>
    <t>(D) RS 485 TO 232 Conerter</t>
  </si>
  <si>
    <t>€  Cable 120 mm (10mtr) for PCITS 2000/2</t>
  </si>
  <si>
    <t>(F) PVC Pipe/Conduit</t>
  </si>
  <si>
    <t>Oil BDV Testing Kit 0-80KV (Transformer Oil Dielectric Strength Measuring Instrument) along with accessories. Make- DILI (Germany)</t>
  </si>
  <si>
    <t>No./set</t>
  </si>
  <si>
    <t>SF-6 Gas Leakage Detector/Sensor along with accessories. Make DILO</t>
  </si>
  <si>
    <t>Gapless Zinc Oxide LA Tester along with accessories as testing unit,laptop lenova,(Make-Beacon)</t>
  </si>
  <si>
    <t>Megger 5 KV ,Analouge Motorized Insulation Tester along with accessories</t>
  </si>
  <si>
    <t>Megger 1 KV ,Analouge Motorized Insulation Tester along with accessories</t>
  </si>
  <si>
    <t>D-Spanner Set</t>
  </si>
  <si>
    <t>Ring-Spanner Set</t>
  </si>
  <si>
    <t>Torqe Wrench Set</t>
  </si>
  <si>
    <t>Insulating Gloves</t>
  </si>
  <si>
    <t>Helmets</t>
  </si>
  <si>
    <t>Spliced Extension ladders with step 25.4 mm Dia Aluminium Cprragated pipe and Complete with filly safety lick and Rope etc. Make- Sopan</t>
  </si>
  <si>
    <t>(A) 5 Meter</t>
  </si>
  <si>
    <t>(B) 10 Meter</t>
  </si>
  <si>
    <t>(C) 20 Meter</t>
  </si>
  <si>
    <t>Polymide or Braided White Nylon Rope Make- Rachem</t>
  </si>
  <si>
    <t>(A) 12 MM</t>
  </si>
  <si>
    <t>(B) 14 MM</t>
  </si>
  <si>
    <t>© 20 MM</t>
  </si>
  <si>
    <t>UPS APC 600 VA @ 2800</t>
  </si>
  <si>
    <t>Printer HP 11008 @ 5250</t>
  </si>
  <si>
    <t>ADSL Modem (Broad band modem with IPSEC) @ 3784.20</t>
  </si>
  <si>
    <t>Dining Table along with 06 no. chair</t>
  </si>
  <si>
    <t>Earh Discharge rod suitable for EHV Line</t>
  </si>
  <si>
    <t>Pipe Wrench 18"</t>
  </si>
  <si>
    <t>Pipe Wrench 22"</t>
  </si>
  <si>
    <t>Rachet Spanner (goti) set</t>
  </si>
  <si>
    <t>Vaccum Cleaner with Blower and sunction</t>
  </si>
  <si>
    <t>Drill Machine with bits</t>
  </si>
  <si>
    <t>Tool box of Standard size</t>
  </si>
  <si>
    <t>First Aid box with standard medicine and shoock chart.</t>
  </si>
  <si>
    <t>Pick Axe 1.5 kg.</t>
  </si>
  <si>
    <t>Torch Standard Quality</t>
  </si>
  <si>
    <t xml:space="preserve">Nose plier Standard quaility </t>
  </si>
  <si>
    <t>Cutting plier Standard quality</t>
  </si>
  <si>
    <t>Screw Driver set standard quality</t>
  </si>
  <si>
    <t>Non aadhar based biometric attendence system with software @ 11764.20</t>
  </si>
  <si>
    <t>Tullu pump</t>
  </si>
  <si>
    <t>LED Smart TV</t>
  </si>
  <si>
    <t>Common meter reading Instrument</t>
  </si>
  <si>
    <t>List in Item code sr. no. 11</t>
  </si>
  <si>
    <t>J.E.</t>
  </si>
  <si>
    <t>A.E.</t>
  </si>
  <si>
    <t>E.E.</t>
  </si>
  <si>
    <t>Name of Circle/Zone: - Kumaun Zone                                                                                                                 Name of Sub Station- 132 Kv Sub station Jaspur</t>
  </si>
  <si>
    <t xml:space="preserve">Name of Division: - Mahuakheraganj                                                                                                                                    Month of- Feb 2021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</si>
  <si>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Month of:- Aug 2020</t>
  </si>
  <si>
    <t>S.No.</t>
  </si>
  <si>
    <t xml:space="preserve">Useable  </t>
  </si>
  <si>
    <t>UnserviceableDismantle/Incomplete/ Damage</t>
  </si>
  <si>
    <t>Non Moving</t>
  </si>
  <si>
    <t>AA0A002003</t>
  </si>
  <si>
    <t>AA0A002004</t>
  </si>
  <si>
    <t>ACSR Conductor (Panther)</t>
  </si>
  <si>
    <t>CC1C103002</t>
  </si>
  <si>
    <t>Power Cable -440V LT - - 3.5x400 Sq. mm</t>
  </si>
  <si>
    <t>CC1C103010</t>
  </si>
  <si>
    <t>Power Cable -440V LT -   - 3.5x70Sq. mm</t>
  </si>
  <si>
    <t xml:space="preserve"> Control Cable- Armoured- - 6Cx2.5 Sq. M</t>
  </si>
  <si>
    <t xml:space="preserve"> Control Cable- Armoured- - 4Cx2.5 Sq. M</t>
  </si>
  <si>
    <t xml:space="preserve"> Control Cable- Armoured- - 2Cx2.5 Sq. M</t>
  </si>
  <si>
    <t>HF Cable -75 Ohm HP CABLE-</t>
  </si>
  <si>
    <t>MS Flat- 32x6mm</t>
  </si>
  <si>
    <t>II0I00I003</t>
  </si>
  <si>
    <t>1101001007</t>
  </si>
  <si>
    <t xml:space="preserve"> Disc Insulator   70 KN   </t>
  </si>
  <si>
    <t>1101001004</t>
  </si>
  <si>
    <t>PG Clamp  Zebra-  Panther</t>
  </si>
  <si>
    <t>1101006001</t>
  </si>
  <si>
    <t xml:space="preserve">  Single Tension Fitting   Zebra</t>
  </si>
  <si>
    <t>Circuit Breaker Sapres   132KV   110V DC Trip Coil</t>
  </si>
  <si>
    <t>Lighting Arrestor 132 KV</t>
  </si>
  <si>
    <t>Old Used &amp; diffective LA. 132 Kv</t>
  </si>
  <si>
    <t>Lighting Arrestor 33 KV (Old Used &amp; Deffective)</t>
  </si>
  <si>
    <t>SS4S402020</t>
  </si>
  <si>
    <t xml:space="preserve"> Post Insulator 33KV</t>
  </si>
  <si>
    <t>Digital Meter - KWH (Energy meter) - Energy meter  3Phase 3wire 110V 5A 50HZ  KWH Secure meter LTD  old&amp;used</t>
  </si>
  <si>
    <t xml:space="preserve">  Terminal connector for bushing.  HV-40 MVA</t>
  </si>
  <si>
    <t xml:space="preserve">  Terminal connector for bushing.  LV-40 MVA</t>
  </si>
  <si>
    <t>VV3V305005</t>
  </si>
  <si>
    <t xml:space="preserve">Current Transformer   33 KV   800-400/1A 3 core </t>
  </si>
  <si>
    <t>Current Transformer   33 KV   800-400/1A 3 core (Old Used &amp; Deffective)</t>
  </si>
  <si>
    <t xml:space="preserve">Current Transformer   33 KV   400/200/1A 3 core </t>
  </si>
  <si>
    <t xml:space="preserve">Current Transformer   33 KV   200-100/1Amp 3 Core </t>
  </si>
  <si>
    <t>Current Transformer   33 KV   200-100/1Amp 3 Core (Old Used &amp; Deffictive)</t>
  </si>
  <si>
    <t xml:space="preserve"> PT (Potential Transformer) PT  3-phase 33KV/110 Volt -</t>
  </si>
  <si>
    <t>VV6V505002</t>
  </si>
  <si>
    <t xml:space="preserve"> CVT CVT - CVT 132 KV/110 Volt - 145kv </t>
  </si>
  <si>
    <t xml:space="preserve"> CVT 132 KV/110 Volt - 145kv  (Old Used &amp; Deffictive)</t>
  </si>
  <si>
    <t>Panel no 891/SD258 440V 3 Phase 4 wire 400 A switchgear A.C.Distribution board of modern cons of mfg co.(P) Ltd Delhi (old &amp; Dismentled)</t>
  </si>
  <si>
    <t>Clamps and connector scrap</t>
  </si>
  <si>
    <t>Copper cable scrape.</t>
  </si>
  <si>
    <t>Old &amp; used Bended tower Parts</t>
  </si>
  <si>
    <t xml:space="preserve">Wire Mesh </t>
  </si>
  <si>
    <t>Different size of M.S. Angles &amp; Flat (old,Used &amp; Rusted)</t>
  </si>
  <si>
    <t>Old ,used &amp; rusted wire mesh</t>
  </si>
  <si>
    <t>CC3C307003</t>
  </si>
  <si>
    <t xml:space="preserve">End termination Kit for 33 KV 240 Sqmm Cable </t>
  </si>
  <si>
    <t>G.I. Hanger Suitable for 132 Kv Line (ACSR Panther).</t>
  </si>
  <si>
    <t>PP0P001013</t>
  </si>
  <si>
    <t xml:space="preserve">Come along clamps automatic type suitable for7/10 SWG earth wire upto initial sag tansion made upto die casted galvenized steel. </t>
  </si>
  <si>
    <t>Come along clamps bolted type with 5 No. G.I. bolted Provision suitable for7/10 SWG earth wire upto initial sag tansion made upto die casted galvenized steel.</t>
  </si>
  <si>
    <t>Tension Fitting For ACSR. Panther</t>
  </si>
  <si>
    <t>Suspension Fitting suitable for line.</t>
  </si>
  <si>
    <t>Dead End clamps Complete ACSR Panther.</t>
  </si>
  <si>
    <t>2.2 V Battery Cell Old Used &amp; Diffective. @200</t>
  </si>
  <si>
    <t xml:space="preserve">Male contact arm complete sutable for 132 Kv Elpro make centre break isolator. </t>
  </si>
  <si>
    <t xml:space="preserve">Female contact arm complete sutable for 132 Kv Elpro make centre break isolator. </t>
  </si>
  <si>
    <t xml:space="preserve">Tripping Coil 110 Volt DC Suitable for 33 Kv Circuit Breaker. </t>
  </si>
  <si>
    <t xml:space="preserve">Closing Coil 110 Volt DC Suitable for 33 Kv Circuit Breaker. </t>
  </si>
  <si>
    <t>Old Used &amp; diffective spring charge Motor for CB.</t>
  </si>
  <si>
    <t xml:space="preserve">Male contact arm complete for 33Kv centre break isolator including male contact &amp; connecting rod assembly (Elpro make). </t>
  </si>
  <si>
    <t xml:space="preserve">Feale contact arm complete for 33Kv centre break isolator including male contact fingers &amp; connecting rod assembly (Elpro make). </t>
  </si>
  <si>
    <t>ACSR Conductor Zebra (in 30 mtr.Pices and above.)</t>
  </si>
  <si>
    <t>Zorrik 88 Cleaning of nuts &amp; bolts</t>
  </si>
  <si>
    <t>Battery Terminal Cleaner</t>
  </si>
  <si>
    <t xml:space="preserve">Gas pressure low relay for 33 Kv C.B. </t>
  </si>
  <si>
    <t>132 Kv isolator clamps suitable for zebra conductor.</t>
  </si>
  <si>
    <t>132 Kv CB. Clampssuitable for Zebra conductor.</t>
  </si>
  <si>
    <t>132 Kv C.T./ C.V.T. clamps suitable for zebra conductor.</t>
  </si>
  <si>
    <t xml:space="preserve">132 Kv Horizontal Clamps Suitable for zebra conductor. </t>
  </si>
  <si>
    <t>33 Kv Isolator Clampssuitable for zebra conductor.</t>
  </si>
  <si>
    <t>33 Kv C.B. Clampssuitable for zebra conductor.</t>
  </si>
  <si>
    <t>33 Kv C.T./C.V.T. Clampssuitable for zebra conductor.</t>
  </si>
  <si>
    <t>33 Kv Isolator Clampssuitable for zebra conductor. (Rama make).</t>
  </si>
  <si>
    <t xml:space="preserve">33 Kv Horizontal Clamps Suitable for zebra conductor. </t>
  </si>
  <si>
    <t>33 Kv Current Transformer 1Ph 400/200/1Awith junction box ).2S</t>
  </si>
  <si>
    <t>Potential Transformer 1 Ph (0.2 Class)</t>
  </si>
  <si>
    <t xml:space="preserve">HRC fuse 10/16/32A. </t>
  </si>
  <si>
    <t xml:space="preserve">Cable Glands 4x2.5 Sq.mm. </t>
  </si>
  <si>
    <t xml:space="preserve">Petroleum jelly. </t>
  </si>
  <si>
    <t xml:space="preserve">Electronic hooter suitable for 110v DC Supply (+_10%). </t>
  </si>
  <si>
    <t>CP Brass angle valve 15mm.</t>
  </si>
  <si>
    <t>JE.                 JE.(Line)</t>
  </si>
  <si>
    <t>AE.</t>
  </si>
  <si>
    <t>INVENTORY STATUS OF 220 KV SUBSTATION KAMLWAGANJA, HALDWANI</t>
  </si>
  <si>
    <t>USABLE</t>
  </si>
  <si>
    <t>OBSOLETE</t>
  </si>
  <si>
    <t>UNSERVICEABLE</t>
  </si>
  <si>
    <t>NON - MOVING</t>
  </si>
  <si>
    <t>SCRAP</t>
  </si>
  <si>
    <t>BOOK VALUE</t>
  </si>
  <si>
    <t>Name Of Material</t>
  </si>
  <si>
    <t>Qty</t>
  </si>
  <si>
    <t>AUCTIONABLE</t>
  </si>
  <si>
    <t>RATE</t>
  </si>
  <si>
    <t>AMOUNT</t>
  </si>
  <si>
    <t xml:space="preserve">220 KV damage C.T </t>
  </si>
  <si>
    <t>_</t>
  </si>
  <si>
    <t>145 KV Damage 800/400/1 Amp C.T</t>
  </si>
  <si>
    <t>132 CVT damage</t>
  </si>
  <si>
    <t>33 KV NCT 200/5</t>
  </si>
  <si>
    <t>33KV /110 Volt PT defective</t>
  </si>
  <si>
    <t>set of gasket  old &amp; defective</t>
  </si>
  <si>
    <t>Explo -Vent diafram old &amp; defective</t>
  </si>
  <si>
    <t>O ring set  old &amp; defective</t>
  </si>
  <si>
    <t>Blancing T/F coupling unit old &amp; defective</t>
  </si>
  <si>
    <t>33.33 MVA 220/132 KV T/F main tank (old use &amp; defective)</t>
  </si>
  <si>
    <t>Accessoires for above ( of 33.33 MVA)(old use &amp;defective)</t>
  </si>
  <si>
    <t>Empty SF6 gas cylinder  5 kg</t>
  </si>
  <si>
    <t xml:space="preserve">scrap tyre tube </t>
  </si>
  <si>
    <t>scrap of centrifuging  machine</t>
  </si>
  <si>
    <t>distilled water plant (defective)</t>
  </si>
  <si>
    <t>carrier cabinet unit</t>
  </si>
  <si>
    <t>110 Volt battery charger 300 AH(old &amp; defective</t>
  </si>
  <si>
    <t>2V Battery cell defective</t>
  </si>
  <si>
    <t>Die set Aluminium/panther damage</t>
  </si>
  <si>
    <t>Die set steel/panther damage</t>
  </si>
  <si>
    <t>Die set 7/10 swg E/W damage</t>
  </si>
  <si>
    <t>145 KV Circuit Breaker Old &amp; Used</t>
  </si>
  <si>
    <t>132 KV Control &amp; Relay Panel Defective</t>
  </si>
  <si>
    <t>33kv Control relay panel old &amp; defective</t>
  </si>
  <si>
    <t>132 KV Isolater old used &amp; Defective</t>
  </si>
  <si>
    <t>33 KV Isolator (without earth switch)old,use &amp; defective.Scrap</t>
  </si>
  <si>
    <t>33 KV CT 300/150/1 Amp (Burnt damage without bushing &amp; insulator)Scrap</t>
  </si>
  <si>
    <t>A.C.S.R panther Conductor in Pcs.(old use &amp; damage)scrap</t>
  </si>
  <si>
    <t>A.C.S.R Zebra Conductor in Pcs.(old use &amp; damage)Scrap</t>
  </si>
  <si>
    <t>33 KV Isolator with earth switch)old,use &amp; defective.scrap</t>
  </si>
  <si>
    <t>33 KV C.T 400/200/1 Amp old use &amp;defective(scrap)</t>
  </si>
  <si>
    <t>245 KV Circuit Breker Old &amp; Defective</t>
  </si>
  <si>
    <t xml:space="preserve">33 Circuit Breaker (old &amp; Defective) </t>
  </si>
  <si>
    <t>33 KV CT 300/150/1 old used</t>
  </si>
  <si>
    <t>Empty SF6 gas cylinder  10 Kg</t>
  </si>
  <si>
    <t>2X 2.5mm2 control cable Pices</t>
  </si>
  <si>
    <t>4x2.5mm2 control cable Pices</t>
  </si>
  <si>
    <t>3 1/2 X400mm2 Almunium power cable</t>
  </si>
  <si>
    <t>AA Turmtulla conductor</t>
  </si>
  <si>
    <t>ACSR panther conductor</t>
  </si>
  <si>
    <t>ACSR Moose CONDUCTOR</t>
  </si>
  <si>
    <t>PG clamp Z/Z</t>
  </si>
  <si>
    <t>CUM along clamp</t>
  </si>
  <si>
    <t>145 kv BUS I/S complete</t>
  </si>
  <si>
    <t>Isolator connector for trumtulla</t>
  </si>
  <si>
    <t>132 kv circuit breaker  OLD &amp; used</t>
  </si>
  <si>
    <t>33 kv circuit breaker  OLD &amp; used</t>
  </si>
  <si>
    <t>132 KV CVT OLD &amp; USED</t>
  </si>
  <si>
    <t>132 KV CT OLD &amp; USED</t>
  </si>
  <si>
    <t>220KV CT OLD &amp; USED</t>
  </si>
  <si>
    <t>220KV CVT OLD &amp; USED</t>
  </si>
  <si>
    <t>TER BUSHING CT 3CORE</t>
  </si>
  <si>
    <t>NEUTRAL BUSHING CT 1 CORE</t>
  </si>
  <si>
    <t>CURRENT TRANSFORMER NEUTRAL</t>
  </si>
  <si>
    <t>Terminal contactor for 145 kv CT</t>
  </si>
  <si>
    <t>Relay contact multiplier</t>
  </si>
  <si>
    <t>Relay socket for 51</t>
  </si>
  <si>
    <t>220 kv LA OLD &amp; USED</t>
  </si>
  <si>
    <t>132 KV LA OLD &amp; USED</t>
  </si>
  <si>
    <t>220 KV LA NEW</t>
  </si>
  <si>
    <t>145 kv solid core part insulator w/o clamp</t>
  </si>
  <si>
    <t>DISC Insulator 120kn</t>
  </si>
  <si>
    <t>Tension fitting for zebra</t>
  </si>
  <si>
    <t>Single tension H/W fitting for zebra</t>
  </si>
  <si>
    <t>Single tension W/O Jumper</t>
  </si>
  <si>
    <t>7/9 SWG E/W suspension fitting</t>
  </si>
  <si>
    <t>Suspension fitting for zebra</t>
  </si>
  <si>
    <t>A+ Type Structure for 220 kv line offsize</t>
  </si>
  <si>
    <t>B+ Type Structure for 220 kv  offsize</t>
  </si>
  <si>
    <t>Fed Galv tlt member +5 offsize</t>
  </si>
  <si>
    <t>template for B type tower offsize</t>
  </si>
  <si>
    <t>template for C type tower offsize</t>
  </si>
  <si>
    <t>CCR type structure offsize</t>
  </si>
  <si>
    <t>CGR type structure offsize</t>
  </si>
  <si>
    <t>BXM type structure offsize</t>
  </si>
  <si>
    <t>ETM type structure offsize</t>
  </si>
  <si>
    <t>CCM type structure offsize</t>
  </si>
  <si>
    <t>CBT type structue offsize</t>
  </si>
  <si>
    <t>ATMS type structure offszie</t>
  </si>
  <si>
    <t>CGM type structure offsize</t>
  </si>
  <si>
    <t>Hot dip galv nut &amp; bolt 16x50mm</t>
  </si>
  <si>
    <t>Hot dip galv nut &amp; bolt 16x45mm</t>
  </si>
  <si>
    <t>Hot dip galv nut &amp; bolt 16x40mm</t>
  </si>
  <si>
    <t>GI step bolts</t>
  </si>
  <si>
    <t>Mol - gauge</t>
  </si>
  <si>
    <t>Bushing assemble 40 MVA</t>
  </si>
  <si>
    <t>Bushing assemble 220 kv</t>
  </si>
  <si>
    <t>Bushing assemble 132 kv</t>
  </si>
  <si>
    <t>GI earth wire 7/9 SWG</t>
  </si>
  <si>
    <t>EARTH WIRE AND HARD  WIRE old &amp; used</t>
  </si>
  <si>
    <t>MS flat 75X10 mm</t>
  </si>
  <si>
    <t>MS flat 50X6mm</t>
  </si>
  <si>
    <t>Aluminium strip 25x3</t>
  </si>
  <si>
    <t>Intermidiate up right with cleat</t>
  </si>
  <si>
    <t>Stay with cleat</t>
  </si>
  <si>
    <t>Rail 105 IBS</t>
  </si>
  <si>
    <t>MSC joint for zebra</t>
  </si>
  <si>
    <t>Aluminium portion for MSC joint</t>
  </si>
  <si>
    <t>PA rod for  zebra</t>
  </si>
  <si>
    <t>GI HANGER 132 kv</t>
  </si>
  <si>
    <t>GI HANGER 220 kv</t>
  </si>
  <si>
    <t>Digital AMP Meter</t>
  </si>
  <si>
    <t>Fuse 06 Amp</t>
  </si>
  <si>
    <t>Fuse 04 Amp</t>
  </si>
  <si>
    <t>Fuse 02 Amp</t>
  </si>
  <si>
    <t>2*2.5 Sq MM Armound Cable</t>
  </si>
  <si>
    <t>4 *2.5 Sq MM Armound Cable</t>
  </si>
  <si>
    <t>6 *2.5 Sq MM Armound Cable</t>
  </si>
  <si>
    <t>10 *2.5 Sq MM Armound Cable</t>
  </si>
  <si>
    <t>3.5 *35 Sq MM cable</t>
  </si>
  <si>
    <t>33 Kv SF6 Circuit Breaker</t>
  </si>
  <si>
    <t>SF6 Gas</t>
  </si>
  <si>
    <t>33 Kv LA</t>
  </si>
  <si>
    <t>132 KV LA</t>
  </si>
  <si>
    <t>33 KV Double Isolater with Earth swith</t>
  </si>
  <si>
    <t>33 KV CT 800/400/1</t>
  </si>
  <si>
    <t>145 KV Bus post Insulator Solid core type</t>
  </si>
  <si>
    <t>132 KV Control Relay Panel with Diffrential Panel  new</t>
  </si>
  <si>
    <t>33 KV Control Relay Panel  new</t>
  </si>
  <si>
    <t>Trasformer Oil New</t>
  </si>
  <si>
    <t>Ltr</t>
  </si>
  <si>
    <t>LED Bulb 50 watt</t>
  </si>
  <si>
    <t>132 KV CVT New</t>
  </si>
  <si>
    <t>132 KV CT New</t>
  </si>
  <si>
    <t>INVENTORY ABSTRACT</t>
  </si>
  <si>
    <t>Item code</t>
  </si>
  <si>
    <t>Substation Name Stock Inventory for the Month of - FEBURARY 2021</t>
  </si>
  <si>
    <t xml:space="preserve">Name of  Zone :- Kumaon                                                                                                                                                       Name of  Division:- 220 KV O&amp;M Haldwani   </t>
  </si>
  <si>
    <t xml:space="preserve">Name of  Circle :- Haldwani                                                                                                                                                    Name of Substation :- 132 kv substation kathgodam                                           </t>
  </si>
  <si>
    <t>Unit Rate in Rs.</t>
  </si>
  <si>
    <t>Name Of Item</t>
  </si>
  <si>
    <t>Qty.</t>
  </si>
  <si>
    <t>Total Amount in Rs.</t>
  </si>
  <si>
    <t>11 K.V Disc Insulator Of Sizes</t>
  </si>
  <si>
    <t>G.I Bolt Nut Of Sizes</t>
  </si>
  <si>
    <t>Armrd Rod For Panther</t>
  </si>
  <si>
    <t>Set.</t>
  </si>
  <si>
    <t>Mid Spane Joint w/o Steel</t>
  </si>
  <si>
    <t>Single Tension Fitting For Panther</t>
  </si>
  <si>
    <t>Single Suspension Fitting For Panther</t>
  </si>
  <si>
    <t>Bolted Type Tension Fitting For Zebra</t>
  </si>
  <si>
    <t>C-Type Tower part Incomplete</t>
  </si>
  <si>
    <t>Armar polley cable XLPE 3*300mm</t>
  </si>
  <si>
    <t>132 K.V Breacing Insulator</t>
  </si>
  <si>
    <t>VV1V104005</t>
  </si>
  <si>
    <t>72.5 K.V 400 Amp Condensor Bushing</t>
  </si>
  <si>
    <t xml:space="preserve">Steel Wire Rope </t>
  </si>
  <si>
    <t>Anchor Bolt 28mm</t>
  </si>
  <si>
    <t>Anchor Bolt 32mm</t>
  </si>
  <si>
    <t>CC7C703002</t>
  </si>
  <si>
    <t>Alu Lag 240mm</t>
  </si>
  <si>
    <t>Alu Lag 400mm</t>
  </si>
  <si>
    <t>132/33 K.V C.T Connector</t>
  </si>
  <si>
    <t>145 K.V Bus Isolators</t>
  </si>
  <si>
    <t>Magnet 110 V-127V D.C(A.B.B)</t>
  </si>
  <si>
    <t>JJ1J103041</t>
  </si>
  <si>
    <t>Catch(A.B.B)</t>
  </si>
  <si>
    <t>Linkage(A.B.B)</t>
  </si>
  <si>
    <t>Pressure Release Valve</t>
  </si>
  <si>
    <t>Brass Nut Bolt of Sizes</t>
  </si>
  <si>
    <t>HH6H602003</t>
  </si>
  <si>
    <t>132 KV isolater Blade</t>
  </si>
  <si>
    <t>33KV isolater Blade</t>
  </si>
  <si>
    <t>SS1S104008</t>
  </si>
  <si>
    <t>contactors(2 no+2 nc)</t>
  </si>
  <si>
    <t>AC Single phase 415V 8A MCB</t>
  </si>
  <si>
    <t>Heaters</t>
  </si>
  <si>
    <t xml:space="preserve">PVC control cable 4 core </t>
  </si>
  <si>
    <t xml:space="preserve">PVC control cable 10 core </t>
  </si>
  <si>
    <t>selector switches for 132 kv panels</t>
  </si>
  <si>
    <t>Indicators</t>
  </si>
  <si>
    <t>PG clamp for zebra to panther</t>
  </si>
  <si>
    <t xml:space="preserve">PG clamp for zebra  to zebra </t>
  </si>
  <si>
    <t>Come Along Ckamp for Zebra</t>
  </si>
  <si>
    <t>LED Type Semaphore</t>
  </si>
  <si>
    <t>YY4Y403001</t>
  </si>
  <si>
    <t>48 V battery charger old and used</t>
  </si>
  <si>
    <t>33 KV Isolater structure old and used</t>
  </si>
  <si>
    <t>C Wedge Clamp</t>
  </si>
  <si>
    <t>33 kv CT connecter</t>
  </si>
  <si>
    <t>66 kv CT connecter</t>
  </si>
  <si>
    <t>SS3S301024</t>
  </si>
  <si>
    <t>HRC FUSE 4 AMP</t>
  </si>
  <si>
    <t>NO</t>
  </si>
  <si>
    <t>SS3S301022</t>
  </si>
  <si>
    <t>HRC FUSE 6 AMP</t>
  </si>
  <si>
    <t>SS3S301020</t>
  </si>
  <si>
    <t>HRC FUSE 10 AMP</t>
  </si>
  <si>
    <t xml:space="preserve">TOWER PART OLD AND USED </t>
  </si>
  <si>
    <t xml:space="preserve">Single Tension Fitting For Panther INCOMPLETE </t>
  </si>
  <si>
    <t>CONTACTOR MNX-32</t>
  </si>
  <si>
    <t>SS4S405002</t>
  </si>
  <si>
    <t xml:space="preserve">3PHASE 32 A 4 POLE MCB </t>
  </si>
  <si>
    <t>SS4S405005</t>
  </si>
  <si>
    <t xml:space="preserve">3PHASE 10 A 3 POLE MCB </t>
  </si>
  <si>
    <t>VV7V702004</t>
  </si>
  <si>
    <t xml:space="preserve">33 KV CT CONNECTING ROD </t>
  </si>
  <si>
    <t>VV7V702003</t>
  </si>
  <si>
    <t xml:space="preserve">132KV CT CONNECTING ROD </t>
  </si>
  <si>
    <t>CC1C102002</t>
  </si>
  <si>
    <t xml:space="preserve">400 SQMM 3.5CORE AL CABLE </t>
  </si>
  <si>
    <t>MTR</t>
  </si>
  <si>
    <t>DISC INSULATORS 120 KN</t>
  </si>
  <si>
    <t>CLAMP Z TO Z</t>
  </si>
  <si>
    <t>FF9F904003</t>
  </si>
  <si>
    <t>COPPER BONDS</t>
  </si>
  <si>
    <t>G.I STRUCTURE</t>
  </si>
  <si>
    <t>HH7H701001</t>
  </si>
  <si>
    <t>66 K.V jaw</t>
  </si>
  <si>
    <t>M.s Earth 400 mm Dia</t>
  </si>
  <si>
    <t>ACSR Zebra Conducter In Pieces</t>
  </si>
  <si>
    <t xml:space="preserve">Insulating Mat </t>
  </si>
  <si>
    <t>Closing Coil</t>
  </si>
  <si>
    <t xml:space="preserve">Tripping Coil </t>
  </si>
  <si>
    <t>JJ5J502001</t>
  </si>
  <si>
    <t>O rings</t>
  </si>
  <si>
    <t>Selector Switch(Manual/ Auto)</t>
  </si>
  <si>
    <t>HH6H601002</t>
  </si>
  <si>
    <t>132 K.V  Isolater Jaw</t>
  </si>
  <si>
    <t>HH8H801007</t>
  </si>
  <si>
    <t>33 K.V  Isolater Jaw</t>
  </si>
  <si>
    <t>132 K.V Isolater Connecter</t>
  </si>
  <si>
    <t xml:space="preserve">PVC Control Cable  old  and used in pieces </t>
  </si>
  <si>
    <t>33 KV CT 300/150/1 Old and Used</t>
  </si>
  <si>
    <t>Tension Fitting for earth wire</t>
  </si>
  <si>
    <t>II8I804010</t>
  </si>
  <si>
    <t>Suspension Fitting for earth wire</t>
  </si>
  <si>
    <t>II6I603003</t>
  </si>
  <si>
    <t>Phase Plate</t>
  </si>
  <si>
    <t>II6I603001</t>
  </si>
  <si>
    <t xml:space="preserve">Number Plate </t>
  </si>
  <si>
    <t>Mid Spane Joint for Panther Conductor</t>
  </si>
  <si>
    <t>Repair Sleeve for Panther Conductor</t>
  </si>
  <si>
    <t>Mid Spane Joint for Earth Wire</t>
  </si>
  <si>
    <t>Repair Sleeve for Earth Wire</t>
  </si>
  <si>
    <t>II6I603006</t>
  </si>
  <si>
    <t>Danger Plate</t>
  </si>
  <si>
    <t xml:space="preserve">Counter Poise Earthing </t>
  </si>
  <si>
    <t>II7I710001</t>
  </si>
  <si>
    <t>Anti Climbing Device Barbared type</t>
  </si>
  <si>
    <t>II6I603005</t>
  </si>
  <si>
    <t>Circuit Plate</t>
  </si>
  <si>
    <t xml:space="preserve">ABB PB Unit </t>
  </si>
  <si>
    <t>33 KV. C.T. 800/400/1 A 03 Core</t>
  </si>
  <si>
    <t>33 KV C. T. Clamps</t>
  </si>
  <si>
    <t>30 KV LA</t>
  </si>
  <si>
    <t>1/2 unfscr of 110 V Battery Charger Hsstbb</t>
  </si>
  <si>
    <t>Semi Conductor Fuse75AGSA75</t>
  </si>
  <si>
    <t>Semi Conductor Fuse 50A GSA50</t>
  </si>
  <si>
    <t>Diode S8hr55 Size M8</t>
  </si>
  <si>
    <t>Diode S4hr41 Size M8</t>
  </si>
  <si>
    <t>Diode S4Hr16 Size M6</t>
  </si>
  <si>
    <t>Fuse 36AGE SM63A</t>
  </si>
  <si>
    <t xml:space="preserve">Contactor 25A 3 Phase Coil Voltage 240V DC </t>
  </si>
  <si>
    <t xml:space="preserve">Contactor 63A 3 Phase Coil Voltage 240 V DC </t>
  </si>
  <si>
    <t xml:space="preserve">Capacitor 3000UFC/350V DC </t>
  </si>
  <si>
    <t>Capacitor 2200UFD/350V DC</t>
  </si>
  <si>
    <t>SS3S311001</t>
  </si>
  <si>
    <t>Trip Indicator Fuse GE TI 300</t>
  </si>
  <si>
    <t>Space Heater 2500HM/250W</t>
  </si>
  <si>
    <t>Single  Phase Voltmeter (0-200) DC</t>
  </si>
  <si>
    <t>Surger Capacitor 2Uf/440 V AC)</t>
  </si>
  <si>
    <t>PG. Clamps for Panther to Panther</t>
  </si>
  <si>
    <t>132 KV Isolator without Structure Old and Used</t>
  </si>
  <si>
    <t>132 KV CVT Old and Used</t>
  </si>
  <si>
    <t>VV6V603007</t>
  </si>
  <si>
    <t>132 KV CT Used</t>
  </si>
  <si>
    <t>132 KV CT Old and Used</t>
  </si>
  <si>
    <t>132 KV LA  Used</t>
  </si>
  <si>
    <t>132 KV LA Old and Used</t>
  </si>
  <si>
    <t>JJ0J004001</t>
  </si>
  <si>
    <t>66 KV Circuit Breaker Old and Used</t>
  </si>
  <si>
    <t>33 KV LA Old and Used</t>
  </si>
  <si>
    <t>132 KV CB. CLAMP</t>
  </si>
  <si>
    <t>132 KV CT. CLAMP</t>
  </si>
  <si>
    <t>EHV GRADE TRANSFORMER OIL</t>
  </si>
  <si>
    <t>KL.</t>
  </si>
  <si>
    <t>MS Angle 50*50*6mm</t>
  </si>
  <si>
    <t>MS Flat 50*6 mm</t>
  </si>
  <si>
    <t>G.I. Wire Mess of 10 SWG Aperture 50mm width 1.8mm</t>
  </si>
  <si>
    <t>Sqm</t>
  </si>
  <si>
    <t>M.S. Nut &amp; Bolts suitable for fencing work</t>
  </si>
  <si>
    <t>VIBRATION DAMPER FOR PANTHER CONDUCTOR</t>
  </si>
  <si>
    <t>SINGLE TENSION FITTING (120KN) FOR PANTHER CONDUCTOR</t>
  </si>
  <si>
    <t>DANGER PLATE &amp; NUMBER PLATE</t>
  </si>
  <si>
    <t>PHASE  PLATE</t>
  </si>
  <si>
    <t>SET</t>
  </si>
  <si>
    <t>A.B.B. TRIPPING COIL FOR 33 KV CIRCUIT BREAKER</t>
  </si>
  <si>
    <t>SF-6 GAS</t>
  </si>
  <si>
    <t>132 KV DOUBLE FEEDER CONTROL PANEL OLD &amp; USED</t>
  </si>
  <si>
    <t>132 KV TRANSFORMER PANEL W/O RELAY OLD &amp; USED</t>
  </si>
  <si>
    <t>132 KV RELAY PANEL OLD &amp; USED</t>
  </si>
  <si>
    <t>66 KV CONTROL &amp; RELAY DOUBLE FEEDER PANEL OLD &amp; USED</t>
  </si>
  <si>
    <t>33 KV CONTROL &amp; RELAY TRIPPLE FEEDER PANEL OLD &amp; USED</t>
  </si>
  <si>
    <t>132 KV CONTROL PANEL WITHOUT ALARM ANNUNCIATOR &amp; ENERGY METER OLD &amp; USED</t>
  </si>
  <si>
    <t>132 KV RELAY PANEL WITHOUT DISTANCE RELAY OLD &amp; USED</t>
  </si>
  <si>
    <t>33 K.V  T/F Bushing</t>
  </si>
  <si>
    <t>G.I Wire Of size</t>
  </si>
  <si>
    <t>AA3A301001</t>
  </si>
  <si>
    <t>Stay Wire 7/8 Swg</t>
  </si>
  <si>
    <t>II4I401002</t>
  </si>
  <si>
    <t>Clamp For Rail</t>
  </si>
  <si>
    <t>33 K.V Disc Fitting For Dog</t>
  </si>
  <si>
    <t>II4I409001</t>
  </si>
  <si>
    <t>Breacing clamp Of sizes</t>
  </si>
  <si>
    <t>Hunger old and used</t>
  </si>
  <si>
    <t>Steel Rope Scrap</t>
  </si>
  <si>
    <t>FF8F803002</t>
  </si>
  <si>
    <t>Stay Rod Complete</t>
  </si>
  <si>
    <t>33 K.V Pin W/o Nut</t>
  </si>
  <si>
    <t>KK4K402001</t>
  </si>
  <si>
    <t>33 K.V Pin Insulator</t>
  </si>
  <si>
    <t>33 K.V F.Clamp</t>
  </si>
  <si>
    <t>P.G Clamp For Dog to Dog</t>
  </si>
  <si>
    <t>II4I403003</t>
  </si>
  <si>
    <t>Suspention Clamp For E/W</t>
  </si>
  <si>
    <t>G.I Hunger Scrap</t>
  </si>
  <si>
    <t>G.C Shut Old and Used Scrap</t>
  </si>
  <si>
    <t>II4I401001</t>
  </si>
  <si>
    <t xml:space="preserve">Stay Clamp 105lb </t>
  </si>
  <si>
    <t>Stay Clamp 105lb Rail Wool Head Type</t>
  </si>
  <si>
    <t>P.P Clamp for 105lb</t>
  </si>
  <si>
    <t>II4I408001</t>
  </si>
  <si>
    <t>P.P Clamp for pole</t>
  </si>
  <si>
    <t>Stay Clamp of sizes</t>
  </si>
  <si>
    <t>Breacing clamp Of Rail</t>
  </si>
  <si>
    <t>A.C.S.R Panther Conductor(scrap)</t>
  </si>
  <si>
    <t>AA1A103001</t>
  </si>
  <si>
    <t>Earth Wire 7/16 swg</t>
  </si>
  <si>
    <t>Fabricated Single Pole Scrap</t>
  </si>
  <si>
    <t>Rollery Insulator</t>
  </si>
  <si>
    <t>CC9C901003</t>
  </si>
  <si>
    <t>11 K.V Cable Box XLP of Size Outdoor Type</t>
  </si>
  <si>
    <t>KK4K401004</t>
  </si>
  <si>
    <t>33 K.V Porciling Insulator</t>
  </si>
  <si>
    <t>PolLy Cone Insulator Damaged</t>
  </si>
  <si>
    <t>CC9C901002</t>
  </si>
  <si>
    <t>11K.V Cable Box Xlp Of Size Indoor Type</t>
  </si>
  <si>
    <t>Alu Strip 3*2.5 mm</t>
  </si>
  <si>
    <t>T/F Oil Old and Used Carbonized</t>
  </si>
  <si>
    <t>Empty T/F Oil Drum</t>
  </si>
  <si>
    <t>33 K.V Bushing Insulator</t>
  </si>
  <si>
    <t xml:space="preserve">33 K.V Extinguishing Chamber Old And Scrap </t>
  </si>
  <si>
    <t>Relay Of Sizes</t>
  </si>
  <si>
    <t>3 Phase Energy Meter Old KWH Defective</t>
  </si>
  <si>
    <t>Male Contact Of 33K.V  O.C.B Damaged</t>
  </si>
  <si>
    <t>BB0B002006</t>
  </si>
  <si>
    <t>Capacitor Unit cell Old And Used</t>
  </si>
  <si>
    <t>132 KV C.T. Damaged</t>
  </si>
  <si>
    <t>VV0V004006</t>
  </si>
  <si>
    <t>1.3 M.V.A T/F Without Bushing Damaged</t>
  </si>
  <si>
    <t>VV8V804002</t>
  </si>
  <si>
    <t>66 K.V P.T Defective</t>
  </si>
  <si>
    <t>33 K.V  bushing for T/F</t>
  </si>
  <si>
    <t>33 K.V C.T 100/1,5.75 M.V.A E.C.E Make old and used</t>
  </si>
  <si>
    <t>33 K.V single Phase P.T Damaged</t>
  </si>
  <si>
    <t>VV8V812001</t>
  </si>
  <si>
    <t>Coupling Capacitor cell Old and used</t>
  </si>
  <si>
    <t xml:space="preserve">4 wire Group Selector Defective </t>
  </si>
  <si>
    <t>Wave Trap v/s Damaged</t>
  </si>
  <si>
    <t>Tyre of Truck and Jeep Damaged</t>
  </si>
  <si>
    <t>Jow Scrap</t>
  </si>
  <si>
    <t>Male Contact Scrap</t>
  </si>
  <si>
    <t>Vehicle Scrap</t>
  </si>
  <si>
    <t>Compressor type Dead Body Clamp Scrap</t>
  </si>
  <si>
    <t>Fead Light Scrap</t>
  </si>
  <si>
    <t>M.S Angle Iron &amp;Round Damaged Scrap</t>
  </si>
  <si>
    <t>YY1Y101006</t>
  </si>
  <si>
    <t xml:space="preserve">Battery Old &amp; Used </t>
  </si>
  <si>
    <t>Bolt &amp; Nut Of Size Scrap</t>
  </si>
  <si>
    <t>33 K.V Extinguisher Chamber Damaged</t>
  </si>
  <si>
    <t>VV6V606007</t>
  </si>
  <si>
    <t>11 K.V C.T Old &amp; Damaged</t>
  </si>
  <si>
    <t>Come Along Clamp V/s Damaged</t>
  </si>
  <si>
    <t>11 K.V Cable Box Damaged</t>
  </si>
  <si>
    <t>Tube For Jeep Damaged</t>
  </si>
  <si>
    <t>11 K.V U shape Burn Contact Damaged</t>
  </si>
  <si>
    <t>11 K.V Finger Contact Burn Damaged</t>
  </si>
  <si>
    <t>M.O.C.B Structure Old Used</t>
  </si>
  <si>
    <t>R.V.T Damaged</t>
  </si>
  <si>
    <t>11K.V C.T's of Size 600-300,400-200,200-100-5</t>
  </si>
  <si>
    <t>66 K .V tripping Relay Defective</t>
  </si>
  <si>
    <t>KK0K004001</t>
  </si>
  <si>
    <t>60 K.V L.A Old &amp; Used</t>
  </si>
  <si>
    <t>Electronic Meter 33/11K.V Deffective</t>
  </si>
  <si>
    <t>Comes Cord Assembly</t>
  </si>
  <si>
    <t>KK4K301004</t>
  </si>
  <si>
    <t>66K.V Insulator Old &amp; used</t>
  </si>
  <si>
    <t>132/66 K.V Male Contact Old &amp;Used</t>
  </si>
  <si>
    <t>JJ1J104006</t>
  </si>
  <si>
    <t xml:space="preserve">66 K.V M.O.C.B Pole Old &amp; Used </t>
  </si>
  <si>
    <t>KK4K301002</t>
  </si>
  <si>
    <t>145 K.V Base Insulators Old &amp;Used</t>
  </si>
  <si>
    <t>145 K.V C.V.T Damaged</t>
  </si>
  <si>
    <t>66 K.V M.O.C.B Base Old&amp;Used</t>
  </si>
  <si>
    <t>Fish Plates 105 lbs</t>
  </si>
  <si>
    <t>G.I earth Wire Scrap</t>
  </si>
  <si>
    <t>33K.V V.C.B 1200 Amp Damaged</t>
  </si>
  <si>
    <t>A.C.S.R Weasel Conductor Old &amp;Used</t>
  </si>
  <si>
    <t>Iron Scrap</t>
  </si>
  <si>
    <t>FF9F903001</t>
  </si>
  <si>
    <t>33 K.V V-Type X-Arm</t>
  </si>
  <si>
    <t>FF8F801005</t>
  </si>
  <si>
    <t>S.T Pole Damaged</t>
  </si>
  <si>
    <t>M.S Angle Scrap</t>
  </si>
  <si>
    <t>11 K.V F-Mail Contact Scrap</t>
  </si>
  <si>
    <t>JJ1J103006</t>
  </si>
  <si>
    <t>132 K.V M.O.C.B POLE OLD AND USED</t>
  </si>
  <si>
    <t>Cable Termination Box 450*450*200mm</t>
  </si>
  <si>
    <t>Copper Wire Old &amp; Used</t>
  </si>
  <si>
    <t>Cable Rack Scrap</t>
  </si>
  <si>
    <t>33 K.V Insulator Ciment Type</t>
  </si>
  <si>
    <t>Snatch Pully Black Damaged</t>
  </si>
  <si>
    <t>Gun Metal Scrap</t>
  </si>
  <si>
    <t>VV6V604001</t>
  </si>
  <si>
    <t>66 K.V C.T Repair 400-200 Amp</t>
  </si>
  <si>
    <t>VV8V809002</t>
  </si>
  <si>
    <t>11K.V P.T Repair</t>
  </si>
  <si>
    <t>11 K.V C.T 200-100-5A repaired</t>
  </si>
  <si>
    <t>11K.V Damaged Spoud</t>
  </si>
  <si>
    <t>66K.V C.T Old &amp; used</t>
  </si>
  <si>
    <t>66 kv CT old and damaged</t>
  </si>
  <si>
    <t>66 kv GCB old and damaged</t>
  </si>
  <si>
    <t>60 KV LA old and damaged</t>
  </si>
  <si>
    <t>132 KV LA old and damaged</t>
  </si>
  <si>
    <t>HH1H104001</t>
  </si>
  <si>
    <t>66 kv Bus Isolater old and damaged</t>
  </si>
  <si>
    <t>FF3F301039</t>
  </si>
  <si>
    <t>66 KV LA  Structure old and damaged</t>
  </si>
  <si>
    <t>FF3F301030</t>
  </si>
  <si>
    <t>132KV LA  Structure old and damaged</t>
  </si>
  <si>
    <t>FF3F301037</t>
  </si>
  <si>
    <t>66 kv Isolater structure old and damaged</t>
  </si>
  <si>
    <t>FF3F301038</t>
  </si>
  <si>
    <t>66 kv GCB structure old and damaged</t>
  </si>
  <si>
    <t>66 kv pt OLD AND USED</t>
  </si>
  <si>
    <t>NN7N707001</t>
  </si>
  <si>
    <t>Oltc Panel old and used</t>
  </si>
  <si>
    <t>BB1B101002</t>
  </si>
  <si>
    <t>Capacitor Bank Panel old and used</t>
  </si>
  <si>
    <t>7.5MVA 66/11 kv  t/f old and used</t>
  </si>
  <si>
    <t>DISMANTLED PANELS old and used</t>
  </si>
  <si>
    <t>145 KV CVT old and used Defective</t>
  </si>
  <si>
    <t>33 Kv Spring Charging motor Old &amp; Burnt Difective</t>
  </si>
  <si>
    <t>A.C.S.R Panther Conductor Old &amp; Damaged</t>
  </si>
  <si>
    <t>Total (in Rs.)</t>
  </si>
  <si>
    <t xml:space="preserve">JE </t>
  </si>
  <si>
    <t xml:space="preserve">2S account February 2021 132 KV s/s Bhowali </t>
  </si>
  <si>
    <t>Item No</t>
  </si>
  <si>
    <t xml:space="preserve">Item Code </t>
  </si>
  <si>
    <t xml:space="preserve">Name of Article </t>
  </si>
  <si>
    <t>Unservicable</t>
  </si>
  <si>
    <t>Obslete</t>
  </si>
  <si>
    <t>scrap</t>
  </si>
  <si>
    <t>ACSR PANTHER CONDUCTOR IN PEACES (DIFF)</t>
  </si>
  <si>
    <t>km</t>
  </si>
  <si>
    <t>ACSR PANTHER CONDUCTOR DAMAGED</t>
  </si>
  <si>
    <t>16 SQ MM 3 CORE POWER CABLE</t>
  </si>
  <si>
    <t>mtr</t>
  </si>
  <si>
    <t>CC5C501003</t>
  </si>
  <si>
    <t>400 SQMM XPLE Cable termination kit</t>
  </si>
  <si>
    <t>2 core control cable (2.5 mm)</t>
  </si>
  <si>
    <t>4 core control cable (2.5 mm)</t>
  </si>
  <si>
    <t>CONTROL CABLE 6*2.5 MM^2</t>
  </si>
  <si>
    <t>CONTROL CABLE 10*2.5 MM^2</t>
  </si>
  <si>
    <t>CC8C801003</t>
  </si>
  <si>
    <t xml:space="preserve"> Perforated Cable tray</t>
  </si>
  <si>
    <t>FF5F501007</t>
  </si>
  <si>
    <t>Ancor bolt 25 mm</t>
  </si>
  <si>
    <t>NUTS AND BOLTS OFF SIZE</t>
  </si>
  <si>
    <t>GI Nut &amp; Bolt</t>
  </si>
  <si>
    <t>GI Structure of 145 kv Tandom Isolator</t>
  </si>
  <si>
    <t>MS ROUND (30mm)</t>
  </si>
  <si>
    <t>Earthing Flat 50 x 6 mm</t>
  </si>
  <si>
    <t>HH0H003001</t>
  </si>
  <si>
    <t>145 KV Tandom Isolator</t>
  </si>
  <si>
    <t>145 KV BUS isolator</t>
  </si>
  <si>
    <t>132 ISOLATOR(O&amp;U)</t>
  </si>
  <si>
    <t xml:space="preserve">33 KV ISOLATOR Mech. Switch U/D </t>
  </si>
  <si>
    <t>33 KV ISOLATOR W/O STRUCTURE (DAMAGED)</t>
  </si>
  <si>
    <t>33 KV EARHT LINK  (O&amp;U)</t>
  </si>
  <si>
    <t>132 KV BLADE (O/ U )</t>
  </si>
  <si>
    <t>HH6H601001</t>
  </si>
  <si>
    <t>132 KV JAW (O/ U)</t>
  </si>
  <si>
    <t>HH9H901017</t>
  </si>
  <si>
    <t>isolator clamp FOR Panthor conductor</t>
  </si>
  <si>
    <t>132 KV Isolator clamp for Panther conductor</t>
  </si>
  <si>
    <t>132 KV Isolator clamp for Panther conductor(Old/used melted)</t>
  </si>
  <si>
    <t>33 kv isolator clamp (O&amp;U melted)</t>
  </si>
  <si>
    <t>132 KV DISK INSULATOR</t>
  </si>
  <si>
    <t>suspension fitting for panther conductor</t>
  </si>
  <si>
    <t>II8I801004</t>
  </si>
  <si>
    <t>bolted type tension fitting for ACSR zebra coductor</t>
  </si>
  <si>
    <t>P G Clamp panther to panther</t>
  </si>
  <si>
    <t>PG Clamp Panthr to Panther (O&amp;U melted)</t>
  </si>
  <si>
    <t>JJ4J401009</t>
  </si>
  <si>
    <t>132 KV circuit breaker clamp for Panther conductor(Old/used melted)</t>
  </si>
  <si>
    <t>33 kv circuit breaker clamp (O&amp;U melted)</t>
  </si>
  <si>
    <t>33 KV CB BHEL MAKE (VCB) OLD/USED</t>
  </si>
  <si>
    <t>33 KV BHEL CB (DAMAGED)</t>
  </si>
  <si>
    <t>33 KV ABB CB (POLE BLAST)</t>
  </si>
  <si>
    <t xml:space="preserve">33 KV CB (O&amp;U)ALSTOM MAKE /2003 </t>
  </si>
  <si>
    <t>33 KV CB (O&amp;U)CGL VCB MAKE /2016 OK</t>
  </si>
  <si>
    <t xml:space="preserve">33 KV CB(O&amp;U)(ABB/1991) </t>
  </si>
  <si>
    <t xml:space="preserve">132 KV SF 6 CB(O&amp;U)(ABB/ 2001) </t>
  </si>
  <si>
    <t>JJ2J201007</t>
  </si>
  <si>
    <t>Limit Switch 110 Volt DC</t>
  </si>
  <si>
    <t>JJ1J105019</t>
  </si>
  <si>
    <t>Spring Charge moter (33 kv ABB make CB 220 v AC )</t>
  </si>
  <si>
    <t>33 KV ABB Make spring charging motor(O&amp;U Burnt)</t>
  </si>
  <si>
    <t>CLOSING COIL FOR 132 KV ABB CB</t>
  </si>
  <si>
    <t xml:space="preserve">No </t>
  </si>
  <si>
    <t>TRIPPING COIL FOR 132 KV ABB CB</t>
  </si>
  <si>
    <t>Tripping coil  132 KV CGL CB</t>
  </si>
  <si>
    <t>CLOSING COIL  132 KV CGL CB</t>
  </si>
  <si>
    <t>Tripping coil 132 kv ABB CB (New)</t>
  </si>
  <si>
    <t>CLOSING COIL  132 KV ABB CB(New)</t>
  </si>
  <si>
    <t>Tripping coil  33 KV CGL CB</t>
  </si>
  <si>
    <t>CLOSING COIL  33 KV CGL CB</t>
  </si>
  <si>
    <t>CLOSING COIL  33KV ABB CB</t>
  </si>
  <si>
    <t>JJ1J103037</t>
  </si>
  <si>
    <t>Limit switch 132 kv ABB CB</t>
  </si>
  <si>
    <t>Limit switch 33 kv ABB CB</t>
  </si>
  <si>
    <t>JJ1J125001</t>
  </si>
  <si>
    <t>CONTRACTOR 25 A 3 PHASE</t>
  </si>
  <si>
    <t>CONTRACTOR 63 A 3 PHASE</t>
  </si>
  <si>
    <t>JJ0J004003</t>
  </si>
  <si>
    <t>66 KV MOCB BHEL (Defective)</t>
  </si>
  <si>
    <t>33 KV BOCB HEL (Defective)</t>
  </si>
  <si>
    <t>33 KV BOCBWITH OIL (Defective)</t>
  </si>
  <si>
    <t>JJ0J003003</t>
  </si>
  <si>
    <t>132 KV MOCB BHEL MAKE (Defectiv)NO</t>
  </si>
  <si>
    <t>SF-6 Gas</t>
  </si>
  <si>
    <t>132 KV LA(O&amp;U)(ELPRO INT LTD /2000)</t>
  </si>
  <si>
    <t>33 KV LA(O&amp;U)(ELPRO INT LTD /1999)</t>
  </si>
  <si>
    <t>KK4K401003</t>
  </si>
  <si>
    <t>132 KV POST INSULATOR(OLD/USED)</t>
  </si>
  <si>
    <t>33 KV LA (old &amp; used)Defective</t>
  </si>
  <si>
    <t>LA Counter meter(Old &amp;Used dameaged )</t>
  </si>
  <si>
    <t>KK4K401006</t>
  </si>
  <si>
    <t>22 KV POST ISOLATOR</t>
  </si>
  <si>
    <t>KWH METER 8*200 A(Defective)</t>
  </si>
  <si>
    <t>KWH METER 3*200 A(Defective)</t>
  </si>
  <si>
    <t>ENEARGY METER 3 PH 1A(Defective)</t>
  </si>
  <si>
    <t>ENEARGY METER 3 PH 5A(Defective)</t>
  </si>
  <si>
    <t>TNC Switch control panel</t>
  </si>
  <si>
    <t>MM0M059001</t>
  </si>
  <si>
    <t>RELAY ABB MAKE MODEL NO REL 511(O/U)(distance relay)</t>
  </si>
  <si>
    <t>MM0M005002</t>
  </si>
  <si>
    <t>RELAY  MAKE SIEMENS  MODEL NO SIPROTEC 7SJ62              (O/U) (O/C , E/F RELAY)</t>
  </si>
  <si>
    <t>RELAY  MAKE SIEMENS  MODEL NO SIPROTEC 7UT61  (O/U) (DIFFRENTIAL RELAY )</t>
  </si>
  <si>
    <t>OVER CURRENT &amp; EARTH FOULT RELAY( damaged)</t>
  </si>
  <si>
    <t>33 KV CDG RELAY BUNT</t>
  </si>
  <si>
    <t>33 KV CDG RELAY OLD AND USED</t>
  </si>
  <si>
    <t>MM3M306003</t>
  </si>
  <si>
    <t xml:space="preserve">ENERGY METER 3P4W  MAKE SECURE (New Dismanteled) </t>
  </si>
  <si>
    <t>MM3M306002</t>
  </si>
  <si>
    <t>ENERGY METER 3P4W  MAKE L&amp;T(O/U) TYPE ER 300P</t>
  </si>
  <si>
    <t>ENERGY METER 3P4W  MAKE SECURE (OLD &amp; USDE)</t>
  </si>
  <si>
    <t>Energy meter 3P4W( old &amp; defective)</t>
  </si>
  <si>
    <t>NN2N205002</t>
  </si>
  <si>
    <t>33 KV CONTROL AND RELAY  DOUBLE FEDDER  PANEL (WITHOUT RELAY  AND ENERGY METER)(O/U)</t>
  </si>
  <si>
    <t>NN0N003001</t>
  </si>
  <si>
    <t>132  KV CONTROL LINE  PANEL  (WITHOUT RELAY  AND ENERGY METER)(O/U)</t>
  </si>
  <si>
    <t>NN1N103001</t>
  </si>
  <si>
    <t>132  KV RELAY LINE  PANEL  (WITHOUT RELAY  AND ENERGY METER)(O/U)</t>
  </si>
  <si>
    <t>NN3N303001</t>
  </si>
  <si>
    <t>15 MVA T/F  CONTROL AND RELAY  PANEL (WITHOUT RELAY  AND ENERGY METER)(O/U)</t>
  </si>
  <si>
    <t>33 KV CONTROL AND RELAY  TRIPLE FEDDER  PANEL (WITHOUT RELAY  AND ENERGY METER)(O/U)</t>
  </si>
  <si>
    <t>33 KV CONTROL AND RELAY  TRIPLE FEDDER  PANEL old &amp; used (With Electro Mechanical Relay)</t>
  </si>
  <si>
    <t>CTR 15 MVA T/F Tap Changer Panel old &amp; used (With Electro Mechanical Relay)</t>
  </si>
  <si>
    <t>15 MVA T/F RTCC PANEL old &amp; used (With Electro Mechanical Relay)</t>
  </si>
  <si>
    <t>NN2N204001</t>
  </si>
  <si>
    <t>5 MVA T/F Protection Panel old &amp; used (With Electro Mechanical Relay)</t>
  </si>
  <si>
    <t>Panel DCDB (O/U)</t>
  </si>
  <si>
    <t>Panel fequrancy o/u</t>
  </si>
  <si>
    <t>QQ0Q001001</t>
  </si>
  <si>
    <t xml:space="preserve"> Fire fighting cylinder 50 ltr(leakage &amp; rusty)</t>
  </si>
  <si>
    <t>SS3S301019</t>
  </si>
  <si>
    <t>HRC FUSE 16 AMP</t>
  </si>
  <si>
    <t>SS3S301013</t>
  </si>
  <si>
    <t>HRC FUSE 25 AMP</t>
  </si>
  <si>
    <t>SS3S301010</t>
  </si>
  <si>
    <t>HRC FUSE 32 AMP</t>
  </si>
  <si>
    <t>SS3S301008</t>
  </si>
  <si>
    <t>HRC FUSE 63 AMP</t>
  </si>
  <si>
    <t>HRC FUSE 80 AMP</t>
  </si>
  <si>
    <t>SEMI CONDUCTOR FUSE 50A GSA 50</t>
  </si>
  <si>
    <t>SEMI CONDUCTOR FUSE 75A GSA 75</t>
  </si>
  <si>
    <t>66/33 KV 2.5 MVA 1 PH .T/F U/S EMCO MAKE ON OIL BUSSING CRECK VALVES AND O.W.T SHORT</t>
  </si>
  <si>
    <t>66/33 KV 2.5 MVA 1 PH .T/F U/S EMCO MAKE OIL UP TO CORE BUSSING CRECK VALVES AND O.W.T SHORT</t>
  </si>
  <si>
    <t>VV7V701019</t>
  </si>
  <si>
    <t>132 KV CT clamp for Panther conductor(Old/used melted)</t>
  </si>
  <si>
    <t>33 kv CT clamp (O&amp;U melted)</t>
  </si>
  <si>
    <t>CT TERMINAL LINK</t>
  </si>
  <si>
    <t>VV9V904001</t>
  </si>
  <si>
    <t>PT TERMINAL LINK</t>
  </si>
  <si>
    <t>132 KV  PT  (O/U)(BHEL/1977)</t>
  </si>
  <si>
    <t>132 kv CT Clamp for Panther conductor</t>
  </si>
  <si>
    <t>Silicagel blue colour</t>
  </si>
  <si>
    <t>OTI meter old &amp;used</t>
  </si>
  <si>
    <t>VV4V402002</t>
  </si>
  <si>
    <t>WTI meter old &amp;used</t>
  </si>
  <si>
    <t>WTI / OTI Meter damaged</t>
  </si>
  <si>
    <t>VV4V406001</t>
  </si>
  <si>
    <t>buccholz relay</t>
  </si>
  <si>
    <t>buchhloz relay (old &amp; defective)</t>
  </si>
  <si>
    <t>VV4V404001</t>
  </si>
  <si>
    <t>PRV relay (old &amp; devective)</t>
  </si>
  <si>
    <t>VV3V303002</t>
  </si>
  <si>
    <t>OSR relay (old &amp; defective)</t>
  </si>
  <si>
    <t>old dismantle 132 kv ct 800/400/200/1A (HBB Make/ Defective)</t>
  </si>
  <si>
    <t>132 KV CT 400/200/100/10 A (o/ u  /rare koncar)</t>
  </si>
  <si>
    <t>132 KV CT Kapco make(400/200/1A)</t>
  </si>
  <si>
    <t>VV6V605008</t>
  </si>
  <si>
    <t>33 KV CT Ratio 400/200/1-1 A(Heptacare old &amp; used)</t>
  </si>
  <si>
    <t>33 KV CT 200/100 A (o/ u &amp; /hepta care power)</t>
  </si>
  <si>
    <t>VV6V605011</t>
  </si>
  <si>
    <t>33 KV CT 200/100/1 A ( BURNET)</t>
  </si>
  <si>
    <t>VV6V604002</t>
  </si>
  <si>
    <t>66 KV CT 200/100/1 A (Defective)</t>
  </si>
  <si>
    <t>Fresh transformer oil</t>
  </si>
  <si>
    <t>TRANSFORMET OIL OLD AND USED</t>
  </si>
  <si>
    <t xml:space="preserve">Ltr </t>
  </si>
  <si>
    <t>T/F OIL CARBONISED</t>
  </si>
  <si>
    <t>EMPTY OIL DRUM</t>
  </si>
  <si>
    <t>VV3V301005</t>
  </si>
  <si>
    <t>OIL SAMPLING CONTAINER 2 LIT</t>
  </si>
  <si>
    <t>VV2V201003</t>
  </si>
  <si>
    <t>NITRIL GASKET8MM</t>
  </si>
  <si>
    <t>SPM</t>
  </si>
  <si>
    <t>YY0Y002006</t>
  </si>
  <si>
    <t>110 V EXCIDE BATTERY CELL 55 U/S</t>
  </si>
  <si>
    <t>300 AH BATTERY OLD &amp; USED</t>
  </si>
  <si>
    <t>200 AH BATTERY OLD &amp; USED</t>
  </si>
  <si>
    <t>YY4Y402003</t>
  </si>
  <si>
    <t>110V 200AH BATTERY CHARGER (DEFF)</t>
  </si>
  <si>
    <t>48 V 300 AH BATTERY CHARGER (DEFF)</t>
  </si>
  <si>
    <t>PETROLEUM JELLY</t>
  </si>
  <si>
    <t>11 KV CT 50/25/2 A BURNT</t>
  </si>
  <si>
    <t>11 KV CT 600/300/5 A METERING</t>
  </si>
  <si>
    <t>11 KV CT 200/100/5 A DEFF</t>
  </si>
  <si>
    <t>11 KV CT 600/300/5 A PROTACTION</t>
  </si>
  <si>
    <t>11 KV CT 400/200/5 A PROTACTION</t>
  </si>
  <si>
    <t>11 KV CT 200/100/5 A PROTECTION</t>
  </si>
  <si>
    <t xml:space="preserve">11 KV PT REPAIRED </t>
  </si>
  <si>
    <t>TRIPPING PLATE FOR 11 KV</t>
  </si>
  <si>
    <t>SCRAP OF COPPER FROM 11 KV TROLLY &amp; CONTROL CABLE</t>
  </si>
  <si>
    <t>FIX CONTACT TAP CHANGER</t>
  </si>
  <si>
    <t>LOWER INSULATOR CHEMBER MEICB</t>
  </si>
  <si>
    <t>EXCUTING CHAMBER 33 KV CB (DIFF)</t>
  </si>
  <si>
    <t>UPPER INULATOR CHEMBER 33 KV MEICB(DIFF)</t>
  </si>
  <si>
    <t>ARC POT CHHAMBER 33 KV</t>
  </si>
  <si>
    <t>VACUUM INTERRUPER PORCELAIN (DAMAGED)</t>
  </si>
  <si>
    <t>132 KV MOCB BHEL MAKE PART SHORT U/S</t>
  </si>
  <si>
    <t>33 KV MEI MOCB (DAMAGE)</t>
  </si>
  <si>
    <t>33 KV BUSHING HEL BOCB (BURNT)</t>
  </si>
  <si>
    <t>33 KV BUSHING HEL BOCB</t>
  </si>
  <si>
    <t>BIG CHANE</t>
  </si>
  <si>
    <t>STAY ROD 22 MM</t>
  </si>
  <si>
    <t>FEBRICATED FANCING IRON SUPPORT</t>
  </si>
  <si>
    <t>PURE TINING</t>
  </si>
  <si>
    <t>Shilded cable 10 core 7/38 swg</t>
  </si>
  <si>
    <t>3 PHASE 3 HP MOTOR(Repaired)</t>
  </si>
  <si>
    <t>CABLE  GLAND 2 CORE</t>
  </si>
  <si>
    <t>CABLE  GLAND 4 CORE</t>
  </si>
  <si>
    <t>CABLE  GLAND 6 CORE</t>
  </si>
  <si>
    <t>CABLE  GLAND 10 CORE</t>
  </si>
  <si>
    <t>CRC</t>
  </si>
  <si>
    <t>132 kv isolator earth switch</t>
  </si>
  <si>
    <t>12x1.5mm2 cable</t>
  </si>
  <si>
    <t>132 kv CT 1 Phase Heptacare Power (1600/800/400/1A)</t>
  </si>
  <si>
    <t xml:space="preserve">ACSR Panther conductor </t>
  </si>
  <si>
    <t>swg earth wire 7/10</t>
  </si>
  <si>
    <t>Single Tension fitting 120N for panther conductor</t>
  </si>
  <si>
    <t>Mid span joint for panther conductor</t>
  </si>
  <si>
    <t>Vibration Damper for panther conductor</t>
  </si>
  <si>
    <t>II5I501001</t>
  </si>
  <si>
    <t>Repair sleeve panther conductor</t>
  </si>
  <si>
    <t>PG Clamp panther conductor</t>
  </si>
  <si>
    <t xml:space="preserve">Galvanzed/Zinc coated Nut &amp; Bolts </t>
  </si>
  <si>
    <t>Galvianized Tower pieces X Type</t>
  </si>
  <si>
    <t>ACSR Panther conductor in pieces (old and used )</t>
  </si>
  <si>
    <t>turn buckle</t>
  </si>
  <si>
    <t>Tension clamp swg earth wire</t>
  </si>
  <si>
    <t>Single tension fitting complete with arching horn</t>
  </si>
  <si>
    <t>Repair sleeve for panther coductor</t>
  </si>
  <si>
    <t>FF0F003017</t>
  </si>
  <si>
    <t>PANTHER CONDUCTOR DAMMAGED( O/U)</t>
  </si>
  <si>
    <t>code Not Provided</t>
  </si>
  <si>
    <t>PG clamp panther to panther(O/D)</t>
  </si>
  <si>
    <t xml:space="preserve">Earth Wire &amp; Hardware in pieces &amp; disamantled </t>
  </si>
  <si>
    <t>Substation Name Stock Inventory for the month of  January 2021</t>
  </si>
  <si>
    <t>Name of Zone</t>
  </si>
  <si>
    <t>Kumaon Zone</t>
  </si>
  <si>
    <t>Name of  Division</t>
  </si>
  <si>
    <t>132 KV Sub Station Almora</t>
  </si>
  <si>
    <t>Name of  circle</t>
  </si>
  <si>
    <t>Haldwani</t>
  </si>
  <si>
    <t>Name of  Substation</t>
  </si>
  <si>
    <t>Code</t>
  </si>
  <si>
    <t>Unit rate in Rs.</t>
  </si>
  <si>
    <t xml:space="preserve">Bolted Type Tension Fitting </t>
  </si>
  <si>
    <t>II4I402002</t>
  </si>
  <si>
    <t>Tension Clamp SWG Earth Wire</t>
  </si>
  <si>
    <t>K.M.</t>
  </si>
  <si>
    <t>FF4F402010</t>
  </si>
  <si>
    <t>Hot dip Galv. Nuts Bolts 16X90mm</t>
  </si>
  <si>
    <t xml:space="preserve">Copper Bond </t>
  </si>
  <si>
    <t xml:space="preserve">Tension fitting for comprection Type for Panther Conductor </t>
  </si>
  <si>
    <t>M.S. Round 36 mm</t>
  </si>
  <si>
    <t>K.G.</t>
  </si>
  <si>
    <t xml:space="preserve">120 KN DISC Insulator </t>
  </si>
  <si>
    <t xml:space="preserve">70 K.N. Disc Insulator </t>
  </si>
  <si>
    <t xml:space="preserve">Bolted Type Tension fitting for Panther </t>
  </si>
  <si>
    <t>4X2.5 mm sq Control cable (in pieces)</t>
  </si>
  <si>
    <t>6X2.5 mm sq Control cable (in pieces)</t>
  </si>
  <si>
    <t>10X2.5 mm sq Control cable (in pieces)</t>
  </si>
  <si>
    <t>High Volts discharged Rod for 132 KV (9 pieces)  (Broken/Damegde)</t>
  </si>
  <si>
    <t>Small chain (broken)</t>
  </si>
  <si>
    <t>Big Chain (broken)</t>
  </si>
  <si>
    <t xml:space="preserve">33 KV Jow </t>
  </si>
  <si>
    <t>HH6H601003</t>
  </si>
  <si>
    <t>132 KV Jow</t>
  </si>
  <si>
    <t xml:space="preserve">Single Suspension fitting </t>
  </si>
  <si>
    <t xml:space="preserve">G.J.V. Bolts </t>
  </si>
  <si>
    <t xml:space="preserve">33 KV C.T. Clamp for panther </t>
  </si>
  <si>
    <t xml:space="preserve">132 KV Isolator Jow of Bimco </t>
  </si>
  <si>
    <t xml:space="preserve">C.T 33 KV </t>
  </si>
  <si>
    <t>5Bolted Tension Fitting For Zebra Conductor</t>
  </si>
  <si>
    <t>Copper pipe size ID-3/4" dia Isi mark for cascading of two Compresser</t>
  </si>
  <si>
    <t>Spring Charging Motor as per sample</t>
  </si>
  <si>
    <t>Digital control panel Ampere Meter AE Make size150x150mm CTR 400/1A</t>
  </si>
  <si>
    <t>Digital control panel Ampere Meter AE Make size150x150mm CTR 200/1A</t>
  </si>
  <si>
    <t>ACSR Weasel Conductor</t>
  </si>
  <si>
    <t>AA3A302001</t>
  </si>
  <si>
    <t>GI Stay Set</t>
  </si>
  <si>
    <t>Contractor NONC,Volt Coil 110V -125V,DC 25Amp,3No+3NC TC make</t>
  </si>
  <si>
    <t>3Bolted PG clamp Z/P made Alluminium alloy</t>
  </si>
  <si>
    <t>MCB Single Pole Havells make 16 Amp.</t>
  </si>
  <si>
    <t>33KV C.T. Connector suitable for ACSR Panther Conductor</t>
  </si>
  <si>
    <t>PVC Control Cable 6 Core</t>
  </si>
  <si>
    <t>PG Clamp Z/Z</t>
  </si>
  <si>
    <t>Hydro Meter</t>
  </si>
  <si>
    <t>Trip Normally Closed switch</t>
  </si>
  <si>
    <t>Tripping Coil for 132KV SF-6 Circuit Breaker</t>
  </si>
  <si>
    <t>Closing Coil for 132KV SF-6 Circuit Breaker</t>
  </si>
  <si>
    <t>Tripping Coil for 33KV  Circuit Breaker</t>
  </si>
  <si>
    <t>Closing Coil for 33KV  Circuit Breaker</t>
  </si>
  <si>
    <t>Antipumping Relay for 33KV Circuit Breaker</t>
  </si>
  <si>
    <t>Auxiliary switch 13No+13Nc for 33KV Circuit. Breaker</t>
  </si>
  <si>
    <t>MS Angle 65x65x6mm</t>
  </si>
  <si>
    <t>Control cable 10x2.5Sqmm</t>
  </si>
  <si>
    <t>Control cable 2x2.5Sqmm</t>
  </si>
  <si>
    <t>Surge Counter at 33Kv Lightening Arrester LSM type long duration discharge class 3.50Hz with fixing base arrangement</t>
  </si>
  <si>
    <t>33KV CT Junction Boxes</t>
  </si>
  <si>
    <t>33KV 4.5 Amp. High Glass Fuse</t>
  </si>
  <si>
    <t>Contractor for Spring Charge Motor 110 volt DC</t>
  </si>
  <si>
    <t>Contractor for Low Gas Pressure 110 volt DC</t>
  </si>
  <si>
    <t>Closing Coil for 110 V. DC, CGL Make</t>
  </si>
  <si>
    <t>Tripping Coil for 110V.DC, CGL Make</t>
  </si>
  <si>
    <t>MCB 230 volt AC 2 Amp.</t>
  </si>
  <si>
    <t>Limit switch 110 volt DC 01 Amp.</t>
  </si>
  <si>
    <t>Galv. Anchar Bolts, size 28mm dia, 700mm length &amp; 50mm bended with Nuts</t>
  </si>
  <si>
    <t>3 Bolted PG Clamp Z/P</t>
  </si>
  <si>
    <t>Spring Charge Motor for 33KV SF-6 CB (ABB Make)</t>
  </si>
  <si>
    <t>Tripping Coil for 33KV SF-6 C B (BHEL Make)</t>
  </si>
  <si>
    <t>HRC Fuse 6 Amp. Havells/GE make</t>
  </si>
  <si>
    <t>22KV Post Insulator</t>
  </si>
  <si>
    <t>J-Type Hooks</t>
  </si>
  <si>
    <t>PRV for 20MVA Power T/F</t>
  </si>
  <si>
    <t>L/R Switch for 33KV VCB (BHEL Make)</t>
  </si>
  <si>
    <t>NIT Switch</t>
  </si>
  <si>
    <t>Auxiliary Conteractor for Density Monitor 110/220 Volt DC</t>
  </si>
  <si>
    <t xml:space="preserve">6 Bolted Terminal Connector  for ACSR Dog Conductorof 33KV Isolator </t>
  </si>
  <si>
    <t>PRV for 20MVA Power T/F  (Defective)</t>
  </si>
  <si>
    <t>132KV Isolator Clamp for ACSR Panther Conductor</t>
  </si>
  <si>
    <t>Heavy duty treminal connector 6 bolted for ACSR Panther Conductor for 132KV Isolator</t>
  </si>
  <si>
    <t>Vacuum Interrupter Bottle for 36KV VCB ABB Make</t>
  </si>
  <si>
    <t>Vacuum Interrupter Bottle for 36KV,1250Amp.25KA, VCB BHEL Make</t>
  </si>
  <si>
    <t>C-Wedge Clamp Suitable for ACSR P/P Conductor</t>
  </si>
  <si>
    <t>C-Wedge Clamp Suitable for ACSR Z/P Conductor</t>
  </si>
  <si>
    <t>1-Phase 230 Volt AC Spring Charge  Motor 33KV SF-6 Gas     CGL make C.B.</t>
  </si>
  <si>
    <t>1-Phase 230 Volt AC Spring Charge  Motor 33KV SF-6 Gas   BHEL make C.B.</t>
  </si>
  <si>
    <t>6 Bolted terminal Clamp for 33Kv CB</t>
  </si>
  <si>
    <t>PVC Multi stand Copper wire size 1.0 Sqmm</t>
  </si>
  <si>
    <t>Bimetallic Connector for STEM and ACSR Panther Conductor</t>
  </si>
  <si>
    <t xml:space="preserve">HDE Copper Tube for 33KV Isolator    800 Amp. </t>
  </si>
  <si>
    <t xml:space="preserve">HDE Copper Tube for E/S of 33KV Isolator 800 Amp. </t>
  </si>
  <si>
    <t xml:space="preserve">HDE Copper Flat for E/S of 33KV   Isolator 800 Amp. </t>
  </si>
  <si>
    <t xml:space="preserve">HDE Copper Tube for 33KV Isolator  1200 Amp. </t>
  </si>
  <si>
    <t xml:space="preserve">HDE Copper Jaw for 33KV Isolator  1200 Amp. </t>
  </si>
  <si>
    <t>FF4F401051</t>
  </si>
  <si>
    <t>Galv. Nut &amp; Bolts of dia 10 mm &amp; length 75mm with spring &amp; plane washer 02mm thickness</t>
  </si>
  <si>
    <t>FF4F401049</t>
  </si>
  <si>
    <t>Galv. Nut &amp; Bolts of dia 10 mm &amp; length 87.5mm with spring &amp; plane washer 02mm thickness</t>
  </si>
  <si>
    <t>FF4F401048</t>
  </si>
  <si>
    <t>Galv. Nut &amp; Bolts of dia 10 mm &amp; length 100mm with spring &amp; plane washer 02mm thickness</t>
  </si>
  <si>
    <t>Galv. Nut &amp; Bolts of dia 16 mm &amp; length 75mm with spring &amp; plane washer 02mm thickness</t>
  </si>
  <si>
    <t>Galv. Stud</t>
  </si>
  <si>
    <t>HH8H802002</t>
  </si>
  <si>
    <t xml:space="preserve">Copper Blade for 33KV Isolator  1200 Amp. </t>
  </si>
  <si>
    <t>HH8H801003</t>
  </si>
  <si>
    <t xml:space="preserve">Copper Jaw for 33KV Isolator  1200 Amp. </t>
  </si>
  <si>
    <t>36KV L/A IS-3070 P-2,Class3,5KJ/KV</t>
  </si>
  <si>
    <t>Fresh Electrol Transformer Oil as per IS 1993/335</t>
  </si>
  <si>
    <t>Kl.</t>
  </si>
  <si>
    <t>Digital Ampere Meter size 150x150mm,CTR 400/1A</t>
  </si>
  <si>
    <t>MM3M302010</t>
  </si>
  <si>
    <t>Digital Ampere Meter size 95x95mm,CTR 400/1A</t>
  </si>
  <si>
    <t>MM3M302012</t>
  </si>
  <si>
    <t>Digital Ampere Meter size 150x150mm,CTR 300/1A</t>
  </si>
  <si>
    <t>Digital Ampere Meter size 150x150mm,CTR 200/1A</t>
  </si>
  <si>
    <t>Digital Ampere Meter size 150x150mm,CTR 100/1A</t>
  </si>
  <si>
    <t>MM3M301005</t>
  </si>
  <si>
    <t>Digital KV Meter size 150x150 mm,PTR 132KV/110 Volt</t>
  </si>
  <si>
    <t>MM3M301010</t>
  </si>
  <si>
    <t>Digital KV Meter size 150x150 mm,PTR 33KV/110 Volt</t>
  </si>
  <si>
    <t>MM3M303011</t>
  </si>
  <si>
    <t>Digital MW Meter size 150x150 mm,CTR 400/1A,PTR 33KV/110 V.</t>
  </si>
  <si>
    <t>Digital MW Meter size 150x150 mm,CTR 400/1A,PTR 33KV/110 V(Faulty)</t>
  </si>
  <si>
    <t>MM3M304007</t>
  </si>
  <si>
    <t>Digital MVAR Meter size 150x150 mm,CTR 400/1A,PTR 33KV/110 V.</t>
  </si>
  <si>
    <t>Digital Ampere Meter size 95x95mm,CTR 50/1A</t>
  </si>
  <si>
    <t>Stainless steel T/F Oil Sampling Container of 2 Ltr. Capacity</t>
  </si>
  <si>
    <t>Latic type structure foundation bolt  (0.207 MT/90 No.)</t>
  </si>
  <si>
    <t>2.5 mm2 10 Core Cable</t>
  </si>
  <si>
    <t>2.5 mm2 6 Core Cable</t>
  </si>
  <si>
    <t>Compressur type doble taintion fitting for ACSR Panther conductor</t>
  </si>
  <si>
    <t>Single tention Compression type  fitting complete suitable for ACSR Panther conductor</t>
  </si>
  <si>
    <t>Flexible copper Bond rope type including both side copper lugs</t>
  </si>
  <si>
    <t>II5I503009</t>
  </si>
  <si>
    <t>Vibration Damper size 7/3,15mm for G.S. Earth wire complete</t>
  </si>
  <si>
    <t>II6I602004</t>
  </si>
  <si>
    <t xml:space="preserve">Jumper Cone lugs suitable for ACSR Panther conductor </t>
  </si>
  <si>
    <t>3 bolted PG Clamp  P/P</t>
  </si>
  <si>
    <t>36 KV  1 Phase PT in ratio 33KV / 110 Volt</t>
  </si>
  <si>
    <t xml:space="preserve">best quality heavy duty 3 bolted PG Clamp suitable for Panther to Panther Condutor </t>
  </si>
  <si>
    <t xml:space="preserve">best quality heavy duty 33 KV Isolator clamp suitable for panther conductor  </t>
  </si>
  <si>
    <t>II2I205003</t>
  </si>
  <si>
    <t>C wedge clamp Dog to Panther</t>
  </si>
  <si>
    <t>132 KV CT ratio 800/400/200/1-1-1A</t>
  </si>
  <si>
    <t>132 KV CT ratio 800/400/1-1A</t>
  </si>
  <si>
    <t>132 KV CT ratio 400/200/1-1A</t>
  </si>
  <si>
    <t>33 KV CT ratio 200/100/1-1A</t>
  </si>
  <si>
    <t>33 KV CT ratio 400/200/1-1A</t>
  </si>
  <si>
    <t>33 KV CT ratio 300/150/1-1A</t>
  </si>
  <si>
    <t>Tripping Coil 110volt DC for 33KV ABB Make CB</t>
  </si>
  <si>
    <t>Closing Coil 110volt DC for 33KV ABB Make CB</t>
  </si>
  <si>
    <t>FF9F901005</t>
  </si>
  <si>
    <t>Joist 70X125X4</t>
  </si>
  <si>
    <t>K.G</t>
  </si>
  <si>
    <t>FF7F703002</t>
  </si>
  <si>
    <t>M.S. Channel 125X65 mm with (Scrap)</t>
  </si>
  <si>
    <t>CC4C401001</t>
  </si>
  <si>
    <t xml:space="preserve">H.F.  Cable </t>
  </si>
  <si>
    <t>FF8F802006</t>
  </si>
  <si>
    <t>Rail Pieces 90 C+S</t>
  </si>
  <si>
    <t xml:space="preserve">48 V.AFCO make Bettery Charger D.C., D.B. </t>
  </si>
  <si>
    <t>33 KV C.T. 200 /100/1A (Old &amp; used)</t>
  </si>
  <si>
    <t>T/F oil carbonized (Old)</t>
  </si>
  <si>
    <t>T/F oil Old &amp; used</t>
  </si>
  <si>
    <t>Data power E-Meter KWH Class 0.5 S (Old)</t>
  </si>
  <si>
    <t>Porcilen Pole (U/S)</t>
  </si>
  <si>
    <t xml:space="preserve">Radiator Bank Support </t>
  </si>
  <si>
    <t>Copper Jumpering Pipe</t>
  </si>
  <si>
    <t>33 KV Bus Isolator (Incomplete)</t>
  </si>
  <si>
    <t xml:space="preserve">Galv. Tower Part for "C" Type Tower </t>
  </si>
  <si>
    <t>M.T.</t>
  </si>
  <si>
    <t>Templete for "C" Type Tower 3 No.</t>
  </si>
  <si>
    <t>Templete for "S" Type Tower 1 No.</t>
  </si>
  <si>
    <r>
      <t>Templete for "S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  <scheme val="minor"/>
      </rPr>
      <t>" Type Tower 1 No.</t>
    </r>
  </si>
  <si>
    <t>Templete for "DC" Type Tower 1 No.</t>
  </si>
  <si>
    <t>Alternator (U/S)</t>
  </si>
  <si>
    <t>Tyre (damaged)</t>
  </si>
  <si>
    <t xml:space="preserve">ACSR Panther Conductor (Scrap &amp; Damage) </t>
  </si>
  <si>
    <t>Tension fitting for comprection Type for Panther Conductor (Damaged)</t>
  </si>
  <si>
    <t xml:space="preserve">U. B.  +0 type Tower Part Galv. </t>
  </si>
  <si>
    <t>Cross Aram for UB +0 Type Tower (damaged)</t>
  </si>
  <si>
    <t>145 KV CVT (Diffeted)</t>
  </si>
  <si>
    <t>Solid Core Post Insulator (dismental &amp; Old)</t>
  </si>
  <si>
    <t xml:space="preserve">C.T. Shorting connector </t>
  </si>
  <si>
    <t xml:space="preserve">132 KV C.T. Connector </t>
  </si>
  <si>
    <t>33 KV Bulk O.C.B. BHEL (Dismental &amp; Old) 2 No. Auxulary switch &amp; 2 No Busing damaged</t>
  </si>
  <si>
    <t xml:space="preserve">33 KV MOCB (BHEL make) Dismental &amp; Old </t>
  </si>
  <si>
    <t>132 KV L/A Old &amp; used (Dismental &amp; Old)</t>
  </si>
  <si>
    <t>33 KV L/A Old &amp; used (Dismental &amp; Old)</t>
  </si>
  <si>
    <t>132 KV MOCB with structure (Dismental &amp; Old)</t>
  </si>
  <si>
    <t>145 KV CVT (Old &amp; used dismental)</t>
  </si>
  <si>
    <t>66 KV MOCB with one pole operating mechanism &amp; structure (Dismental &amp; old &amp; damaged)</t>
  </si>
  <si>
    <t>66 KV MOCB with mechanasim &amp; structure (Dismental &amp; Old)</t>
  </si>
  <si>
    <t>66 KV MOCB without pole with mechanasim &amp; structure (Dismental &amp; Old &amp; Damaged)</t>
  </si>
  <si>
    <t xml:space="preserve">Empty Oil Drum </t>
  </si>
  <si>
    <t>66 KV C.T. (Damaged)</t>
  </si>
  <si>
    <t>132 KV Bushing Assamble (Old)</t>
  </si>
  <si>
    <t xml:space="preserve">Tripping spring for 66 KV MOCB </t>
  </si>
  <si>
    <r>
      <t xml:space="preserve">Nuts &amp; Bolts mixed off size 5/8", </t>
    </r>
    <r>
      <rPr>
        <sz val="11"/>
        <color indexed="8"/>
        <rFont val="Arial"/>
        <family val="2"/>
      </rPr>
      <t>½</t>
    </r>
    <r>
      <rPr>
        <sz val="11"/>
        <color indexed="8"/>
        <rFont val="Calibri"/>
        <family val="2"/>
      </rPr>
      <t xml:space="preserve"> "</t>
    </r>
  </si>
  <si>
    <t>Moving contact for 33 KV OCB (O/S)</t>
  </si>
  <si>
    <t>Battery cotainer (O/S)</t>
  </si>
  <si>
    <t>Universal Moter (Damaged)</t>
  </si>
  <si>
    <t>Alka Pe solder (O/S)</t>
  </si>
  <si>
    <t>Extingusher Chamber for 66 KV MOCB (Old &amp; damaged)</t>
  </si>
  <si>
    <t xml:space="preserve">Fixed contact 1200 Amp. For 66 KV MOCB </t>
  </si>
  <si>
    <t>M.W.H. meter ( Old &amp; used)</t>
  </si>
  <si>
    <t>V. Meter 2.0 V cell tester (Old &amp; Diffective)</t>
  </si>
  <si>
    <t>Coper Burned (Old)</t>
  </si>
  <si>
    <t xml:space="preserve">Gas Cylinder S F - 6 </t>
  </si>
  <si>
    <t xml:space="preserve">Surj Conter for L/A (Old &amp;Damage) </t>
  </si>
  <si>
    <t>Porceline Pole for 33 KV MOCB (Old &amp; damaged)</t>
  </si>
  <si>
    <t>Auxilary C.T. 1/0.577</t>
  </si>
  <si>
    <t>Auxilary C.T. (Diffected damaged)</t>
  </si>
  <si>
    <t>Reley (Diffected damaged)</t>
  </si>
  <si>
    <t>K.w.H. Meter (Diffected)</t>
  </si>
  <si>
    <t>13 VR-VAA</t>
  </si>
  <si>
    <t>Carrier Cabinet (dismental &amp; Old)</t>
  </si>
  <si>
    <t>English Electric Relay Type CoQ (Dismental &amp; Old)</t>
  </si>
  <si>
    <t>T/F Diffrential Rrelay Type DTH-31 (Deffective)</t>
  </si>
  <si>
    <t xml:space="preserve">C.C.R. Galv. Structure 01 set with Nuts Bolts </t>
  </si>
  <si>
    <t xml:space="preserve">C.G.R. Galv. Structure 01 set with Nuts Bolts  </t>
  </si>
  <si>
    <t xml:space="preserve">A.B.L. Galv. Structure 02 sets with Nuts Bolts  </t>
  </si>
  <si>
    <t xml:space="preserve">C.P.R. Galv. Structure 01 set with Nuts Bolts  </t>
  </si>
  <si>
    <t>ACSR Zebra Conductor in cut pieces O/U</t>
  </si>
  <si>
    <t>LT AC Distribution board (Old &amp; Unrepairable)</t>
  </si>
  <si>
    <t>Defective spring charge Moter for 33KV Ckt. Breaker</t>
  </si>
  <si>
    <t>132KV MOCB (Unserviceable)</t>
  </si>
  <si>
    <t>33 KV CT of Ratio 200/100/1A (Old)</t>
  </si>
  <si>
    <t>1-Phase Spring Charge Motor for 33KV SF-6 CB CGL Make (Defective)</t>
  </si>
  <si>
    <t>145 KV L/A with Insulating Base &amp; S/M (Damage)</t>
  </si>
  <si>
    <t>110V. DC Distribution Board (Unserviceable)</t>
  </si>
  <si>
    <t xml:space="preserve"> 33KV Isolator Blade (Out of Service)</t>
  </si>
  <si>
    <t xml:space="preserve"> 33KV Isolator Jaw (Out of Service)</t>
  </si>
  <si>
    <t>Bucholz Relay (Deffective)</t>
  </si>
  <si>
    <t>Magnetic OLG (Deffective)</t>
  </si>
  <si>
    <t>Oil Surge Relay (Deffective)</t>
  </si>
  <si>
    <t>33 KV 3 Phase Reactor (O/U)</t>
  </si>
  <si>
    <t>66KV LA (Old &amp;Diffective)</t>
  </si>
  <si>
    <t>33 KV CT (Old&amp;Diffctive)</t>
  </si>
  <si>
    <t>33 KV CB (ABB make) Dismental , Old &amp;deff.</t>
  </si>
  <si>
    <t>SF-6Gas</t>
  </si>
  <si>
    <t>20MVA T/F RTCC panel</t>
  </si>
  <si>
    <t>T/F oil</t>
  </si>
  <si>
    <t>Selica gel</t>
  </si>
  <si>
    <t>OTI meter (deffective)</t>
  </si>
  <si>
    <t>145 KV C.B.(deffective)</t>
  </si>
  <si>
    <t>LED Light 70 W</t>
  </si>
  <si>
    <t>LED Bulb 9 W</t>
  </si>
  <si>
    <t>132 KV Lightening arrester(damaged)</t>
  </si>
  <si>
    <t>Surj counter (damaged)</t>
  </si>
  <si>
    <t xml:space="preserve">Earth wire SWG 7/10 old , used and in pieces </t>
  </si>
  <si>
    <t>FF4F402024</t>
  </si>
  <si>
    <t xml:space="preserve">Hot Dip Galv. Nuts &amp; Bolts 16X40 mm </t>
  </si>
  <si>
    <t>FF4F402025</t>
  </si>
  <si>
    <t xml:space="preserve">Hot Dip Galv. Nuts &amp; Bolts 16X45 mm </t>
  </si>
  <si>
    <t>FF4F402023</t>
  </si>
  <si>
    <t xml:space="preserve">Hot Dip Galv. Nuts &amp; Bolts 16X50 mm </t>
  </si>
  <si>
    <t>FF4F402033</t>
  </si>
  <si>
    <t xml:space="preserve">Hot Dip Galv. Flat Washer16X5 mm </t>
  </si>
  <si>
    <t>FF4F402032</t>
  </si>
  <si>
    <t xml:space="preserve">Hot Dip Galv. Flat Washer16X6 mm </t>
  </si>
  <si>
    <t xml:space="preserve">Repair Sleeve for Panther Conductor </t>
  </si>
  <si>
    <t xml:space="preserve">Mid Spen Joint for Panther </t>
  </si>
  <si>
    <t>FF4F401066</t>
  </si>
  <si>
    <t>Galv. Nut &amp; Bolts of dia 06mm &amp; length 62.5mm with spring &amp; plane washer 02mm thickness</t>
  </si>
  <si>
    <t>FF4F401065</t>
  </si>
  <si>
    <t>Galv. Nut &amp; Bolts of dia 06mm &amp; length 75mm with spring &amp; plane washer 02mm thickness</t>
  </si>
  <si>
    <t>FF4F401064</t>
  </si>
  <si>
    <t>Galv. Nut &amp; Bolts of dia 06mm &amp; length 100mm with spring &amp; plane washer 02mm thickness</t>
  </si>
  <si>
    <t>FF4F401062</t>
  </si>
  <si>
    <t>Galv. Nut &amp; Bolts of dia 08mm &amp; length 50mm with spring &amp; plane washer 02mm thickness</t>
  </si>
  <si>
    <t>FF4F401060</t>
  </si>
  <si>
    <t>Galv. Nut &amp; Bolts of dia 08mm &amp; length 62.5mm with spring &amp; plane washer 02mm thickness</t>
  </si>
  <si>
    <t>FF4F401059</t>
  </si>
  <si>
    <t>Galv. Nut &amp; Bolts of dia 08mm &amp; length 75mm with spring &amp; plane washer 02mm thickness</t>
  </si>
  <si>
    <t>FF4F401058</t>
  </si>
  <si>
    <t>Galv. Nut &amp; Bolts of dia 08mm &amp; length 100mm with spring &amp; plane washer 02mm thickness</t>
  </si>
  <si>
    <t>FF4F401042</t>
  </si>
  <si>
    <t>Galv. Nut &amp; Bolts of dia 12mm &amp; length 62.5mm with spring &amp; plane washer 02mm thickness</t>
  </si>
  <si>
    <t>FF4F401041</t>
  </si>
  <si>
    <t>Galv. Nut &amp; Bolts of dia 12mm &amp; length 75mm with spring &amp; plane washer 02mm thickness</t>
  </si>
  <si>
    <t>FF4F401040</t>
  </si>
  <si>
    <t>Galv. Nut &amp; Bolts of dia 12mm &amp; length 100mm with spring &amp; plane washer 02mm thickness</t>
  </si>
  <si>
    <t>Galv. Nut &amp; Bolts of dia 08 mm &amp; length 50mm with spring &amp; plane washer 02mm thickness</t>
  </si>
  <si>
    <t>FF4F401054</t>
  </si>
  <si>
    <t>Galv. Nut &amp; Bolts of dia 10 mm &amp; length 50mm with spring &amp; plane washer 02mm thickness</t>
  </si>
  <si>
    <t>FF4F401052</t>
  </si>
  <si>
    <t>Galv. Nut &amp; Bolts of dia 10 mm &amp; length 62.5mm with spring &amp; plane washer 02mm thickness</t>
  </si>
  <si>
    <t>Vibration Damper complete suitable for ACSR Panther conductor</t>
  </si>
  <si>
    <t>Heavy  Duty Turn Buckle</t>
  </si>
  <si>
    <t>Name of Circle/ Zone:- O&amp;M Kumaon Zone Haldwani</t>
  </si>
  <si>
    <t>Name of Substation 132 KV S/s Ranikhet</t>
  </si>
  <si>
    <t>Name of Division O&amp;M Div. Almora</t>
  </si>
  <si>
    <t>Month of February 2021</t>
  </si>
  <si>
    <t xml:space="preserve">Book Value Per Unit </t>
  </si>
  <si>
    <t xml:space="preserve">ACSR ZEBRA Conductor </t>
  </si>
  <si>
    <t xml:space="preserve">ACSR Weasel conductor </t>
  </si>
  <si>
    <t xml:space="preserve">Acsr Panther Conductor </t>
  </si>
  <si>
    <t>PVC Control Cable 10x2.5 Sqmm(rate corrected)</t>
  </si>
  <si>
    <t xml:space="preserve">PC Control CAble 2 Core </t>
  </si>
  <si>
    <t xml:space="preserve">KM </t>
  </si>
  <si>
    <t>ALP Structure (OLD)</t>
  </si>
  <si>
    <t>FF8F801007</t>
  </si>
  <si>
    <t xml:space="preserve">S.T. Round Pole </t>
  </si>
  <si>
    <t>M.S. Round 36mm</t>
  </si>
  <si>
    <t>FF3F301022</t>
  </si>
  <si>
    <t xml:space="preserve">C.C.R. Galv Structure </t>
  </si>
  <si>
    <t>FF3F301020</t>
  </si>
  <si>
    <t xml:space="preserve">C.G.R. Galv Structure </t>
  </si>
  <si>
    <t>Hot Dip Galv Nuts &amp; Bolts
 16x40 mm</t>
  </si>
  <si>
    <t>FF4F401011</t>
  </si>
  <si>
    <t>Nut Bolt 16x85mm</t>
  </si>
  <si>
    <t>MS Channel 125x65 mm</t>
  </si>
  <si>
    <t>GG0G001001</t>
  </si>
  <si>
    <t>Petrollium Jelly Best Quality</t>
  </si>
  <si>
    <t xml:space="preserve">Kg </t>
  </si>
  <si>
    <t>GG0G001008</t>
  </si>
  <si>
    <t>Best quality M seal in 1 Kg Pack</t>
  </si>
  <si>
    <t>HH8H801004</t>
  </si>
  <si>
    <t xml:space="preserve">33KV Isolator Jaw Suitable for 800 AMP Capacity </t>
  </si>
  <si>
    <t xml:space="preserve">33KV Bus Isoltor Blade Best 
Quality Suitable for 800 Amp </t>
  </si>
  <si>
    <t xml:space="preserve">33KV Isolator Jaw </t>
  </si>
  <si>
    <t xml:space="preserve">Male Contact for 132KV Isolator </t>
  </si>
  <si>
    <t>HH6H602002</t>
  </si>
  <si>
    <t>Female Contact With Spring and Nut&amp; Bolts  (132 KV Isolator)</t>
  </si>
  <si>
    <t>HH9H901020</t>
  </si>
  <si>
    <t>PG Clamp for 33Kv Line/Bus Isolator for Dog Conductor</t>
  </si>
  <si>
    <t>PG Clamp for 33Kv Line/Bus Isolator for Panther Conductor</t>
  </si>
  <si>
    <t xml:space="preserve">PG Clamp Zebra to Zebra </t>
  </si>
  <si>
    <t xml:space="preserve">70 KN Disc Insulator </t>
  </si>
  <si>
    <t xml:space="preserve">Suspension Fitting for Zebra conductor </t>
  </si>
  <si>
    <t xml:space="preserve">Stay Clamp </t>
  </si>
  <si>
    <t>Stay Clamp for ST Pole SP -33</t>
  </si>
  <si>
    <t xml:space="preserve">C wedge clamp for ACSR Panther to Panther Conductor </t>
  </si>
  <si>
    <t xml:space="preserve">C wedge clamp for ACSR Zebra  to Panther Conductor </t>
  </si>
  <si>
    <t>II1I105003</t>
  </si>
  <si>
    <t xml:space="preserve">PG Clamp Panther to Dog </t>
  </si>
  <si>
    <t>II0I002002</t>
  </si>
  <si>
    <t xml:space="preserve">120KN Silicon Rubber /Polymer Disc Insulator
 including cross arm &amp; conductor end fitting  </t>
  </si>
  <si>
    <t>Mid span compression Joint for ACSR Panther Conductor</t>
  </si>
  <si>
    <t>Repair sleeve for Earth Wire</t>
  </si>
  <si>
    <t>PG Clamp 3 Bolted Dog to Dog</t>
  </si>
  <si>
    <t xml:space="preserve">120 KN Disc Insulator </t>
  </si>
  <si>
    <t>II7I701001</t>
  </si>
  <si>
    <t>D Shackle</t>
  </si>
  <si>
    <t xml:space="preserve">vibration Damper of ACSR panther
 conductor </t>
  </si>
  <si>
    <t>vibration Damper of earthwire</t>
  </si>
  <si>
    <t>JJ2J202003</t>
  </si>
  <si>
    <t xml:space="preserve">Auxilary Switch of 14NO 14NC
  for 33KV SF6 CB </t>
  </si>
  <si>
    <t>LOCAL/Remote operation 
Switch for 132KV SF6 Circuit Breaker</t>
  </si>
  <si>
    <t>LOCAL/Remote operation 
Switch for 33KV SF6 Circuit Breaker</t>
  </si>
  <si>
    <t xml:space="preserve">Limit Switch for Spring for 
132KV ABB Make Breaker </t>
  </si>
  <si>
    <t>JJ3J301004</t>
  </si>
  <si>
    <t xml:space="preserve">Interlocking Relay for ABB 
132KV Breaker 110V DC </t>
  </si>
  <si>
    <t xml:space="preserve">Counter for 132KV ABB
 make Breaker 110V DC </t>
  </si>
  <si>
    <t xml:space="preserve">145 KV SC Post Insulator </t>
  </si>
  <si>
    <t>33KV Pin Insulator</t>
  </si>
  <si>
    <t>KK4K003003</t>
  </si>
  <si>
    <t xml:space="preserve">Clamp for 33KV Post Insulator 
for Panther Conductor </t>
  </si>
  <si>
    <t xml:space="preserve">PG Clamp for 33KV Post Insulator
 for Panther Conductor </t>
  </si>
  <si>
    <t xml:space="preserve">22KV Post Insulator </t>
  </si>
  <si>
    <t>33 kv lightning arrester with terminal connectors</t>
  </si>
  <si>
    <t>33KV LA (OLD)</t>
  </si>
  <si>
    <t>Supply of 132 Kv LA with rated voltage 120 Kv, discharge current 10 KA, class-3 including Surge monitor with connecting leads, insulating base and terminal connectors</t>
  </si>
  <si>
    <t>LL3L303005</t>
  </si>
  <si>
    <t>Compact Fluorescent Tube 
Complete Fitting Rating 10 Watt 230Volt</t>
  </si>
  <si>
    <t xml:space="preserve">Multi Strand 1.5 Sqmm Flexible 
PVC Cooper Wire Fire Proof 
Havells Make </t>
  </si>
  <si>
    <t>Best quality copper blast for tube light 230-250 Volt AC 40 watt</t>
  </si>
  <si>
    <t>MM2M202011</t>
  </si>
  <si>
    <t xml:space="preserve">AC Voltmeter size 65x65 mm Range 0-500 volt AE Make </t>
  </si>
  <si>
    <t>MM2M203019</t>
  </si>
  <si>
    <t>AC Ampere meter Size 65x65 mm range 0-25 Ampere</t>
  </si>
  <si>
    <t>MM3M301004</t>
  </si>
  <si>
    <t>AE Make Digital AC Volt  Meter
 I/P 0-125 Volt AC Range 0-150KV AC Accuracy 0.5 PTR 132/110 Volt  Aux Supply 110 Volt DC</t>
  </si>
  <si>
    <t>MM1M114010</t>
  </si>
  <si>
    <t xml:space="preserve">Spring Charge Limit switch for 132 Kv CGL Make SF6 CB </t>
  </si>
  <si>
    <t>MM3M303014</t>
  </si>
  <si>
    <t>Digital MW meter I/p(-10-0-+10)mA DC range (-25-0-+25) MW accuracy 0.5 CTR/PTR Aux Supply 110 Vdc Size 95x95 mm</t>
  </si>
  <si>
    <t>MM3M304010</t>
  </si>
  <si>
    <t>Digital MVAR meter I/p (-10-0-+10)mA dc range (-12.5-0-12.5)MVAR accuracy 0.5 CTR/PTR Aux supply 110Vdc size 95x95mm</t>
  </si>
  <si>
    <t>Digital AC Volt meter I/p (0-125) Vac AC range (0-150)Kvac accuracy 0.5 PTR 132Kv/110V Aux Supply 110 Vdc Size 95x95mm</t>
  </si>
  <si>
    <t>MM3M302016</t>
  </si>
  <si>
    <t>Digital AC ammeter I/p (0-5)Aac Range (0-100)Aac accuracy 0.5 CTR (200/1)Amp programable Aux Supply 110Vdc Size 95x95mm</t>
  </si>
  <si>
    <t>Digital AC ammeter I/p (0-1) Aac Range (0-400) Aac accuracy 0.5 CTR (400/1) Amp programable Aux Supply 110 Vdc Size 95x95 mm</t>
  </si>
  <si>
    <t>SS3S301026</t>
  </si>
  <si>
    <t xml:space="preserve">HRC Fuse 2 AMP </t>
  </si>
  <si>
    <t xml:space="preserve">HRC Fuse 4 AMP </t>
  </si>
  <si>
    <t xml:space="preserve">HRC Fuse 6 AMP </t>
  </si>
  <si>
    <t xml:space="preserve">HRC Fuse 10 AMP </t>
  </si>
  <si>
    <t>SS4S404008</t>
  </si>
  <si>
    <t xml:space="preserve">Double Pole 
MCB 02 Amp </t>
  </si>
  <si>
    <t>SS4S402002</t>
  </si>
  <si>
    <t>Double Pole MCB
 10 Amp 110 Volt</t>
  </si>
  <si>
    <t xml:space="preserve">MCB For Metering CKt type AC Series 2
 Pole Rating 2A 240Ac </t>
  </si>
  <si>
    <t>SS4S402001</t>
  </si>
  <si>
    <t xml:space="preserve">Dc MCB type Dc series 2pole 
Rating 16A 110V DC </t>
  </si>
  <si>
    <t xml:space="preserve">Dc MCB type Dc series 2pole
 Rating 10A 110V DC </t>
  </si>
  <si>
    <t>SS4S402006</t>
  </si>
  <si>
    <t xml:space="preserve">Dc MCB type Dc series 
2pole Rating 4A 110V DC </t>
  </si>
  <si>
    <t>SS4S402004</t>
  </si>
  <si>
    <t xml:space="preserve">Dc MCB type Dc series
 2pole Rating 6A 110V DC </t>
  </si>
  <si>
    <t>SS4S404006</t>
  </si>
  <si>
    <t xml:space="preserve">MCB for Spring Charge 
Motor Ac 2 Pole </t>
  </si>
  <si>
    <t>SS4S402007</t>
  </si>
  <si>
    <t xml:space="preserve">MCB For DC CKT 2pole
 2A 110V DC </t>
  </si>
  <si>
    <t>SS4S404004</t>
  </si>
  <si>
    <t xml:space="preserve">MCB for CB Accessories
 10A 230Volt AC 2 Pole </t>
  </si>
  <si>
    <t>MCB Single Pole 
Havells Make 10Amp</t>
  </si>
  <si>
    <t>SS3S312001</t>
  </si>
  <si>
    <t>33KV 4.5 Amp High Glass Fuse</t>
  </si>
  <si>
    <t>33KV CT (Heptacare Make) (300/150/1A) 3 Core 0.2 Class</t>
  </si>
  <si>
    <t xml:space="preserve">36Kv CT (Vishal Transformers Make) Complete (200-100/1A) 3 Core 0.2 Class </t>
  </si>
  <si>
    <t>VV4V06011</t>
  </si>
  <si>
    <t xml:space="preserve">Conservator Shut off Valve 75mm bore Gum Metal for 5MVA 132/33KV BBl make Transformer </t>
  </si>
  <si>
    <t>VV3V301004</t>
  </si>
  <si>
    <t xml:space="preserve">Stainless Steel T/F Oil Sampling
 Container of 1 Ltr Capacity </t>
  </si>
  <si>
    <t>VV3V301003</t>
  </si>
  <si>
    <t xml:space="preserve">Stainless Steel T/F Oil Sampling Conatiner of 2 Ltr </t>
  </si>
  <si>
    <t>Old  33KV CT of Ratio 200/100/1A</t>
  </si>
  <si>
    <t>supply of 33 Kv (400/200/1A 3Core 1Phs) CT (Electro Transformers Make) Complete with accuracy class 0.25, Junction Box, Terminal connections</t>
  </si>
  <si>
    <t>Electrol T/F oil as per IS 335:1993</t>
  </si>
  <si>
    <t>Kltr.</t>
  </si>
  <si>
    <t>VV2V203001</t>
  </si>
  <si>
    <t>YY2Y205001</t>
  </si>
  <si>
    <t xml:space="preserve">Best Quality Gravity Meter </t>
  </si>
  <si>
    <t>N/A</t>
  </si>
  <si>
    <t xml:space="preserve">U Bolts&amp;Nuts with Washer </t>
  </si>
  <si>
    <t>132KV Peak Type Structure XPM</t>
  </si>
  <si>
    <t xml:space="preserve">5 Bolted Type Tension Fitting for ZEBRA
 Conductor </t>
  </si>
  <si>
    <t>2.90 mtr Channel 60x30 mm</t>
  </si>
  <si>
    <t>2.90 mtr Joist  60x30 mm</t>
  </si>
  <si>
    <t>Joist 70x150x6 mm</t>
  </si>
  <si>
    <t xml:space="preserve">M.S. Channel </t>
  </si>
  <si>
    <t xml:space="preserve">KG </t>
  </si>
  <si>
    <t xml:space="preserve">Air Break Contractor LC-1 250 Volt
 aux Contacts 1NO+1NC 25 Amp </t>
  </si>
  <si>
    <t xml:space="preserve">Thermal Over load Relay 
Make Telemechanic </t>
  </si>
  <si>
    <t>Rotary Switch 63 Amp 250V</t>
  </si>
  <si>
    <t xml:space="preserve">Clamps Made by MS Flat with Nut &amp; bolts </t>
  </si>
  <si>
    <t xml:space="preserve">L.E.D. Indiacation Lamp </t>
  </si>
  <si>
    <t xml:space="preserve">LT Shackle Insulator </t>
  </si>
  <si>
    <t>LT Shackle insulator clamp</t>
  </si>
  <si>
    <t>GI Stay set</t>
  </si>
  <si>
    <t>GI Wire 8 No</t>
  </si>
  <si>
    <t xml:space="preserve">Stay Insulator </t>
  </si>
  <si>
    <t xml:space="preserve">33KV Isolator Blade </t>
  </si>
  <si>
    <t xml:space="preserve">Single tension Fitting Compression Type Suitable for ACSR Panther Conductor </t>
  </si>
  <si>
    <t xml:space="preserve">Elevating GI Steel Structure for
 33KV Post Insulator  with Nut &amp; Bolts </t>
  </si>
  <si>
    <t xml:space="preserve"> Copper Bond Rope Type Approx 1.5 FT Long Size 6 mm Dia and both side copper lug </t>
  </si>
  <si>
    <t xml:space="preserve">33KV Pin With Nut </t>
  </si>
  <si>
    <t>33KV E Clamp</t>
  </si>
  <si>
    <t>GI Stay Set complete</t>
  </si>
  <si>
    <t>Stay wire 7/8 SWG</t>
  </si>
  <si>
    <t>Foundation Bolts for 132KV CT (rate corrected)</t>
  </si>
  <si>
    <t xml:space="preserve">Supply of 1 Phase Spring Charge Motor for 33KV Sf6 Circuit Breaker CGL Make </t>
  </si>
  <si>
    <t xml:space="preserve">Supply  of Anti pumping relay for 33KV ABB Make Breaker </t>
  </si>
  <si>
    <t xml:space="preserve">Antipumping Relay for 132KV ABB Make Breaker </t>
  </si>
  <si>
    <t xml:space="preserve">Auxiliary Power Contact for 
132KV ABB Make Breaker </t>
  </si>
  <si>
    <t xml:space="preserve">Power Contact for 132KV
 ABB Make Breaker </t>
  </si>
  <si>
    <t xml:space="preserve">3 Pole 440 Volt LT Circuit Breaker
 rated current 60A breaking Capacity Ics-37KA with  Lugs  of C&amp;S make </t>
  </si>
  <si>
    <t xml:space="preserve">Tripping Coil For 110V DC CGL make </t>
  </si>
  <si>
    <t xml:space="preserve">Tripping Coil For 110V DC ABB make </t>
  </si>
  <si>
    <t xml:space="preserve">Tripping Coil for CGL Make
 33KV SF-6 Circuit Breaker </t>
  </si>
  <si>
    <t xml:space="preserve">Tripping Coil for ABB Make
 33KV SF-6 Circuit Breaker </t>
  </si>
  <si>
    <t xml:space="preserve">Closing  Coil for CGL Make 
33KV SF-6 Circuit Breaker </t>
  </si>
  <si>
    <t xml:space="preserve">Closing  Coil for ABB Make
 33KV SF-6 Circuit Breaker </t>
  </si>
  <si>
    <t xml:space="preserve">Tripping Coil for CGL  Make
 132 KV SF-6 Circuit Breaker </t>
  </si>
  <si>
    <t xml:space="preserve">Tripping Coil for ABB Make
 132 KV SF-6 Circuit Breaker </t>
  </si>
  <si>
    <t xml:space="preserve">Closing Coil for CGL Make 
132 KV SF-6 Circuit Breaker </t>
  </si>
  <si>
    <t xml:space="preserve">Closing Coil for ABB Make 
132 KV SF-6 Circuit Breaker </t>
  </si>
  <si>
    <t xml:space="preserve">3Bolted PG Clamp Zebra to Panther </t>
  </si>
  <si>
    <t xml:space="preserve">PG Clamp for 132KV LA for Panther Conductor </t>
  </si>
  <si>
    <t xml:space="preserve">PG Clamp for 33KV LA for Panther Conductor </t>
  </si>
  <si>
    <t>Spring Charge motor for 132KV 
ABB make Breaker Specification
 (220VAC I/P -1900Watt Type Universal Motor)</t>
  </si>
  <si>
    <t xml:space="preserve">Spring Chare Motor for 33KV CGL Make 
Breaker Specification 220AC I/P
 1900W O/P 900w Type Universal Motor </t>
  </si>
  <si>
    <t>Foundation Bolt 25mm</t>
  </si>
  <si>
    <t xml:space="preserve">Set </t>
  </si>
  <si>
    <t>Foundation Bolt 28mm</t>
  </si>
  <si>
    <t xml:space="preserve">Dismanteled Gantry Column </t>
  </si>
  <si>
    <t xml:space="preserve">MT </t>
  </si>
  <si>
    <t xml:space="preserve">GI Lattice type structure with Hardware of Isolator </t>
  </si>
  <si>
    <t xml:space="preserve">01 No submersible pump set 3 phase 5 hp motor </t>
  </si>
  <si>
    <t>PG Clamp for HV transformer Bushing for 5MVA 132/33KV Transformer</t>
  </si>
  <si>
    <t>PG Clamp for 132 KV CT for ACSR panther Conductor</t>
  </si>
  <si>
    <t>PG Clamp for 33KV CT for ACSR Panther Conductor</t>
  </si>
  <si>
    <t>132 Kv Bushing Assembly for 40MVA T/F GEC Make</t>
  </si>
  <si>
    <t>PG Clamp for HV Transformer Bushing for 20MVA 132/33KV Transformer</t>
  </si>
  <si>
    <t>PG Clamp for LV Transformer Bushing for 20MVA132/33Kv Transformer</t>
  </si>
  <si>
    <t>PG Clamp for LV Transformer Bushing for 5MVA 132/33Kv Transformer</t>
  </si>
  <si>
    <t>Spring Charge Limit Switch for 33 Kv CGL Make SF6 CB</t>
  </si>
  <si>
    <t>Sprng Charge Limit Switch for 33Kv ABB Make SF6 CB</t>
  </si>
  <si>
    <t>Supply of Copper Bond with Both Side Copper Lugs for one side 20mm internal and 36 mm external dia and other side 15mm internal and 36mm external dia.</t>
  </si>
  <si>
    <t>Steel grip tape colour vise (red yellow blue black)</t>
  </si>
  <si>
    <t>High speed hacksaw blade suitable for steel cutting</t>
  </si>
  <si>
    <t>Single Bolt Type Tension 
fitting for panther</t>
  </si>
  <si>
    <t>Heavy Duty turn buckle</t>
  </si>
  <si>
    <t xml:space="preserve">Single tension fitting compression
 type panther </t>
  </si>
  <si>
    <t xml:space="preserve">EmptyOil Drum </t>
  </si>
  <si>
    <t xml:space="preserve">Old  &amp; Used (Leaked ) OSR relay </t>
  </si>
  <si>
    <t xml:space="preserve">Old  &amp; Used (Leaked ) BUCHOLZ relay </t>
  </si>
  <si>
    <t>Dismanteled &amp; Damaged old Pressure Release valve</t>
  </si>
  <si>
    <t xml:space="preserve">Defective 132KV CT 200/100/1 Heptacare Make  </t>
  </si>
  <si>
    <t xml:space="preserve">Old &amp; defective 145KV Condenser
  Bushing for 5MVA 
 Transformer </t>
  </si>
  <si>
    <t xml:space="preserve">Old &amp; Defective Magenetic Oil Level
Gauge meter for single Phase 5 MVA 
132/33KV Transformer </t>
  </si>
  <si>
    <t xml:space="preserve">Old &amp; defective Conservator Shut off Valve 75mm bore Gum Metal 
for 5MVA 132/33KV BBl make Transformer </t>
  </si>
  <si>
    <t xml:space="preserve">1x5 MVA BBL Make Transformer (Damaged) without L.V &amp; L.V Neutral Bushing &amp; Hv neutral Bushing with Oil(3344 Ltr)  </t>
  </si>
  <si>
    <t>1x5 MVA GEC Make T/f (Defective)</t>
  </si>
  <si>
    <t>33 KV Post Insulator (Damaged )</t>
  </si>
  <si>
    <t>Defective HT Bushing for 20MVA T/F 132/33Kv NGEF make with Top plate assembly</t>
  </si>
  <si>
    <t>HT Bushing for 20MVA T/F 132/33Kv NGEF make without arching horn and Top plate assembly</t>
  </si>
  <si>
    <t>Bushing HV 20MVA T/F 132Kv BHEL make</t>
  </si>
  <si>
    <t>T/F Oil Old &amp; Used</t>
  </si>
  <si>
    <t xml:space="preserve">O/C &amp; E/F Relay defective </t>
  </si>
  <si>
    <t>Shri Pawan Lohani</t>
  </si>
  <si>
    <t>Shri Govind Singh</t>
  </si>
  <si>
    <t>Shri Deepak Rawat</t>
  </si>
  <si>
    <t>Name of Circle/ Zone :- Haldwani/Kumaon                                                                                                                                        Name of Substation :- 132 KV S/s Pithoragarh</t>
  </si>
  <si>
    <t>Name of  Division:- O&amp;M Almora                                                                                                                                                                                                    Month :Feb.2021</t>
  </si>
  <si>
    <t xml:space="preserve"> Stock &amp; T&amp;P  material Up To 22 Feb 2021 of Sri Mukesh Bohra J.E.  At 132 KV Sub Division Pithoragarh</t>
  </si>
  <si>
    <t>S.n.</t>
  </si>
  <si>
    <t xml:space="preserve">Item Description </t>
  </si>
  <si>
    <t>ACSR Conductor Zebra Conductor in pieces</t>
  </si>
  <si>
    <t>AA0A004002</t>
  </si>
  <si>
    <t>Damaged ACSR Conductor Zebra Conductor in pieces</t>
  </si>
  <si>
    <t>Damaged ACSR Conductor Panther</t>
  </si>
  <si>
    <t>BB0B002001</t>
  </si>
  <si>
    <t xml:space="preserve"> 552.50 KVARCapacitor Cell suitable for2X5 MVAR CAPACITOR Bank</t>
  </si>
  <si>
    <t>PVC Control Cable  - W/o Armoured- 10x2.5mm</t>
  </si>
  <si>
    <t>PVC Control Cable  6core</t>
  </si>
  <si>
    <t>PVC Control Cable  4 core</t>
  </si>
  <si>
    <t>PVC Control Cable  2X2.5 sqmm copper</t>
  </si>
  <si>
    <t>CC1C102010</t>
  </si>
  <si>
    <t>CC6C302002</t>
  </si>
  <si>
    <t>300mm square 33 KV XLPE cable termination kit (out door type)</t>
  </si>
  <si>
    <t>FF3F301036</t>
  </si>
  <si>
    <t xml:space="preserve">66 KV Dismanteled Colum with Nuts &amp; Bolts </t>
  </si>
  <si>
    <t>FF3F301040</t>
  </si>
  <si>
    <t>Galvanised Steelstructure with bolts &amp; Nuts (01 No. Colum)</t>
  </si>
  <si>
    <t>Galvanised Nuts &amp; Bolts-16x85 mm</t>
  </si>
  <si>
    <t>FF4F401023</t>
  </si>
  <si>
    <t xml:space="preserve">Galvanised Nuts &amp; Bolts-16x50 mm / 16 X 2"/5/8" </t>
  </si>
  <si>
    <t>FF4F401024</t>
  </si>
  <si>
    <t>Galvanised Nuts &amp; Bolts-16x40 mm</t>
  </si>
  <si>
    <t>FF4F401027</t>
  </si>
  <si>
    <t>Galvanised Nuts &amp; Bolts-16x35 mm</t>
  </si>
  <si>
    <t>FF6F601006</t>
  </si>
  <si>
    <t xml:space="preserve">GI Washer- 16x8 mm </t>
  </si>
  <si>
    <t>MS Earthing rod- 36 mm dia</t>
  </si>
  <si>
    <t>FF9F902001</t>
  </si>
  <si>
    <t xml:space="preserve"> Alimunium - Strip 25x3 mm</t>
  </si>
  <si>
    <t xml:space="preserve"> Jaws  Finger of 132 KV Isolater </t>
  </si>
  <si>
    <t>HH8H801002</t>
  </si>
  <si>
    <t xml:space="preserve">Jaw of 33 KV Isolater </t>
  </si>
  <si>
    <t>HH8H801006</t>
  </si>
  <si>
    <t>132/33 KV Jaw</t>
  </si>
  <si>
    <t>Heavy duty terminal connector 6 bolted for ACSRPanther conductor for 132 KV Isolator</t>
  </si>
  <si>
    <t>Old &amp; Used Isolator Clamp for Double Panther conductor</t>
  </si>
  <si>
    <t>Heavy duty terminal connector 6 bolted for ACSR Dog conductor for 33 KV Isolator</t>
  </si>
  <si>
    <t xml:space="preserve"> 70 KN  Disc Insulator    </t>
  </si>
  <si>
    <t>PG Clamp  Moose-  Panther 3 bolted type</t>
  </si>
  <si>
    <t>Old &amp; Used PG Clamp  Moose-  Panther</t>
  </si>
  <si>
    <t>II1I103003</t>
  </si>
  <si>
    <t>PG Clamp  Deer-  Panther</t>
  </si>
  <si>
    <t>Old &amp; Used PG Clamp  Deer-  Panther</t>
  </si>
  <si>
    <t>Old &amp; Used PG Clamp  Zebra-  Panther</t>
  </si>
  <si>
    <t>II1I104003</t>
  </si>
  <si>
    <t>PG Clamp  Zebra-  Dog with 16 mm dia 4 bolted type</t>
  </si>
  <si>
    <t>Old &amp; Used PG Clamp  Panther-  Panther</t>
  </si>
  <si>
    <t>PG Clamp  Panther-  Dog 3 bolted type</t>
  </si>
  <si>
    <t>II1I106001</t>
  </si>
  <si>
    <t>PG Clamp  Panther to Racoon with 13 mm dia 3 bolted type</t>
  </si>
  <si>
    <t>II1I108002</t>
  </si>
  <si>
    <t>PG Clamp  Dog-   Dog with 3 bolted type</t>
  </si>
  <si>
    <t xml:space="preserve"> C-wedge Clamp suitable for ACSR  Zebra-  Panther conductor</t>
  </si>
  <si>
    <t>II8I807002</t>
  </si>
  <si>
    <t xml:space="preserve">  Bolted Type Tension Fitting   Moose Conductor </t>
  </si>
  <si>
    <t xml:space="preserve">  Bolted Type Tension Fitting   Panther</t>
  </si>
  <si>
    <t xml:space="preserve">  Old &amp; Used Bolted Type Tension Fitting   Panther</t>
  </si>
  <si>
    <t>Tripping coil of 132 Kv SF6 Ckt. Breaker of AREVA make</t>
  </si>
  <si>
    <t>Tripping coil of 132 Kv SF6 Ckt. Breaker of ABB make</t>
  </si>
  <si>
    <t>Tripping coil 110 V DC forABB Breaker</t>
  </si>
  <si>
    <t>Tripping coil ABB Make</t>
  </si>
  <si>
    <t>Tripping coil 110 V DC for 33 KV BHEL Ckt. Breaker</t>
  </si>
  <si>
    <t>Trippig coil 110 V DC</t>
  </si>
  <si>
    <t>Closing coil 110V DC for ABB breaker</t>
  </si>
  <si>
    <t>Closing coil CG Make</t>
  </si>
  <si>
    <t>Closing coil ABB Make</t>
  </si>
  <si>
    <t>JJ1J105034</t>
  </si>
  <si>
    <t>Single phase Spring charge motor for 33 KV SF6 Ckt. Breaker CGL make</t>
  </si>
  <si>
    <t xml:space="preserve">   Circuit Breaker Terminal Connector   </t>
  </si>
  <si>
    <t>145 KV LA with surge counter</t>
  </si>
  <si>
    <t>33 KV Polymer Lightning Arrestor with surge counter</t>
  </si>
  <si>
    <t>KK1K001007</t>
  </si>
  <si>
    <t>132 KV Lightning Arrester counter</t>
  </si>
  <si>
    <t>1.5 Sq.mm Flexible wire roll (90 mtr. Each)</t>
  </si>
  <si>
    <t>2.5 mm square Alluminium wire bundle(90 mtr.each)</t>
  </si>
  <si>
    <t>Volt Meter</t>
  </si>
  <si>
    <t>Ampere Meter</t>
  </si>
  <si>
    <t>MM3M303018</t>
  </si>
  <si>
    <t>Mw meter</t>
  </si>
  <si>
    <t>T&amp;C selector switch</t>
  </si>
  <si>
    <t>MM1M108016</t>
  </si>
  <si>
    <t>440 V,63 Amp TP Iron Clad Switch make Havells</t>
  </si>
  <si>
    <t>Energy meter</t>
  </si>
  <si>
    <t>QQ1Q106001</t>
  </si>
  <si>
    <t>Wire mesh fencing with four row barbed wire</t>
  </si>
  <si>
    <t>SS1S104007</t>
  </si>
  <si>
    <t>Contactor  415V AC  220v ac 38 Amps. 440v with auxliry</t>
  </si>
  <si>
    <t xml:space="preserve">63 Amp. 4 poleMCCB </t>
  </si>
  <si>
    <t>VV2V201002</t>
  </si>
  <si>
    <t>nitril gasket 10mm thickness</t>
  </si>
  <si>
    <t>Sqmtr.</t>
  </si>
  <si>
    <t>nitril gasket 8mm thickness</t>
  </si>
  <si>
    <t>VV2V201005</t>
  </si>
  <si>
    <t>nitril gasket 6mm thickness</t>
  </si>
  <si>
    <t xml:space="preserve">ElectrolT/F oil as per Is 335:1993 </t>
  </si>
  <si>
    <t>KL</t>
  </si>
  <si>
    <t>EHV Grade Transformer oil,Conferming IS:335 :1993</t>
  </si>
  <si>
    <t>Empty Trasformer oil Drum</t>
  </si>
  <si>
    <t xml:space="preserve">  Oil  Stainless steel T/F Oil Sampling Container of 2 Ltr. Capacity</t>
  </si>
  <si>
    <t xml:space="preserve">  Oil  Stainless steel T/F Oil Sampling Container of 1 Ltr. Capacity</t>
  </si>
  <si>
    <t>Bucholz relay for transformer</t>
  </si>
  <si>
    <t xml:space="preserve"> Oil Surge Relay </t>
  </si>
  <si>
    <t>VV4V403002</t>
  </si>
  <si>
    <t xml:space="preserve">magnetic oil level guage </t>
  </si>
  <si>
    <t>VV5V503002</t>
  </si>
  <si>
    <t>132 KV three core CT having CT ratio 800/400/1A(Hepta care)</t>
  </si>
  <si>
    <t>VV5V503013</t>
  </si>
  <si>
    <t>145 KV CT 200/100/1A with terminal connector</t>
  </si>
  <si>
    <t>VV5V505010</t>
  </si>
  <si>
    <t>33 KV Current Transformer Having ratio of 400/200/1 Amp. Accuracy class 0.2 Make-Savio</t>
  </si>
  <si>
    <t>33 KV CT (1Ph) 400/200/1 A 3 Core accuracy class0.2</t>
  </si>
  <si>
    <t>VV7V705005</t>
  </si>
  <si>
    <t>Junction Box for 33 KV CT</t>
  </si>
  <si>
    <t>VV7V705002</t>
  </si>
  <si>
    <t>33 KV Potential Transformer accuracy class 0.2</t>
  </si>
  <si>
    <t>Junction Box for 33 KV PT</t>
  </si>
  <si>
    <t xml:space="preserve">145KV C.V.T. ABB make  </t>
  </si>
  <si>
    <t>PG Clamp Zebra to Zebra Conductor</t>
  </si>
  <si>
    <t>12 Watt LED Bulb</t>
  </si>
  <si>
    <t xml:space="preserve">Obselet &amp; Scrap Material </t>
  </si>
  <si>
    <t xml:space="preserve">Galvanized earth wire for 7/10 S.W.G. (SCRAP)  </t>
  </si>
  <si>
    <t>Old &amp; Used 33 KV XLPE Cable in Pieces</t>
  </si>
  <si>
    <t xml:space="preserve">11 KV Cable box XLPE 3X400 Sq.mm outdoor type   </t>
  </si>
  <si>
    <t>empty cement Bag</t>
  </si>
  <si>
    <t xml:space="preserve">Bus isolator 33kv old and used incomplete  </t>
  </si>
  <si>
    <t xml:space="preserve">Double tension fitting for panther incomplete  </t>
  </si>
  <si>
    <t xml:space="preserve">11 KV. pin  </t>
  </si>
  <si>
    <t>Old &amp; Used 132 KV Ckt. Breaker (ABB)</t>
  </si>
  <si>
    <t>Old &amp; Used 33 KV Ckt. Breaker (VCB)BHEL</t>
  </si>
  <si>
    <t xml:space="preserve">B.O.C.B. 33KV old damaged without oil incomplete  </t>
  </si>
  <si>
    <t xml:space="preserve">B.O.C.B. 33KV old and used  </t>
  </si>
  <si>
    <t>Defective Spring charge motor of 33 kv ckt. Breaker (ABB)</t>
  </si>
  <si>
    <t>Defective Spring charge motor for 33 Kv BHEL Ckt. Breaker</t>
  </si>
  <si>
    <t>Old &amp; Used 30 KV LA</t>
  </si>
  <si>
    <t>Old &amp; UsedAnalog Amp &amp; Volt Meter</t>
  </si>
  <si>
    <t>old &amp; Used analog MW/Mvar meter</t>
  </si>
  <si>
    <t>Defective digital Amp./ Volt,MW &amp; MVAR Meter</t>
  </si>
  <si>
    <t>Old &amp; used O/C ,E/F relay (Inverse Type) CDG</t>
  </si>
  <si>
    <t>Defective Energy Meter 3Phase ,3Wire(Secure meter Ltd.)</t>
  </si>
  <si>
    <t>Defective AC fail relay</t>
  </si>
  <si>
    <t>Defective AC trip ckt. Supervision relay</t>
  </si>
  <si>
    <t>Old &amp; Used Energy Meter 3Phase ,3Wire</t>
  </si>
  <si>
    <t>Old &amp; Used Energy Meter 3Phase ,4Wire</t>
  </si>
  <si>
    <t>NN9N906001</t>
  </si>
  <si>
    <t xml:space="preserve">11KV, 630 A, 350 MVA ,V.C.B. incoming panel make C.G.L.  </t>
  </si>
  <si>
    <t>NN9N906002</t>
  </si>
  <si>
    <t xml:space="preserve">11KV, 630 A, 350 MVA,V.C.B. outgoing panel make C.G.L.  </t>
  </si>
  <si>
    <t xml:space="preserve">11KV, 630 A, 350 MVA ,V.C.B. bus coupler make C.G.L.    </t>
  </si>
  <si>
    <t>Old&amp;used, Damaged 33kv Tripple feeder panel</t>
  </si>
  <si>
    <t>Old&amp;used, Damaged 33kv Double feeder panel</t>
  </si>
  <si>
    <t>Damaged old&amp;used 33kv feeder panel</t>
  </si>
  <si>
    <t>Damaged old &amp; used OLTC panel of 3x5mva T/F-I &amp; II,&amp;20mva T/F</t>
  </si>
  <si>
    <t xml:space="preserve">Transformer old and used single phase 66/33KV2.5MVA  </t>
  </si>
  <si>
    <t xml:space="preserve">damaged old &amp; used silica gel jar </t>
  </si>
  <si>
    <t>Bucholtz relay damaged(defective)</t>
  </si>
  <si>
    <t>Defective Oil surge relay</t>
  </si>
  <si>
    <t>Defective OTI meter</t>
  </si>
  <si>
    <t>Defective WTI meter</t>
  </si>
  <si>
    <t>Defective PRV</t>
  </si>
  <si>
    <t>Defective butterfly valve</t>
  </si>
  <si>
    <t>No.s</t>
  </si>
  <si>
    <t>Defective gate valve</t>
  </si>
  <si>
    <t>Defective shut off valve</t>
  </si>
  <si>
    <t>Defective magnetic oil guage meter</t>
  </si>
  <si>
    <t>33 KV CT 300/150/1 Amp.</t>
  </si>
  <si>
    <t xml:space="preserve">Old &amp; Used 132 KV CT 800/400/200/1 Amp </t>
  </si>
  <si>
    <t xml:space="preserve">Old &amp; Used 132 KV CT /400/200/1 Amp </t>
  </si>
  <si>
    <t xml:space="preserve">Old &amp; Used 33 KV CT 400/200/1 Amp </t>
  </si>
  <si>
    <t>33 KV CT 200/100/1 Amp.</t>
  </si>
  <si>
    <t>nos.</t>
  </si>
  <si>
    <t xml:space="preserve">repaired 132 KV CT 800/400/200/1A </t>
  </si>
  <si>
    <t xml:space="preserve">33KV/110V burst &amp;damaged P.T. without oil   </t>
  </si>
  <si>
    <t>Old &amp; Used 33 KV PT (1Ph)</t>
  </si>
  <si>
    <t xml:space="preserve">Transformer Oil (Carbonised)  </t>
  </si>
  <si>
    <t xml:space="preserve">Old and used Transformer Oil  </t>
  </si>
  <si>
    <t xml:space="preserve"> Ltr.</t>
  </si>
  <si>
    <t xml:space="preserve">Battery set 110V, 60AH, old used and unserviceable   </t>
  </si>
  <si>
    <t>02 V 300 AH Battery Cell Old &amp; Used Damaged</t>
  </si>
  <si>
    <t>Damaged old &amp; used Dc charger Panel</t>
  </si>
  <si>
    <t>T&amp;P at 132 KV Substation Pithoragarh</t>
  </si>
  <si>
    <t>Quqntity</t>
  </si>
  <si>
    <t>PP4P402010</t>
  </si>
  <si>
    <t>Steel Almirah 1830x760x460</t>
  </si>
  <si>
    <t>PP4P402013</t>
  </si>
  <si>
    <t>Steel Almirah 1280x760x415</t>
  </si>
  <si>
    <t xml:space="preserve"> PP4P425022 </t>
  </si>
  <si>
    <t>Office table with drawer</t>
  </si>
  <si>
    <t>Aram Chair Cane back sheet</t>
  </si>
  <si>
    <t xml:space="preserve"> PP4P406002</t>
  </si>
  <si>
    <t>Office rack solid top 760x930x315</t>
  </si>
  <si>
    <t xml:space="preserve"> PP4P411008 </t>
  </si>
  <si>
    <t>Bench wooden firmed</t>
  </si>
  <si>
    <t xml:space="preserve"> PP1P117012 </t>
  </si>
  <si>
    <t>Socket set Taparia</t>
  </si>
  <si>
    <t xml:space="preserve"> PP1P119012 </t>
  </si>
  <si>
    <t>Pipe Wrench18"</t>
  </si>
  <si>
    <t xml:space="preserve"> PP1P121001 </t>
  </si>
  <si>
    <t>Slide/adjustable wrench 8"</t>
  </si>
  <si>
    <t xml:space="preserve"> PP2P205004 </t>
  </si>
  <si>
    <t>Digital Multimeter (Small)</t>
  </si>
  <si>
    <t xml:space="preserve"> PP1P118009 </t>
  </si>
  <si>
    <t>Screw Driver 12"</t>
  </si>
  <si>
    <t>Nose Plier</t>
  </si>
  <si>
    <t>PP1P116008</t>
  </si>
  <si>
    <t>BOX Spanner</t>
  </si>
  <si>
    <t xml:space="preserve"> PP1P1140020</t>
  </si>
  <si>
    <t>D/E Spanner 12x13</t>
  </si>
  <si>
    <t xml:space="preserve"> PP1P114018</t>
  </si>
  <si>
    <t>D/E Spanner 14x15</t>
  </si>
  <si>
    <t xml:space="preserve"> PP1P114017</t>
  </si>
  <si>
    <t>D/E Spanner 16x17</t>
  </si>
  <si>
    <t xml:space="preserve"> PP1P114013</t>
  </si>
  <si>
    <t>D/E Spanner 18x19</t>
  </si>
  <si>
    <t xml:space="preserve"> PP1P114011 </t>
  </si>
  <si>
    <t>D/E Spanner 20x22</t>
  </si>
  <si>
    <t xml:space="preserve"> PP1P115015 </t>
  </si>
  <si>
    <t>Ring Spanner 12x13</t>
  </si>
  <si>
    <t xml:space="preserve"> PP1P115016</t>
  </si>
  <si>
    <t>RIng Spanner 14x15</t>
  </si>
  <si>
    <t xml:space="preserve"> PP1P115017</t>
  </si>
  <si>
    <t>Ring Spanner 16x17</t>
  </si>
  <si>
    <t xml:space="preserve"> PP1P115018</t>
  </si>
  <si>
    <t>Ring Spanner 18x19</t>
  </si>
  <si>
    <t xml:space="preserve"> PP1P115019</t>
  </si>
  <si>
    <t>Ring Spanner 20x22</t>
  </si>
  <si>
    <t xml:space="preserve"> PP1P115020</t>
  </si>
  <si>
    <t>Ring Spanner 21x23</t>
  </si>
  <si>
    <t xml:space="preserve"> PP4P426002 </t>
  </si>
  <si>
    <t>Office table with with sun mica top 4.5'x3'</t>
  </si>
  <si>
    <t xml:space="preserve"> PP4P411004 </t>
  </si>
  <si>
    <t>Office Chair with arm (S) model</t>
  </si>
  <si>
    <t>Centrifuging machine 500galen capacity</t>
  </si>
  <si>
    <t xml:space="preserve"> DD0D001010 </t>
  </si>
  <si>
    <t>Desck Top computer make-HCl</t>
  </si>
  <si>
    <t xml:space="preserve"> DD0D005007 </t>
  </si>
  <si>
    <t>BiLangual key board</t>
  </si>
  <si>
    <t>DD1D102011</t>
  </si>
  <si>
    <t>Combo drive</t>
  </si>
  <si>
    <t xml:space="preserve"> DD0D004003 </t>
  </si>
  <si>
    <t>TFT 39.5cm Monitor make HCL</t>
  </si>
  <si>
    <t>DD1D101005</t>
  </si>
  <si>
    <t>UPS 1.0kva,/68vahmake-Uniline</t>
  </si>
  <si>
    <t>Internal modem(56kbps)</t>
  </si>
  <si>
    <t>PP4P411010</t>
  </si>
  <si>
    <t>Office chair</t>
  </si>
  <si>
    <t xml:space="preserve"> PP4P425020 </t>
  </si>
  <si>
    <t>office table</t>
  </si>
  <si>
    <t>PP4P426015</t>
  </si>
  <si>
    <t>office table with sunmica top4'x2'</t>
  </si>
  <si>
    <t>PP4P402009</t>
  </si>
  <si>
    <t>Steel Almirah1860x760x430mm</t>
  </si>
  <si>
    <t xml:space="preserve"> PP4P402020 </t>
  </si>
  <si>
    <t>Steel Almirah (small)</t>
  </si>
  <si>
    <t xml:space="preserve"> PP4P413002 </t>
  </si>
  <si>
    <t>Charan Safe</t>
  </si>
  <si>
    <t xml:space="preserve"> PP1P101006 </t>
  </si>
  <si>
    <t>box 67x44x29</t>
  </si>
  <si>
    <t>DD2D203003</t>
  </si>
  <si>
    <t>Ms office 2007 standard molp without media</t>
  </si>
  <si>
    <t xml:space="preserve"> PP2P205001 </t>
  </si>
  <si>
    <t>Multi meter make - Motwane</t>
  </si>
  <si>
    <t>Multi meter make - Rishaabh</t>
  </si>
  <si>
    <t>PP2P201001</t>
  </si>
  <si>
    <t>Tong Tester Make- Motwane</t>
  </si>
  <si>
    <t xml:space="preserve"> PP1P144006 </t>
  </si>
  <si>
    <t>Discharge rod having 4.5 mtr. In 3peices1.5 mtr. Each &amp;25 mtr.long cable</t>
  </si>
  <si>
    <t>PP2P211001</t>
  </si>
  <si>
    <t>Vaccume cleanerMake-EurekaForbes</t>
  </si>
  <si>
    <t xml:space="preserve"> PP1P147006</t>
  </si>
  <si>
    <t>Hand Drill With all size bit Make-Bosch</t>
  </si>
  <si>
    <t xml:space="preserve"> PP1P126003 </t>
  </si>
  <si>
    <t>Earth Tester Make -Waco</t>
  </si>
  <si>
    <t xml:space="preserve"> PP2P203002 </t>
  </si>
  <si>
    <t>DC Load Tester</t>
  </si>
  <si>
    <t xml:space="preserve"> DD0D007019 </t>
  </si>
  <si>
    <t>Multi functionPrinter Samsung SCX4521F Sl.No.-8p67bacz801714b</t>
  </si>
  <si>
    <t xml:space="preserve"> PP4P425021 </t>
  </si>
  <si>
    <t>Table with both size drawer of size 5x3 feet</t>
  </si>
  <si>
    <t xml:space="preserve"> PP4P432005 </t>
  </si>
  <si>
    <t>Computer table with one side drawer</t>
  </si>
  <si>
    <t>PP4P403003</t>
  </si>
  <si>
    <t>Filling cabinet with four drawer of 52"x15"x27"(18-20Guage)</t>
  </si>
  <si>
    <t>PP4P402018</t>
  </si>
  <si>
    <t xml:space="preserve">Almirah with five sleves </t>
  </si>
  <si>
    <t>Steel bench with 3 seats</t>
  </si>
  <si>
    <t xml:space="preserve"> PP4P409022 </t>
  </si>
  <si>
    <t>Low back Excutive chair</t>
  </si>
  <si>
    <t>PP4P411012</t>
  </si>
  <si>
    <t>Vistor chair</t>
  </si>
  <si>
    <t xml:space="preserve"> PP4P412010 </t>
  </si>
  <si>
    <t>Stool</t>
  </si>
  <si>
    <t>Scrap T&amp;P at 132 KV Substation Pithoragarh</t>
  </si>
  <si>
    <t>Mobile  phone R-220 make -Samsung</t>
  </si>
  <si>
    <t xml:space="preserve"> PP4P411003 </t>
  </si>
  <si>
    <t>Office Chair without arm (S) model</t>
  </si>
  <si>
    <t xml:space="preserve"> DD2D201005 </t>
  </si>
  <si>
    <t>Mc Afee Anti virus</t>
  </si>
  <si>
    <t xml:space="preserve"> PP2P204007 </t>
  </si>
  <si>
    <t>Hand driven analog megger 5kv make-waco</t>
  </si>
  <si>
    <t xml:space="preserve"> PP2P204010 </t>
  </si>
  <si>
    <t>Electronic Analog Megger5kv Make-Waco</t>
  </si>
  <si>
    <t>Stock material up to 22 feb 2021 of Sri Jitendra Joshi J.E.  At 132 KV Sub Division Pithoragarh</t>
  </si>
  <si>
    <t>Old used &amp; damaged ACSR panther conductor</t>
  </si>
  <si>
    <t>1814</t>
  </si>
  <si>
    <t>1.3</t>
  </si>
  <si>
    <t>AA0A008001</t>
  </si>
  <si>
    <t xml:space="preserve">old &amp; used ACSR Dog conductor in pieces </t>
  </si>
  <si>
    <t>old &amp; used 7/10 SWG earth wire in pieces</t>
  </si>
  <si>
    <t>1377</t>
  </si>
  <si>
    <t xml:space="preserve">ACSR dog conductor </t>
  </si>
  <si>
    <t>FF2F233012</t>
  </si>
  <si>
    <t>Template for “C” type tower</t>
  </si>
  <si>
    <t>FF2F233010</t>
  </si>
  <si>
    <t>Template for “B” type tower</t>
  </si>
  <si>
    <t>FF4F402123</t>
  </si>
  <si>
    <t>Hot dip galv. Flat washer 16*5 mm</t>
  </si>
  <si>
    <t>FF0F003011</t>
  </si>
  <si>
    <t>Galv. Tower parts for “C” type</t>
  </si>
  <si>
    <t>21.95548</t>
  </si>
  <si>
    <t>Galv. Nuts &amp; bolts16*35 , W.T/Pcs.= 0.117kg</t>
  </si>
  <si>
    <t>145.432</t>
  </si>
  <si>
    <t>Galv. Nuts &amp; bolts16*40 , W.T/Pcs.= 0.125kg</t>
  </si>
  <si>
    <t>FF4F401025</t>
  </si>
  <si>
    <t>Galv. Nuts &amp; bolts16*45 , W.T/Pcs.= 0.133kg</t>
  </si>
  <si>
    <t>Galv. Nuts &amp; bolts16*50 , W.T/Pcs.= 0.141kg</t>
  </si>
  <si>
    <t>138.756</t>
  </si>
  <si>
    <t>FF4F401022</t>
  </si>
  <si>
    <t>Galv. Nuts &amp; bolts16*55 , W.T/Pcs.= 0.149kg</t>
  </si>
  <si>
    <t>FF4F401019</t>
  </si>
  <si>
    <t>Galv. Nuts &amp; bolts16*60 , W.T/Pcs.= 0.157kg</t>
  </si>
  <si>
    <t>0.938</t>
  </si>
  <si>
    <t>FF4F401008</t>
  </si>
  <si>
    <t>Galv. Nuts &amp; bolts16*175 , W.T/Pcs.= 0.417kg</t>
  </si>
  <si>
    <t>104.162</t>
  </si>
  <si>
    <t>FF4F402104</t>
  </si>
  <si>
    <t xml:space="preserve"> M 16 pack washer 6mm w.t/Pcs=0.034kg</t>
  </si>
  <si>
    <t>9.52</t>
  </si>
  <si>
    <t>FF4F402103</t>
  </si>
  <si>
    <t xml:space="preserve"> M 16 pack washer 8mm w.t/Pcs=0.045kg</t>
  </si>
  <si>
    <t>10.08</t>
  </si>
  <si>
    <t xml:space="preserve"> M 16 pack washer 10mm w.t/Pcs=0.057kg</t>
  </si>
  <si>
    <t>7.98</t>
  </si>
  <si>
    <t>FF4F402105</t>
  </si>
  <si>
    <t xml:space="preserve"> M 16*5 pack washer  w.t/Pcs=0.011kg</t>
  </si>
  <si>
    <t>44.507</t>
  </si>
  <si>
    <t>FF4F402139</t>
  </si>
  <si>
    <t>MS channel size 125*65 mm for top channel of SP-72 pole</t>
  </si>
  <si>
    <t>0.386</t>
  </si>
  <si>
    <t>FF2F233003</t>
  </si>
  <si>
    <t>GI template B-type</t>
  </si>
  <si>
    <t>FF2F233005</t>
  </si>
  <si>
    <t>GI template C-type</t>
  </si>
  <si>
    <t>Mid Span Joints</t>
  </si>
  <si>
    <t>110</t>
  </si>
  <si>
    <t>Repair Sleeve for Panther</t>
  </si>
  <si>
    <t>104</t>
  </si>
  <si>
    <t>Mid Span Joint for Earth wire</t>
  </si>
  <si>
    <t>27</t>
  </si>
  <si>
    <t>Single Tension Fitting for Panther Conductor</t>
  </si>
  <si>
    <t>11kv 120 KN disc insulator</t>
  </si>
  <si>
    <t>120 KN silicon rubber/polymer disc insulator including cross arm &amp; conductor end fitting</t>
  </si>
  <si>
    <t>PG clamp moose to panther 4 bolted type</t>
  </si>
  <si>
    <t>19</t>
  </si>
  <si>
    <t>PG clamp moose to moose</t>
  </si>
  <si>
    <t>disc insulator</t>
  </si>
  <si>
    <t xml:space="preserve"> 70 KN 11kv disc insulator</t>
  </si>
  <si>
    <t>555</t>
  </si>
  <si>
    <t>II8I807008</t>
  </si>
  <si>
    <t>Gun fitting for ACSR Dog conductor</t>
  </si>
  <si>
    <t>Tension Fitting (120Kn) for Panther conductor complete</t>
  </si>
  <si>
    <t>12</t>
  </si>
  <si>
    <t>Steel  rope ½” dia best quality ISI mark</t>
  </si>
  <si>
    <t>Banded &amp; damaged tower parts</t>
  </si>
  <si>
    <t>1.19</t>
  </si>
  <si>
    <t>Heavy duty turn buckle</t>
  </si>
  <si>
    <t>Dismantled old &amp; damaged tower parts</t>
  </si>
  <si>
    <t>3.24947</t>
  </si>
  <si>
    <t>MS angel size 65*65*6 mm for bracing of SP-72 pole</t>
  </si>
  <si>
    <t>0.3574</t>
  </si>
  <si>
    <t>old &amp; used tower parts</t>
  </si>
  <si>
    <t>8.1325</t>
  </si>
  <si>
    <t>Old &amp; used heavy duty turn buckle</t>
  </si>
  <si>
    <t>8</t>
  </si>
  <si>
    <t xml:space="preserve">D Shackel GI Small Size </t>
  </si>
  <si>
    <t>7</t>
  </si>
  <si>
    <t>Sitarganj</t>
  </si>
  <si>
    <t xml:space="preserve">Name of Division  132 KV O&amp;M Div. PTCUL SItarganj </t>
  </si>
  <si>
    <t>Stock Inventory for the Month of Feb.2021</t>
  </si>
  <si>
    <t>B30II0I004001</t>
  </si>
  <si>
    <t>11KV 7o KN Disc insulator</t>
  </si>
  <si>
    <t>Tension clamp for earth wire</t>
  </si>
  <si>
    <t>ACSR Panther Conductor old &amp;used(in bits)</t>
  </si>
  <si>
    <t>Metre</t>
  </si>
  <si>
    <t>120KN Disc insulator (old used)</t>
  </si>
  <si>
    <t>Hexagon Gi Nut &amp; Bolt Size M16(16*40)</t>
  </si>
  <si>
    <t>Hexagon Gi Nut &amp; Bolt Size M16(16*50)</t>
  </si>
  <si>
    <t>Tension clamp for earth wire 7/10 SWG</t>
  </si>
  <si>
    <t>Single tension fitting for ACSR panther conductor</t>
  </si>
  <si>
    <t>JJ1J103018</t>
  </si>
  <si>
    <t>Spring charge motor</t>
  </si>
  <si>
    <t>Density monitor switch</t>
  </si>
  <si>
    <t>132 KV Feeder Trip coil ( CGL Breaker)</t>
  </si>
  <si>
    <t>132 KV Feeder Close coil ( CGL Breaker)</t>
  </si>
  <si>
    <t>Rotatary Bearing for 132 KV Isolator</t>
  </si>
  <si>
    <t>VV6V603006</t>
  </si>
  <si>
    <t xml:space="preserve"> 132 KV 200/100/1,1,1 Amp CT old &amp; Used</t>
  </si>
  <si>
    <t>132 KV Isolator terminal Connector for Zebra conductor</t>
  </si>
  <si>
    <t>40 MVA T/F  NEWTRAL Bushing Connector for Felt 4 (N+B)</t>
  </si>
  <si>
    <t>PG Clamp for Zebra To Zebra Conductor</t>
  </si>
  <si>
    <t xml:space="preserve">33 KV isolator Jaw &amp; blade Set Complete 800 Amp </t>
  </si>
  <si>
    <t xml:space="preserve">33 KV isolator Jaw &amp; blade Set Complete 1250 Amp </t>
  </si>
  <si>
    <t>JJ2J202002</t>
  </si>
  <si>
    <t>Circuit Breaker control switch</t>
  </si>
  <si>
    <t>Contactor for spring charge motor CGL Breaker</t>
  </si>
  <si>
    <t>PRV For 40 MVA T/F</t>
  </si>
  <si>
    <t>LT Cubical 900*750*500 mm</t>
  </si>
  <si>
    <t>Tripping/Closing Coil 132 KV ABB CB</t>
  </si>
  <si>
    <t>33 KV LA Complete with Meter</t>
  </si>
  <si>
    <t>33 KV CT 800/400/111</t>
  </si>
  <si>
    <t xml:space="preserve">C- wedge clamp Zebra to zebra </t>
  </si>
  <si>
    <t xml:space="preserve">C- wedge clamp Panther to Panther </t>
  </si>
  <si>
    <t>145 KV Post insulator</t>
  </si>
  <si>
    <t>TT1T101030</t>
  </si>
  <si>
    <t>Log sheet register (26.04.2019Received)</t>
  </si>
  <si>
    <t>ACSR  Moose Conductor</t>
  </si>
  <si>
    <t>SF6 Gas Empty Cylinder</t>
  </si>
  <si>
    <t>JJ4J401005</t>
  </si>
  <si>
    <t>33KV Circuit breaker  Clamp For panther conductor</t>
  </si>
  <si>
    <t>33kv PT Clamp for panther conductor</t>
  </si>
  <si>
    <t>33kv Isolater  Clamp for panther conductor</t>
  </si>
  <si>
    <t>JJ4J401001</t>
  </si>
  <si>
    <t>33 KV circuit breaker Clamp for tarantula conductor</t>
  </si>
  <si>
    <t>33kv isolator Clamp for tarmtula conductor</t>
  </si>
  <si>
    <t>33kv one side 13 mm grove with cu sleeve ct clamp other side panther conductor</t>
  </si>
  <si>
    <t>PG clamp panther to panther</t>
  </si>
  <si>
    <t>VV2V204015</t>
  </si>
  <si>
    <t>40 MVA T/F HV Side Bushing  clamp For Zebra conductor</t>
  </si>
  <si>
    <t>VV2V204016</t>
  </si>
  <si>
    <t>40 MVA T/F LV Side Bushing  clamp For Tarantula conductor</t>
  </si>
  <si>
    <t>PG clamp for Zebra to panther conductor</t>
  </si>
  <si>
    <t>Sulphur Hex Fluoride (SF-6) Gas .</t>
  </si>
  <si>
    <t>132 kv circuit breaker Clamp for panther conductor</t>
  </si>
  <si>
    <t xml:space="preserve">132KV CT Clamp for Zebra Conductor </t>
  </si>
  <si>
    <t xml:space="preserve">132KV CT Clamp for Panther  Conductor </t>
  </si>
  <si>
    <t>VV9V901005</t>
  </si>
  <si>
    <t>132 KV PT Clamp for zebra conductor</t>
  </si>
  <si>
    <t>132 Lighting Arrester(Old&amp; Used)</t>
  </si>
  <si>
    <t>33KV Lighting Arrester Old &amp;  Used</t>
  </si>
  <si>
    <t>Armrd rod for panther</t>
  </si>
  <si>
    <t>Mid Span joint for panther conductor</t>
  </si>
  <si>
    <t>VV8V805001</t>
  </si>
  <si>
    <t>33KV PT (Old&amp; Used)</t>
  </si>
  <si>
    <t>VV7V701011</t>
  </si>
  <si>
    <t xml:space="preserve"> CT to Rarantulla  Terminal Connector.</t>
  </si>
  <si>
    <t>132 KV CT 200/100/1A 0.2 class</t>
  </si>
  <si>
    <t>FF2F207034</t>
  </si>
  <si>
    <t>Template foe 132 KV D/C C+9  Type Tower Lattice Structure Stub Template(Old&amp; Used)</t>
  </si>
  <si>
    <t xml:space="preserve">Mt </t>
  </si>
  <si>
    <t>Repair Sleeve for ACSR  Panther Conductor</t>
  </si>
  <si>
    <t>FF1F103013</t>
  </si>
  <si>
    <t xml:space="preserve">Double Circuit Dismantial Tower C+6 Type(Old &amp; Used) </t>
  </si>
  <si>
    <t>Double tension Fittings For arcs panther conductor(Old&amp; Used)</t>
  </si>
  <si>
    <t>II5I503005</t>
  </si>
  <si>
    <t>Vibration Dampers for ACSR Panther Conductor (Old&amp; Used)</t>
  </si>
  <si>
    <t>Single Suspention fitting for ACSR panther conductor</t>
  </si>
  <si>
    <t>Old&amp; Used 145 KV CVT 3 Core Accurecy Class .2 132 KV /110Volt132 KV CVT</t>
  </si>
  <si>
    <t>PT (Potential Transformer )Single Phase 33 KV/110 Volt</t>
  </si>
  <si>
    <t>132 kv CT Damaged &amp; Burned (01.02.2021) Rece. Back</t>
  </si>
  <si>
    <t>II1I107001</t>
  </si>
  <si>
    <t>P.G. Clamp for ACSR Wolf to Wolf Conductor</t>
  </si>
  <si>
    <t>A Type Tower Scrap</t>
  </si>
  <si>
    <t>TD 30 B type tower stub setting templates
(old used) Scraps</t>
  </si>
  <si>
    <t>Iron packing case scrap</t>
  </si>
  <si>
    <t>GI Angle of (different size) TD 30 B Type D/C Tower(old &amp; used)Scrap</t>
  </si>
  <si>
    <t>33 KV VCB BHEL Make  Obsolete/Scrap</t>
  </si>
  <si>
    <t>T/F oil Empty Drums</t>
  </si>
  <si>
    <t xml:space="preserve"> 132 KV 200/100/1,1,1 Amp CT Damaged</t>
  </si>
  <si>
    <t>AL Scrap</t>
  </si>
  <si>
    <t>33 KV /110V PT Damaged &amp; burned</t>
  </si>
  <si>
    <t>132 kv CT Damaged &amp; Burned</t>
  </si>
  <si>
    <t>33 KV CT Defective Scrap</t>
  </si>
  <si>
    <t>1200 MM Ceiling fans (Defective &amp; Scrap)</t>
  </si>
  <si>
    <t>Fencing Scrap</t>
  </si>
  <si>
    <t>Name of Circle/ Zone:-O&amp;M  PTCUL Haldwani</t>
  </si>
  <si>
    <t xml:space="preserve">Name of Substation :-132/33 KV S/S Eldeco Sitarganj </t>
  </si>
  <si>
    <t xml:space="preserve">Name of Division :- O&amp;M Division PTCUL SItarganj </t>
  </si>
  <si>
    <t>Stock Inventory for the Month of -Feb.2021</t>
  </si>
  <si>
    <t>FF4F403002</t>
  </si>
  <si>
    <t xml:space="preserve"> M.S Nut &amp; Bolt - M16(16*50) Hexagon type</t>
  </si>
  <si>
    <t xml:space="preserve">33 KV Isolater Spare Jaws  800 Amp. </t>
  </si>
  <si>
    <t xml:space="preserve"> 132 KV Isolator Clamp single Zebra</t>
  </si>
  <si>
    <t>33 KV  Isolator Clamp single Panter</t>
  </si>
  <si>
    <t>PG Clamp  Panther -  Dog</t>
  </si>
  <si>
    <t>II3I305001</t>
  </si>
  <si>
    <t>T-Connector   Panther-  Panther</t>
  </si>
  <si>
    <t>33 KV Circuit Breaker Connector   Tarantulla</t>
  </si>
  <si>
    <t xml:space="preserve">  132 KV Circuit Breaker Connector   Zebra</t>
  </si>
  <si>
    <t xml:space="preserve">  33 KV  Circuit Breaker Connector   Panther </t>
  </si>
  <si>
    <t xml:space="preserve">   Empty Cylinder </t>
  </si>
  <si>
    <t>Lighting Arrestor old &amp; used 132 KV</t>
  </si>
  <si>
    <t>Lighting Arrestor 33 KV OLD &amp; USED</t>
  </si>
  <si>
    <t>Genral  Registers-Log Sheet</t>
  </si>
  <si>
    <t xml:space="preserve">   Transformer Oil</t>
  </si>
  <si>
    <t xml:space="preserve">   Transformer Oil  Empty Drum</t>
  </si>
  <si>
    <t xml:space="preserve">Current Transformer   36 KV   800-400/1A 3 core </t>
  </si>
  <si>
    <t>33 KV Current Transformer   Terminal Connectors  Single Tarantula ACSR</t>
  </si>
  <si>
    <t>132 KV Current Transformer   Terminal Connectors  Single Zebra ACSR</t>
  </si>
  <si>
    <t>33 KV Current Transformer   Terminal Connectors  Single Panther ACSR</t>
  </si>
  <si>
    <t xml:space="preserve"> PT (Potential Transformer)  1-phase, 33KV/110 Volt </t>
  </si>
  <si>
    <t xml:space="preserve"> 132 KV CVT Clamps  Single Zebra ACSR</t>
  </si>
  <si>
    <t>33 KV Isolator clamp for Tarantula conductor</t>
  </si>
  <si>
    <t>1600 Ampere Blades for 33 KV Isolator</t>
  </si>
  <si>
    <t>1600 Ampere Jaws for 33 KV Isolator</t>
  </si>
  <si>
    <t>HH8H801010</t>
  </si>
  <si>
    <t>Housing assembly for 33 KV Jaw and blades</t>
  </si>
  <si>
    <t xml:space="preserve"> C-wedge Clamp  Zebra -  Zebra</t>
  </si>
  <si>
    <t>II2I201005</t>
  </si>
  <si>
    <t xml:space="preserve"> C-wedge Clamp  Tarantula -  Panther</t>
  </si>
  <si>
    <t>Tap position indicator model-EE-601/1 kΩ power 110v/230v 50hz,5w size 96x96mm</t>
  </si>
  <si>
    <t>Remote winding temperature indicator digital repeater rang-0-150ºcsize-96x96mm</t>
  </si>
  <si>
    <t>Remote Oil temperature indicator digital repeater rang-0-150ºcsize-96x96mm</t>
  </si>
  <si>
    <t>AE Make flush type 3p-3E digital Ampire  Meter input 0-1A SIZE-96X96MM AUXILAY SUPPLY 110V dc,50hZ CTR 400/1A</t>
  </si>
  <si>
    <t>AE Make flush type 3p-3E digital MW  Meter input 10-0-10MA DC SIZE-96X96MM AUXILAY SUPPLY 110V dc,50hZ Ptr 33/110v</t>
  </si>
  <si>
    <t>AE Make flush type 3p-3E digital MVAR   Meter input 10-0-10MA DC SIZE-96X96MM AUXILAY SUPPLY 110V dc,50hZ Ptr 33/110v</t>
  </si>
  <si>
    <t>Mid Span Joint for Panther Conductor</t>
  </si>
  <si>
    <t>Single Suspention fitting for ACSR Panther Conductor</t>
  </si>
  <si>
    <t>Repair Sleeve for ACSR Panther Conductor</t>
  </si>
  <si>
    <t>800 Amp. Blade for 33 KV Isolator old &amp; used</t>
  </si>
  <si>
    <t>Old &amp; Used 33 KV Outdoor single Phase C.T.Ratio 400/200/1 Amp.3 core accuracy class 0.2</t>
  </si>
  <si>
    <t>Old &amp; Used 145 KV CVT 3 Core  accurecy Class  (132KV/110 volt)</t>
  </si>
  <si>
    <t>Wave Trap Connector for ACSR Zebra Conductor</t>
  </si>
  <si>
    <t>40 MVA T/F HV Busing Terminal Connector for Zebra Conductor</t>
  </si>
  <si>
    <t>40 MVA T/F LV Busing Terminal Connector for Tarantula Conductor</t>
  </si>
  <si>
    <t>Tripping Coil of 33 KV ABB Make</t>
  </si>
  <si>
    <t>Defective Buchhoiz Relay (GOR-3M)</t>
  </si>
  <si>
    <t>132 KV LA Damage and burned with S/C</t>
  </si>
  <si>
    <t>33 KV LA Damage and burned with S/C</t>
  </si>
  <si>
    <t>JE Name:-Mohan Singh</t>
  </si>
  <si>
    <t>AE Name :-Mahipal Singh</t>
  </si>
  <si>
    <t>EE Name:-Md. Shawez</t>
  </si>
  <si>
    <t>Substation Stock Inventory Status for the month of February 2020</t>
  </si>
  <si>
    <t>Name of Circle/ Zone:- Kumaon Zone</t>
  </si>
  <si>
    <t>Name of Division:- 220 KV O&amp;M Division Pantnagar</t>
  </si>
  <si>
    <t>Name of Substation 220 KV Substation Pantnagar</t>
  </si>
  <si>
    <t>Name of Sub-Division:- 220 KV Sub-Division Pantnagar</t>
  </si>
  <si>
    <t>Month of February 2020</t>
  </si>
  <si>
    <t>Dismantle/Incomplete/ Damage/Unservicable</t>
  </si>
  <si>
    <t>Earth wire &amp; Fitting Scrap</t>
  </si>
  <si>
    <t>Empty earth wire drum</t>
  </si>
  <si>
    <t>BB002002</t>
  </si>
  <si>
    <t>Capacitor Cell-  331kvar, 6.9kv</t>
  </si>
  <si>
    <t xml:space="preserve">PVC Control Cable  - W/o Armoured- 2x2.5mm </t>
  </si>
  <si>
    <t>CC1C102012</t>
  </si>
  <si>
    <t>Power Cable - 440V LT - - 3.5x35 Sq. mm</t>
  </si>
  <si>
    <t>FF2F206006</t>
  </si>
  <si>
    <t>Stub for 132KV D/c  B Type</t>
  </si>
  <si>
    <t>FF2F207022</t>
  </si>
  <si>
    <t xml:space="preserve"> Template A Type for 220KV Single Circuit  </t>
  </si>
  <si>
    <t>FF2F207046</t>
  </si>
  <si>
    <t>Template Non GI  (A,B,C Type)</t>
  </si>
  <si>
    <t>FF3F301002</t>
  </si>
  <si>
    <t>Strcture- Pipe</t>
  </si>
  <si>
    <t>Strcture-HT</t>
  </si>
  <si>
    <t>FF3F301029</t>
  </si>
  <si>
    <t xml:space="preserve">Strcture-MT </t>
  </si>
  <si>
    <t>Strcture-33KV Isolator</t>
  </si>
  <si>
    <t>FF4F401002</t>
  </si>
  <si>
    <t>Galvanised Nuts &amp; Bolts-30x00 mm</t>
  </si>
  <si>
    <t>FF4F401015</t>
  </si>
  <si>
    <t>Galvanised Nuts &amp; Bolts-16x70 mm</t>
  </si>
  <si>
    <t>FF4F401050</t>
  </si>
  <si>
    <t>Galvanised Nuts &amp; Bolts-10x85 mm</t>
  </si>
  <si>
    <t>HOT dipped Galvanised-16x45 mm/ (5/8"x1*3/4</t>
  </si>
  <si>
    <t>FF4F402027</t>
  </si>
  <si>
    <t>HOT dipped Galvanised-16x35 mm</t>
  </si>
  <si>
    <t>Copper -Bond Round</t>
  </si>
  <si>
    <t>132 KV Line Fitting old &amp; used</t>
  </si>
  <si>
    <t xml:space="preserve">Maintenance material Petrollium Jelly </t>
  </si>
  <si>
    <t>220 KV Isolator Male Arm 1600 A</t>
  </si>
  <si>
    <t>220 KV Isolator Female Arm 1600 A</t>
  </si>
  <si>
    <t>HH0H002001</t>
  </si>
  <si>
    <t>Line Isolator 220 KV with  Earth switch</t>
  </si>
  <si>
    <t>132 KV Isolater Spare Blade Female Contact</t>
  </si>
  <si>
    <t>HH9H901002</t>
  </si>
  <si>
    <t>Isolator Clamp  Rigid terminal connector 4" AL tube  (33KV)</t>
  </si>
  <si>
    <t>HH9H901003</t>
  </si>
  <si>
    <t>Isolator Clamp  Through type for 4” IPS Al tube (132KV)</t>
  </si>
  <si>
    <t>HH9H901007</t>
  </si>
  <si>
    <t xml:space="preserve">Isolator Clamp  Twin moose </t>
  </si>
  <si>
    <t>HH9H901008</t>
  </si>
  <si>
    <t xml:space="preserve">Isolator Clamp  Single moose </t>
  </si>
  <si>
    <t>132 KV Isolater Spare 1600 A Blade Male contact</t>
  </si>
  <si>
    <t>132 KV Isolater Spare 1600 A Blade Female Contact</t>
  </si>
  <si>
    <t>132 KV Fixable type Isolator Clamp for 4"IPS Tube</t>
  </si>
  <si>
    <t>132 KV Isolator clamp for Moose to 40 mm</t>
  </si>
  <si>
    <t xml:space="preserve">33 KV Isolater Spare Blade 1600 Amp. </t>
  </si>
  <si>
    <t xml:space="preserve">33 KV Isolater Spare Jaws  1600 Amp. </t>
  </si>
  <si>
    <t>4" IPS Tube Clamp for Twin Moose</t>
  </si>
  <si>
    <t>PG Clamp  Moose-  Moose</t>
  </si>
  <si>
    <t xml:space="preserve"> C-wedge Clamp  Zebra-  Panther</t>
  </si>
  <si>
    <t>II3I302001</t>
  </si>
  <si>
    <t>T-Connector   Moose-  Moose</t>
  </si>
  <si>
    <t>T Clamp for Twin Moose to Single Moose</t>
  </si>
  <si>
    <t>II4I402001</t>
  </si>
  <si>
    <t>Earth Wire Tension Clamp   7/9 SWG</t>
  </si>
  <si>
    <t>II4I403001</t>
  </si>
  <si>
    <t>Earth Wire Suspension Clamp   7/9 SWG</t>
  </si>
  <si>
    <t xml:space="preserve">MS Joint/ Repair Sleeve/ Vibration Damper  Mid Span Joint   Moose </t>
  </si>
  <si>
    <t>Mid Span Joint   Zebra</t>
  </si>
  <si>
    <t>Mid Span Joint   Panther</t>
  </si>
  <si>
    <t>II5I501008</t>
  </si>
  <si>
    <t>Mid Span Joint   7/9 SWG</t>
  </si>
  <si>
    <t>Mid Span Joint   7/10 SWG</t>
  </si>
  <si>
    <t>II5I502001</t>
  </si>
  <si>
    <t xml:space="preserve">Repair Sleeve   Moose </t>
  </si>
  <si>
    <t>Repair Sleeve   Zebra</t>
  </si>
  <si>
    <t>Repair Sleeve   Panther</t>
  </si>
  <si>
    <t>Repair Sleeve   7/10 SWG</t>
  </si>
  <si>
    <t>Vibration Damper   Zebra</t>
  </si>
  <si>
    <t>Vibration Damper   Panther</t>
  </si>
  <si>
    <t>II5I503008</t>
  </si>
  <si>
    <t>Vibration Damper   7/9 SWG</t>
  </si>
  <si>
    <t>Vibration Damper   7/10 SWG</t>
  </si>
  <si>
    <t>II6I601001</t>
  </si>
  <si>
    <t xml:space="preserve">Armour Rod/ Jumpher Cone/ Plate/ Bird Guard  Armour Rod   Moose </t>
  </si>
  <si>
    <t>Armour Rod   Panther</t>
  </si>
  <si>
    <t>II801009</t>
  </si>
  <si>
    <t>Single Tension Fitting   7/9 SWG</t>
  </si>
  <si>
    <t>Single Tension Fitting   7/10 SWG</t>
  </si>
  <si>
    <t>Double Tension Fitting   Panther</t>
  </si>
  <si>
    <t>II8I804009</t>
  </si>
  <si>
    <t>Single Suspension Fitting   7/10 SWG</t>
  </si>
  <si>
    <t>Pilot fitting for Zebra</t>
  </si>
  <si>
    <t>Bolted tension fitting for ACSR Moose</t>
  </si>
  <si>
    <t>Bolted tension fitting for ACSR Zebra</t>
  </si>
  <si>
    <t>T Clamp 40mm for Moose</t>
  </si>
  <si>
    <t>Bushing Sleeve</t>
  </si>
  <si>
    <t>JJ0J002001</t>
  </si>
  <si>
    <t>Circuit Breaker   220KV   Air Blast</t>
  </si>
  <si>
    <t>Circuit Breaker    33KV    110V DC SF-6</t>
  </si>
  <si>
    <t>Circuit Breaker Sapres   33KV   110V DC Trip Coil</t>
  </si>
  <si>
    <t>Circuit Breaker Auxiliary switch   Density moniter switch</t>
  </si>
  <si>
    <t>JJ3J301001</t>
  </si>
  <si>
    <t>Control panel Spares    Relay    Thermal Overload realy</t>
  </si>
  <si>
    <t>JJ4J401003</t>
  </si>
  <si>
    <t>Circuit Breaker Connector   Moose</t>
  </si>
  <si>
    <t>JJ4J401004</t>
  </si>
  <si>
    <t>Circuit Breaker Connector   Twin Moose</t>
  </si>
  <si>
    <t>Defective &amp; Damage CB</t>
  </si>
  <si>
    <t>Circuit Breaker Spare 33 KV Fixed Contact (B8), CGL Make</t>
  </si>
  <si>
    <t>Circuit Breaker spare 33 KV SF6 Stationary arcing contact, CGL Make</t>
  </si>
  <si>
    <t>Circuit Breaker spare 33 KV SF6 Moving Contact segment, CGL Make</t>
  </si>
  <si>
    <t>Circuit Breaker spare 33 KV SF6 Set of spring, CGL Make</t>
  </si>
  <si>
    <t>KK4K302003</t>
  </si>
  <si>
    <t xml:space="preserve"> Bus Post Insulator (without corona ring) with creepage distance of 900 mm. - 36 kV</t>
  </si>
  <si>
    <t>L.E.D.  - Light Fittings -   150W</t>
  </si>
  <si>
    <t>LL5L501004</t>
  </si>
  <si>
    <t>L.E.D.  - Light Fittings -   50W</t>
  </si>
  <si>
    <t>L.E.D.  - Light Fittings -   35W</t>
  </si>
  <si>
    <t>L.E.D.  - Light Fittings -   23W</t>
  </si>
  <si>
    <t>L.E.D.  - Light Fittings -  9W</t>
  </si>
  <si>
    <t>PLPCD/UL Light</t>
  </si>
  <si>
    <t>LL6L603001</t>
  </si>
  <si>
    <t xml:space="preserve">Lighting Spares  Lighting Junction Box. </t>
  </si>
  <si>
    <t>LL6L610001</t>
  </si>
  <si>
    <t>Lighting Spares  Holder For Lamp</t>
  </si>
  <si>
    <t>LED Light fixing clamp</t>
  </si>
  <si>
    <t>250 W Copper Blast (Choke)</t>
  </si>
  <si>
    <t>Relay - Trip circuit supervision relay - Trip ckt supervision relay (ABB make 220 V DC)</t>
  </si>
  <si>
    <t>Relay - Master Trip Relay Aux. Supply 220VDC 4NO+1 No.  - (JVS)</t>
  </si>
  <si>
    <t>MM1M106002</t>
  </si>
  <si>
    <t>Miscellaneous Panel Spare - Indication Lamp LED 220/110 V AC/DC - LED-Multycolour 110/220V Ac/Dc</t>
  </si>
  <si>
    <t>MM1M118008</t>
  </si>
  <si>
    <t>Miscellaneous Panel Spare - Trip transfer switch - TNC -suitable for 33KV Control and relay panel.</t>
  </si>
  <si>
    <t>MM1M121006</t>
  </si>
  <si>
    <t>Miscellaneous Panel Spare - Heater - Space Heater</t>
  </si>
  <si>
    <t>MM3M301019</t>
  </si>
  <si>
    <t>Digital Meter - Volt Meter - 220 KV Digital volt meter size 140 x 70 mm PTR-220 KV/110V range (0-300 KV), Auxiliary Supply 220V DC, A.E. make</t>
  </si>
  <si>
    <t>MM3M301020</t>
  </si>
  <si>
    <t>Digital Meter - Volt Meter - 132 KV Digital voltmeter size 140 x 70 mm PTR-132 KV/110V Range (0-160 KV), Auxiliary Supply 220V DC, A.E. Make</t>
  </si>
  <si>
    <t>Digital Meter - Volt Meter - 33 KV Digital voltmeter size 140 x 70 mm PTR-33 KV/110V, Auxiliary Supply 220V DC, A.E. Make</t>
  </si>
  <si>
    <t>Digital Meter - Ampere Meter - Digital panel meter to display current in Amp for C&amp;R panel range (0-1600 A), Auxiliary Supply 220V DC, Size 140 x 70 MM, A.E. Make</t>
  </si>
  <si>
    <t>Digital Meter - MW Meter - MW Meter 220 KV -size 140 x 70 mm PTR-220 KV/110V, CTR-1600/1 A, Auxiliary Supply 220V DC, A.E. Make</t>
  </si>
  <si>
    <t>MM3M303012</t>
  </si>
  <si>
    <t>Digital Meter - MW Meter -  MW Meter Type 3 Phase 4 wire 50-0-50 MW CTR 200/1A PTR132KV /110 V. Aux Supply 110 V DC</t>
  </si>
  <si>
    <t>MM4M405005</t>
  </si>
  <si>
    <t>Miscellaneous- - Contactor - power contactor 65A 440V</t>
  </si>
  <si>
    <t>MM4M408002</t>
  </si>
  <si>
    <t>Miscellaneous- - Resistor - variable</t>
  </si>
  <si>
    <t>Digital Panel Meter</t>
  </si>
  <si>
    <t>Synchronising Socket 8A</t>
  </si>
  <si>
    <t>Resistance ABB make RX TMA-1 INRK, 711004-AM 86</t>
  </si>
  <si>
    <t>SS1S104006</t>
  </si>
  <si>
    <t>Contactor  415V AC  240 Volt A.C. Coils including frame for coil for 3ɸ Power Contactor  IC-65a &amp; IC-65a/4</t>
  </si>
  <si>
    <t>SS4S401001</t>
  </si>
  <si>
    <t xml:space="preserve">MCB  220V DC   Double Pole 32 Amp </t>
  </si>
  <si>
    <t>SS7S704001</t>
  </si>
  <si>
    <t xml:space="preserve">Timer  delay blockTime delay block </t>
  </si>
  <si>
    <t>Auxiliary Connector</t>
  </si>
  <si>
    <t>Auxiliary contactor 12 A 230V</t>
  </si>
  <si>
    <t>TT2T101032</t>
  </si>
  <si>
    <t>General Stationary-PVC Tape coloured</t>
  </si>
  <si>
    <t>VV1V102001</t>
  </si>
  <si>
    <t>Transformer  Bushing  -220/132 KV  HV-160 MVA</t>
  </si>
  <si>
    <t>VV1V102002</t>
  </si>
  <si>
    <t>Transformer  Bushing  -220/132 KV  LV-160 MVA</t>
  </si>
  <si>
    <t>VV1V104001</t>
  </si>
  <si>
    <t>Transformer  Bushing  -132/33KV  HV-80 MVA</t>
  </si>
  <si>
    <t>VV1V104002</t>
  </si>
  <si>
    <t>Transformer  Bushing  -132/33KV  LV-80 MVA</t>
  </si>
  <si>
    <t>VV1V104003</t>
  </si>
  <si>
    <t>Transformer  Bushing  -132/33KV  Neutral-80 MVA</t>
  </si>
  <si>
    <t xml:space="preserve">Transformer Gasket,  Breather, Silica gel &amp; Connector Gasket  Nitril gasket 10mm </t>
  </si>
  <si>
    <t xml:space="preserve"> Silica Gel  Breather  Capacity 5 kg.</t>
  </si>
  <si>
    <t>Transformer Bushing 36KV/200A</t>
  </si>
  <si>
    <t>Oil  Transformer Oil</t>
  </si>
  <si>
    <t>Oil  Oil sample Bottle 2Ltr</t>
  </si>
  <si>
    <t>VV3V301006</t>
  </si>
  <si>
    <t>Oil  Oil sample Bottle 1Ltr</t>
  </si>
  <si>
    <t>Oil   Empty Oil Drums</t>
  </si>
  <si>
    <t>Bushing CT for 160 MVA T/F</t>
  </si>
  <si>
    <t>HV Bushing CT for 80 MVA T/F</t>
  </si>
  <si>
    <t>Bucholz Relay for 160 MVA T/F</t>
  </si>
  <si>
    <t>HV Bushing WTI CT for 80 MVA T/F</t>
  </si>
  <si>
    <t>LV Bushing WTI CT for 80 MVA T/F</t>
  </si>
  <si>
    <t>Bushing CT for 80 MVA T/F</t>
  </si>
  <si>
    <t>Bucholz Relay for 80 MVA T/F</t>
  </si>
  <si>
    <t>MOG with float arm for 80 MVA T/F</t>
  </si>
  <si>
    <t>Flow Indicator</t>
  </si>
  <si>
    <t>169 MVA T/F LV Bushing Clamp</t>
  </si>
  <si>
    <t>Transformer Spare Oil Temperature indicator   Meter (0-120 0C )</t>
  </si>
  <si>
    <t>Transformer Spare Winding Temperature indicator Winding Temperature indicator   Meter</t>
  </si>
  <si>
    <t>VV4V403001</t>
  </si>
  <si>
    <t>Transformer Spare Level Gauge  DIAL OIL LEVEL GAUGE</t>
  </si>
  <si>
    <t>Transformer Spare Level Gauge Magnetic oil Level Guage</t>
  </si>
  <si>
    <t>Transformer Spare PRV  Pressure Relief Vent</t>
  </si>
  <si>
    <t>Current Transformer  245KV   1200/600/1A 5 core Accuracy 0.2</t>
  </si>
  <si>
    <t>Current Transformer  145KV   1200/600/1A 5 core Accuracy 0.2</t>
  </si>
  <si>
    <t>Current Transformer   145KV  800/400/1 A  3 core Accuracy 0.2</t>
  </si>
  <si>
    <t>VV6V605005</t>
  </si>
  <si>
    <t>Current Transformer   33 KV   800/400/1A 3 core Accuracy 0.2</t>
  </si>
  <si>
    <t>Current Transformer   33 KV   400/200/1A  3 core Accuracy 0.2</t>
  </si>
  <si>
    <t>Current Transformer   33 KV   1200/600/1A  3 core Accuracy 0.2</t>
  </si>
  <si>
    <t>Current Transformer   33 KV   1200/800/1A  3 core Accuracy 0.2</t>
  </si>
  <si>
    <t>VV7V701013</t>
  </si>
  <si>
    <t>Current Transformer   Terminal Connectors  Single Moose ACSR</t>
  </si>
  <si>
    <t>VV7V701014</t>
  </si>
  <si>
    <t>Current Transformer   Terminal Connectors  Twin Moose ACSR</t>
  </si>
  <si>
    <t>VV7V701025</t>
  </si>
  <si>
    <t>Current Transformer   Terminal Connectors 33 KV CT clamp having 20 mm dia bore</t>
  </si>
  <si>
    <t>VV7V701026</t>
  </si>
  <si>
    <t>Current Transformer   Terminal Connectors 33 KV CT clamp having 29 mm dia bore (Single moose)</t>
  </si>
  <si>
    <t>VV7V701029</t>
  </si>
  <si>
    <t>Current Transformer   Terminal Connectors 36kV Terminal connector(Rigid type)  for 4” IPS Al tube (Single Moose)</t>
  </si>
  <si>
    <t>CT clamp Panther to 30 mm Dia</t>
  </si>
  <si>
    <t>CT clamp Panther to 20 mm Dia</t>
  </si>
  <si>
    <t>Current Transformer   Terminal Connectors 36kV Terminal connector(Rigid type)  for 4” IPS Al tube (Twin Moose)</t>
  </si>
  <si>
    <t>33 KV Clamp 4"IPS to Single Moose</t>
  </si>
  <si>
    <t>132 KV CT Clamp Suitable for Moose/4" AI Pipe</t>
  </si>
  <si>
    <t>132 KV CT Clamp for 4"IPS Tube to Single Moose</t>
  </si>
  <si>
    <t>132 KV CT Clamp</t>
  </si>
  <si>
    <t>Clamp 4" IPS Tube to Jumber base</t>
  </si>
  <si>
    <t>PT (Potential Transformer) PT  3-phase 33KV/110 Volt -</t>
  </si>
  <si>
    <t>PT (Potential Transformer) PT 1-phase, 33KV/110 Volt -</t>
  </si>
  <si>
    <t>VV8V810002</t>
  </si>
  <si>
    <t xml:space="preserve">CVT CVT  220 KV/110 Volt - </t>
  </si>
  <si>
    <t xml:space="preserve">CVT CVT - CVT 132 KV/110 Volt - 145kv </t>
  </si>
  <si>
    <t>33 KV PT Clamp</t>
  </si>
  <si>
    <t>YY1Y101004</t>
  </si>
  <si>
    <t xml:space="preserve">Battery Cell 2 V   400AH  lead acid </t>
  </si>
  <si>
    <t>Iron Packing Cage</t>
  </si>
  <si>
    <t>Wooden Empty drums of Conductor</t>
  </si>
  <si>
    <t>Ceiling Fan Old &amp; Used</t>
  </si>
  <si>
    <t>Terminal Connector 25 Amp</t>
  </si>
  <si>
    <t>GI Nut &amp; Bolts</t>
  </si>
  <si>
    <t>Total in Rs.</t>
  </si>
  <si>
    <t>P- Group (T&amp;P)</t>
  </si>
  <si>
    <t>PP0P001001</t>
  </si>
  <si>
    <t>Steel Almera</t>
  </si>
  <si>
    <t>PP0P001002</t>
  </si>
  <si>
    <t>Steel Rack</t>
  </si>
  <si>
    <t>Chair</t>
  </si>
  <si>
    <t>PP0P002001</t>
  </si>
  <si>
    <t>chair PCH 9003</t>
  </si>
  <si>
    <t>PP0P002003</t>
  </si>
  <si>
    <t>Easy Chair PCN 500/T</t>
  </si>
  <si>
    <t>Chair PCH 1007</t>
  </si>
  <si>
    <t>Table</t>
  </si>
  <si>
    <t>PP0P003004</t>
  </si>
  <si>
    <t>Office Table 1800X900X760</t>
  </si>
  <si>
    <t>PP0P003006</t>
  </si>
  <si>
    <t>Book Care Rack</t>
  </si>
  <si>
    <t>T&amp;C Equipments</t>
  </si>
  <si>
    <t>AC and other electrical/Electranics items</t>
  </si>
  <si>
    <t>PP0P005001</t>
  </si>
  <si>
    <t>Voltas water cooler with aquaflow eyreaforebs storage capacity 20 ltr.</t>
  </si>
  <si>
    <t>PP0P005002</t>
  </si>
  <si>
    <t>AC Votas 1.5 Ton</t>
  </si>
  <si>
    <t>Ropes</t>
  </si>
  <si>
    <t>Rope 1"</t>
  </si>
  <si>
    <t>Rope 1/2"</t>
  </si>
  <si>
    <t>Para Para Rope 24 mm</t>
  </si>
  <si>
    <t xml:space="preserve">Other T&amp;P </t>
  </si>
  <si>
    <t>Tong tester</t>
  </si>
  <si>
    <t>Screw driver Large  (Standard Quality)</t>
  </si>
  <si>
    <t>screw driver medium  (Standard Quality)</t>
  </si>
  <si>
    <t>Nose Plier  (Standard Quality)</t>
  </si>
  <si>
    <t xml:space="preserve">Vaccum cleaner with blower and suction </t>
  </si>
  <si>
    <t>Visitor chairs without arm (Godrej make)</t>
  </si>
  <si>
    <t>Portable SF6 Gas Leak Detector.</t>
  </si>
  <si>
    <t>Hydrolic Jack with gauge &amp; house pipe</t>
  </si>
  <si>
    <t>Open Jaw spanner</t>
  </si>
  <si>
    <t>double end tubeler box</t>
  </si>
  <si>
    <t>Adjestable wriench 200 mm Long</t>
  </si>
  <si>
    <t>Pipe wrinch 450 mm Long</t>
  </si>
  <si>
    <t>Gasket punch set</t>
  </si>
  <si>
    <t>Flat file</t>
  </si>
  <si>
    <t>Lather mallet</t>
  </si>
  <si>
    <t>Cold chiesel</t>
  </si>
  <si>
    <t>Teak wood bed (singel)</t>
  </si>
  <si>
    <t>Table S1070</t>
  </si>
  <si>
    <t>Desktop PC</t>
  </si>
  <si>
    <t>TFT Monitor</t>
  </si>
  <si>
    <t>UPS 1 KVA</t>
  </si>
  <si>
    <t>Laser Printer</t>
  </si>
  <si>
    <t>Laser Fax</t>
  </si>
  <si>
    <t>Trafer 10T</t>
  </si>
  <si>
    <t>Single pully block</t>
  </si>
  <si>
    <t>Double pully block</t>
  </si>
  <si>
    <t>Four Pully block</t>
  </si>
  <si>
    <t>Al Lader 15 Feet</t>
  </si>
  <si>
    <t>Al Lader 24 Feet</t>
  </si>
  <si>
    <t>Printer Samsung</t>
  </si>
  <si>
    <t>Chair PCH5002T</t>
  </si>
  <si>
    <t>Chair PCH 1004</t>
  </si>
  <si>
    <t>Store well Plain Godrej</t>
  </si>
  <si>
    <t>Broad band modem</t>
  </si>
  <si>
    <t>Al Tower lader</t>
  </si>
  <si>
    <t>30 Watt LED rechargeable portable light</t>
  </si>
  <si>
    <t>Desert cooler with Stand</t>
  </si>
  <si>
    <t>Cell Phone LM6</t>
  </si>
  <si>
    <t>Cell Phone 2630</t>
  </si>
  <si>
    <t>Cell Phone 2626</t>
  </si>
  <si>
    <t>Karbon Cell Phone (A101)</t>
  </si>
  <si>
    <t>Micromax Cell Phone (A60)</t>
  </si>
  <si>
    <t>Samsung Cell Phone (grand)</t>
  </si>
  <si>
    <t>Dektop Computer System</t>
  </si>
  <si>
    <t>Printer HP pro</t>
  </si>
  <si>
    <t>UPS 600VA</t>
  </si>
  <si>
    <t>Hydraulic Compressor of 100 Ton Capacity</t>
  </si>
  <si>
    <t>Compression die sets suitable for jointing ACSR Zebra (Steel Portion)</t>
  </si>
  <si>
    <t>Compression die sets suitable for jointing ACSR Zebra (Aluminium Portion)</t>
  </si>
  <si>
    <t>Bolted type come along clamp, 7 bolts for Zebra Conductor</t>
  </si>
  <si>
    <t>D Shackle 3 Ton</t>
  </si>
  <si>
    <t>D Shackle 6.5 Ton</t>
  </si>
  <si>
    <t>Helmet Yellow (Karam Make)</t>
  </si>
  <si>
    <t>Gas Filling Device</t>
  </si>
  <si>
    <t>Connecting Pipe HP to LP</t>
  </si>
  <si>
    <t>Substation Name - 132 KV S/s Rudrapur Stock Inventory for the month of  February 2021</t>
  </si>
  <si>
    <t>Name of Zone &amp; Circle</t>
  </si>
  <si>
    <t>-</t>
  </si>
  <si>
    <t xml:space="preserve">SE O&amp;M Haldwani </t>
  </si>
  <si>
    <t xml:space="preserve">Name of  Division </t>
  </si>
  <si>
    <t>220 KV O&amp;M Div Pantnagar</t>
  </si>
  <si>
    <t xml:space="preserve">Name of  Substation </t>
  </si>
  <si>
    <t xml:space="preserve">132 KV S/S Rudrapur </t>
  </si>
  <si>
    <t xml:space="preserve">Month </t>
  </si>
  <si>
    <t>S. No.</t>
  </si>
  <si>
    <t>Name of Item</t>
  </si>
  <si>
    <t xml:space="preserve">ACSR Conductor Tarantula </t>
  </si>
  <si>
    <t xml:space="preserve">HTLS Conductor Casablanca </t>
  </si>
  <si>
    <t>Control Cable- Armoured- - 10Cx2.5 Sq. M</t>
  </si>
  <si>
    <t>Control Cable- Armoured- - 6Cx2.5 Sq. M</t>
  </si>
  <si>
    <t>Control Cable- Armoured- - 2Cx2.5 Sq. M</t>
  </si>
  <si>
    <t>CC4C405001</t>
  </si>
  <si>
    <t>HF Cable -15010 HMS HF co-axial cable</t>
  </si>
  <si>
    <t>Maintenance material CTC 300 ML Bottle</t>
  </si>
  <si>
    <t>Rotatory Bearing for 132 KV Isolator</t>
  </si>
  <si>
    <t>Complete pole for 132 KV Isolator</t>
  </si>
  <si>
    <t>II1I101001</t>
  </si>
  <si>
    <t>PG Clamp   Tarantula -   Tarantula</t>
  </si>
  <si>
    <t>C-wedge Clamp  Panther-  Panther</t>
  </si>
  <si>
    <t>70 KN Silicon composite long rod insulator</t>
  </si>
  <si>
    <t>120 KN Silicon composite long rod insulator</t>
  </si>
  <si>
    <t>Suspension clamp for Casablanca</t>
  </si>
  <si>
    <t>Dad end clamp for Casablanca</t>
  </si>
  <si>
    <t>Vibration Damper for Casablanca</t>
  </si>
  <si>
    <t>Mid span joint for Casablanca</t>
  </si>
  <si>
    <t>Repair Sleeve for Casablanca</t>
  </si>
  <si>
    <t>Suspension Hardwar</t>
  </si>
  <si>
    <t>Tension Hardware</t>
  </si>
  <si>
    <t>Circuit Breaker Spares   132KV   110V DC Close Coil</t>
  </si>
  <si>
    <t xml:space="preserve">Circuit Breaker Spares   132KV   110V DC  Trip Coil </t>
  </si>
  <si>
    <t>Circuit Breaker Spares   132KV   Charging Motors</t>
  </si>
  <si>
    <t>Circuit Breaker Spares   33KV   Spring Charging  Motor</t>
  </si>
  <si>
    <t>Circuit Breaker Auxiliary switch   Density monitor switch</t>
  </si>
  <si>
    <t xml:space="preserve">Circuit Breaker Connector/clamp   Panther </t>
  </si>
  <si>
    <t>JJ8J801002</t>
  </si>
  <si>
    <t xml:space="preserve">SF-6 Gas Indicator/Monitor   </t>
  </si>
  <si>
    <t xml:space="preserve">Empty Cylinder </t>
  </si>
  <si>
    <t>LL7L701001</t>
  </si>
  <si>
    <t>Exhaust  Fan   3 phase 24 inches</t>
  </si>
  <si>
    <t>MM0M009003</t>
  </si>
  <si>
    <t>Relay - Auxiliary Relay - Auxiliary relay (110 V)</t>
  </si>
  <si>
    <t>MM0M042001</t>
  </si>
  <si>
    <t xml:space="preserve">Relay - Supervision Relay - </t>
  </si>
  <si>
    <t>DC Contractor CAD 32 FD 110V</t>
  </si>
  <si>
    <t>Auxiliary contractor for above contact</t>
  </si>
  <si>
    <t>Telemechanique contactor LAD4TGDL</t>
  </si>
  <si>
    <t>Telemechanique contactor LC1D09FD</t>
  </si>
  <si>
    <t>Telemechanique contactor Blok LADN11</t>
  </si>
  <si>
    <t>Telemechanique contactor Blok LADN22</t>
  </si>
  <si>
    <t>Telemechanique contactor Blok LAdn04</t>
  </si>
  <si>
    <t>Power Contractor</t>
  </si>
  <si>
    <t>Defective Relays</t>
  </si>
  <si>
    <t>Current Transformer   145KV 200/100/1A 3 core Accuracy 0.2</t>
  </si>
  <si>
    <t>33 KV PT Clamp for Panther</t>
  </si>
  <si>
    <t>HRC Semi conductor fuse,100A</t>
  </si>
  <si>
    <t xml:space="preserve">40 MVA T/F HV Bushing Clamp </t>
  </si>
  <si>
    <t xml:space="preserve">40 MVA T/F LV Bushing Clamp </t>
  </si>
  <si>
    <t>Defective &amp; Burn Spring Charging Meter</t>
  </si>
  <si>
    <t>132 KV Burn &amp; Defective CT</t>
  </si>
  <si>
    <t>33 KV Burn &amp; Defective CT</t>
  </si>
  <si>
    <t>33 KV Burn &amp; Defective PT</t>
  </si>
  <si>
    <t>Old &amp; Used 33 KV CB</t>
  </si>
  <si>
    <t>Old, Used &amp; defective Battery Cell</t>
  </si>
  <si>
    <t>Defective WTI &amp; OTI</t>
  </si>
  <si>
    <t>132 KV C B Clamp for Zebra</t>
  </si>
  <si>
    <t>110V,.8NM torque 03-05 amp Limit Switch</t>
  </si>
  <si>
    <t>33KV CT Clamp for Panther</t>
  </si>
  <si>
    <t xml:space="preserve">GI Nuts bolts </t>
  </si>
  <si>
    <t>Surge counter</t>
  </si>
  <si>
    <t>33KV CT Clamp for Tarantula</t>
  </si>
  <si>
    <t xml:space="preserve">Trip indicator fuse </t>
  </si>
  <si>
    <t>Petroleum Jelly</t>
  </si>
  <si>
    <t xml:space="preserve">T/F Oil </t>
  </si>
  <si>
    <t xml:space="preserve">LED Bulb 9W </t>
  </si>
  <si>
    <t>33 KV Isolater clamp for Tarantula</t>
  </si>
  <si>
    <t>132 KV C T Clamp for Zebra</t>
  </si>
  <si>
    <t xml:space="preserve"> Total (in Rs)</t>
  </si>
  <si>
    <t xml:space="preserve">T&amp;P Items </t>
  </si>
  <si>
    <t>DD0D001001</t>
  </si>
  <si>
    <t>Mcafee Antivirus</t>
  </si>
  <si>
    <t>DD0D001002</t>
  </si>
  <si>
    <t>Internal Modem 56Kbps</t>
  </si>
  <si>
    <t>DD0D001003</t>
  </si>
  <si>
    <t>M.S.Office 2007 Standard MOLP without Media (Software)</t>
  </si>
  <si>
    <t>DD0D002002</t>
  </si>
  <si>
    <t>TFT Monitor 39.5cm. Make HCL</t>
  </si>
  <si>
    <t>DD0D002003</t>
  </si>
  <si>
    <t>UPS 1KVA 168 VAH make Uniline</t>
  </si>
  <si>
    <t>DD0D002004</t>
  </si>
  <si>
    <t>Bilingual Key Guard</t>
  </si>
  <si>
    <t>DD0D002005</t>
  </si>
  <si>
    <t>Combo Drive</t>
  </si>
  <si>
    <t>DD0D004003</t>
  </si>
  <si>
    <t>Multifunction printer model No. Scx 4521 F make Samsung</t>
  </si>
  <si>
    <t>Almira Store well</t>
  </si>
  <si>
    <t>PP0P002004</t>
  </si>
  <si>
    <t>Dining Chair PCN 7112</t>
  </si>
  <si>
    <t>Computer Chair Pch 4103</t>
  </si>
  <si>
    <t>Chair PCH 5002T</t>
  </si>
  <si>
    <t>PP0P003003</t>
  </si>
  <si>
    <t>Godrej Chair CH-1007</t>
  </si>
  <si>
    <t>NOs</t>
  </si>
  <si>
    <t>Table with 3 Drawer (T104)</t>
  </si>
  <si>
    <t>Big Table Model V2</t>
  </si>
  <si>
    <t>Dining Table V1</t>
  </si>
  <si>
    <t>Table ET 711</t>
  </si>
  <si>
    <t>Centre table sonata</t>
  </si>
  <si>
    <t>Computer Table C2</t>
  </si>
  <si>
    <t>PP0P006004</t>
  </si>
  <si>
    <t>Industrial Helmet</t>
  </si>
  <si>
    <t>Rubber Gloves</t>
  </si>
  <si>
    <t>Digital Multimeter</t>
  </si>
  <si>
    <t>5Kv Motorized Megger</t>
  </si>
  <si>
    <t>Megger 1 KV</t>
  </si>
  <si>
    <t>Contact Resistance meter</t>
  </si>
  <si>
    <t>Earth Resistivity Meter</t>
  </si>
  <si>
    <t>D/E &amp; ring spanner 1 set each</t>
  </si>
  <si>
    <t>Hack saw frame (Standard Quality)</t>
  </si>
  <si>
    <t>Teak wood Bed (Single)</t>
  </si>
  <si>
    <t>Aluminium ladder 15 feet</t>
  </si>
  <si>
    <t>SF6 Gas Evacuating Device</t>
  </si>
  <si>
    <t xml:space="preserve">Gas Filling Equipment </t>
  </si>
  <si>
    <t>Gas Leak Detector</t>
  </si>
  <si>
    <t>Nokia 3011 Mobile (Unserviceable)</t>
  </si>
  <si>
    <t>Microsoft Mobile Lumia</t>
  </si>
  <si>
    <t>Name of Circle/ Zone:- Kumaun Zone</t>
  </si>
  <si>
    <t>Name of Substation 132 KV Substation Kichha</t>
  </si>
  <si>
    <t>Name of Division - 220 KV Substation O&amp;M Pantnagar</t>
  </si>
  <si>
    <t>Month of- October-2020</t>
  </si>
  <si>
    <t>Febuary-2021</t>
  </si>
  <si>
    <t>T&amp;P Usable</t>
  </si>
  <si>
    <t>PP0P009005</t>
  </si>
  <si>
    <t>Alluminium Ladder 30'</t>
  </si>
  <si>
    <t>PP0P002002</t>
  </si>
  <si>
    <t>Armed Chair</t>
  </si>
  <si>
    <t>PP0P006002</t>
  </si>
  <si>
    <t>Double Sleeve Pulley Block</t>
  </si>
  <si>
    <t>PP0P006003</t>
  </si>
  <si>
    <t>Tripple Sleeve Pulley Block</t>
  </si>
  <si>
    <t>PP0P004005</t>
  </si>
  <si>
    <t>Primary Injection Set</t>
  </si>
  <si>
    <t>PP0P004004</t>
  </si>
  <si>
    <t>Centrifusing Machine</t>
  </si>
  <si>
    <t>PP0P005007</t>
  </si>
  <si>
    <t>Karbonn Mobile model no. A1+</t>
  </si>
  <si>
    <t>PP0P001003</t>
  </si>
  <si>
    <t>Godrej Storewel KD Plain (4Shelves)</t>
  </si>
  <si>
    <t>PP4P402001</t>
  </si>
  <si>
    <t>Godrej Fitting Cabinet 4Dwr. Model-STV FXDM 4086</t>
  </si>
  <si>
    <t>MRI Instrument</t>
  </si>
  <si>
    <t>T&amp;P (Scrap)</t>
  </si>
  <si>
    <t>Megger (defective)</t>
  </si>
  <si>
    <t>Oil Testing Set (defective)</t>
  </si>
  <si>
    <t>PP0P004003</t>
  </si>
  <si>
    <t>2500 Volt Motor Insulation Testor</t>
  </si>
  <si>
    <t xml:space="preserve"> </t>
  </si>
  <si>
    <t>PP0P004006</t>
  </si>
  <si>
    <t>3½ Disit Electronic Multimeter</t>
  </si>
  <si>
    <t>Mcafee Antivires</t>
  </si>
  <si>
    <t>SS0D001003</t>
  </si>
  <si>
    <t>M.S.Office 2007 Standard MOLP without Media (Softwear)</t>
  </si>
  <si>
    <t>DD0D004001</t>
  </si>
  <si>
    <t>Deskjet Printer D4168</t>
  </si>
  <si>
    <t>DD0D004002</t>
  </si>
  <si>
    <t>Deskjet Printer Cartridge</t>
  </si>
  <si>
    <t>pair</t>
  </si>
  <si>
    <t>DD0D0040033</t>
  </si>
  <si>
    <t>PP0P005008</t>
  </si>
  <si>
    <t xml:space="preserve">Mobile Model 322051, S.No.35378000264809 (unserviceable &amp; damaged) </t>
  </si>
  <si>
    <t>Stock Material (Usable)</t>
  </si>
  <si>
    <t>VV3V303006</t>
  </si>
  <si>
    <t>132 KV CT (200/100/1 A)</t>
  </si>
  <si>
    <t>VV1V101034</t>
  </si>
  <si>
    <t>Bushing assembly for 145 KV T/F</t>
  </si>
  <si>
    <t>145 KV S/C core post insulator</t>
  </si>
  <si>
    <t>132 KV post insulator</t>
  </si>
  <si>
    <t>SS3S301001</t>
  </si>
  <si>
    <t>Jaw for 132 KV isolator</t>
  </si>
  <si>
    <t>33 KV. Post Insulator</t>
  </si>
  <si>
    <t>N0.</t>
  </si>
  <si>
    <t>33 KV. CT. 800/400/1A</t>
  </si>
  <si>
    <t>VV5V406005</t>
  </si>
  <si>
    <t>33 KV CT Jn. Box</t>
  </si>
  <si>
    <t>NN0N001008</t>
  </si>
  <si>
    <t>33 KV Conrol &amp; Relay panel (Tripple feeder)</t>
  </si>
  <si>
    <t>33 KV Isolator 3 PH.</t>
  </si>
  <si>
    <t>PT 2.5 VA for 33 KV metering cubical</t>
  </si>
  <si>
    <t>VV2V209001</t>
  </si>
  <si>
    <t>PRV of 40 MVA T/F</t>
  </si>
  <si>
    <t>NN0N007004</t>
  </si>
  <si>
    <t>OSR of 40 MVA T/F</t>
  </si>
  <si>
    <t>T/F oil sample bottle (1000 ml)</t>
  </si>
  <si>
    <t>16-a</t>
  </si>
  <si>
    <t>T/F oil sample bottle (2000 ml)</t>
  </si>
  <si>
    <t xml:space="preserve">    b</t>
  </si>
  <si>
    <t>VV2V204003</t>
  </si>
  <si>
    <t>Stainless Steel T/F. Oil Sampling Container of 02 Ltr. Capacity.</t>
  </si>
  <si>
    <t>40 MVA Transformer HV Side Bushing Clamp</t>
  </si>
  <si>
    <t>Buchholz Relay for 40 MVV Power T/F.</t>
  </si>
  <si>
    <t xml:space="preserve">Silica Gel Breather for 40 MVA Power T/F. Having Capacity 06 Kg. </t>
  </si>
  <si>
    <t xml:space="preserve">Silica Gel Breather for 40 MVA Power T/F. Having Capacity 01 Kg. </t>
  </si>
  <si>
    <t>Transformer Oil.</t>
  </si>
  <si>
    <t>JJ3J301005</t>
  </si>
  <si>
    <t>132 KV SF6 C.B 110V DV Trip Coil .</t>
  </si>
  <si>
    <t>JJ3J301007</t>
  </si>
  <si>
    <t>132 KV SF6 C.B 110V DV Closing Coil .</t>
  </si>
  <si>
    <t>JJ5J501006</t>
  </si>
  <si>
    <t>33KV SF6 C.B 110V DV Trip Coil .</t>
  </si>
  <si>
    <t>JJ5J501008</t>
  </si>
  <si>
    <t>33KV SF6 C.B 110V DV Closing Coil Assembly.</t>
  </si>
  <si>
    <t>Tripping / Clossing Coil 110VDC Suitable for 33 KV CGL Make breakers.</t>
  </si>
  <si>
    <t>Teiemechanique contractor LC1D09FD</t>
  </si>
  <si>
    <t>CC3C303001</t>
  </si>
  <si>
    <t>33 KV XLPE Power Cable(1x630 Sq. mm)</t>
  </si>
  <si>
    <t>KM.</t>
  </si>
  <si>
    <t>29-a</t>
  </si>
  <si>
    <t>CC0C003010</t>
  </si>
  <si>
    <t>2.5 Sq.mm 10 Core Armoured Copper Control Cable.</t>
  </si>
  <si>
    <t>2.5 sqmm, 10 core control cable</t>
  </si>
  <si>
    <t xml:space="preserve">   c</t>
  </si>
  <si>
    <t>10 Core 2..5 mm 2 control cable</t>
  </si>
  <si>
    <t>2.5X 4 Core  Control Cable.</t>
  </si>
  <si>
    <t>CC0C001009</t>
  </si>
  <si>
    <t>2.5X 2 Core  Control Cable.</t>
  </si>
  <si>
    <t>32-a</t>
  </si>
  <si>
    <t>CC1C103012</t>
  </si>
  <si>
    <t>35 Sq. mm 3.5 core Alluminium Power Cable</t>
  </si>
  <si>
    <t>35 sqmm 3.5 core Alluminium power cable</t>
  </si>
  <si>
    <t>SCR OF 110 V Charger HSsTBB 1/4 UNF.</t>
  </si>
  <si>
    <t>Rail piece 2.5 meter long</t>
  </si>
  <si>
    <t>2.4 meter height pale fencing</t>
  </si>
  <si>
    <t>RMT</t>
  </si>
  <si>
    <t>FF3F301003</t>
  </si>
  <si>
    <t>S/S Structure ABL type</t>
  </si>
  <si>
    <t>S/S Structure BBL type</t>
  </si>
  <si>
    <t>FF3F301011</t>
  </si>
  <si>
    <t>S/S Structure BTI type</t>
  </si>
  <si>
    <t>FF0F043008</t>
  </si>
  <si>
    <t>Template ABC type</t>
  </si>
  <si>
    <t>JJ7J707005</t>
  </si>
  <si>
    <t>Empty SF6 gas cylinder</t>
  </si>
  <si>
    <t>PP1P122003</t>
  </si>
  <si>
    <t>SF6 gas filling and evacuation device</t>
  </si>
  <si>
    <t>PP1P122001</t>
  </si>
  <si>
    <t>SF6 gas filling bag</t>
  </si>
  <si>
    <t>JJ7J701007</t>
  </si>
  <si>
    <t>Local remote switch</t>
  </si>
  <si>
    <t>PC</t>
  </si>
  <si>
    <t>JJ7J701004</t>
  </si>
  <si>
    <t>Limit switch for 33 KV VCB</t>
  </si>
  <si>
    <t>MCB 32 A DC Single pole</t>
  </si>
  <si>
    <t>CC3C311008</t>
  </si>
  <si>
    <t>33 KV Outdoor cable Termination kit(1x630 Sq. mm)</t>
  </si>
  <si>
    <t>33 KV Polymer Insulator with pin 10 KN</t>
  </si>
  <si>
    <t>1600 Amp. Jaw Pad</t>
  </si>
  <si>
    <t>49-a</t>
  </si>
  <si>
    <t>C-Wedge clamp Z-Z Conductor</t>
  </si>
  <si>
    <t>C-Wedge clamp Z-P Conductor</t>
  </si>
  <si>
    <t>C-Wedge clamp P-P Conductor</t>
  </si>
  <si>
    <t>ACSR Moose conductor .</t>
  </si>
  <si>
    <t>ACSR Zebra conductor bits (scrap)</t>
  </si>
  <si>
    <t>ACSR Panther conductor.</t>
  </si>
  <si>
    <t>ACSR Panther conductor bits (scrap)</t>
  </si>
  <si>
    <t>56-a</t>
  </si>
  <si>
    <t>II5I501005</t>
  </si>
  <si>
    <t>Tesion Fitting for panther conductor.</t>
  </si>
  <si>
    <t>Single tension fitting for ACSR Panther Conductor.</t>
  </si>
  <si>
    <t>II51504005</t>
  </si>
  <si>
    <t>Single tension fitting for Panther</t>
  </si>
  <si>
    <t>II31301004</t>
  </si>
  <si>
    <t>Mid Span Joint Panther</t>
  </si>
  <si>
    <t>II31302004</t>
  </si>
  <si>
    <t>Repair Slip For ACSR Panther</t>
  </si>
  <si>
    <t>II31303004</t>
  </si>
  <si>
    <t>Vibration damper</t>
  </si>
  <si>
    <t>II0I001003</t>
  </si>
  <si>
    <t>11 KV 120 KN Disc Insulator</t>
  </si>
  <si>
    <t>II0I001007</t>
  </si>
  <si>
    <t>11 KV 70 KN Disc Insulator</t>
  </si>
  <si>
    <t>II3I307001</t>
  </si>
  <si>
    <t>M.S. Sheet N. Plate 200x200 mm. having N.written on 01 To 69</t>
  </si>
  <si>
    <t>II3I307006</t>
  </si>
  <si>
    <t>M.S. Sheet Danger Plate 300x200 mm. having Danger symbol 132000 volts written.</t>
  </si>
  <si>
    <t>II3I307003</t>
  </si>
  <si>
    <t>M.S. Sheet color wise (R,Y,B)  Phase plate having 100 mm. diameter.</t>
  </si>
  <si>
    <t>Copper Anabond</t>
  </si>
  <si>
    <t xml:space="preserve">33 KV ABB make 552.5 KVAR Capacitor bank cell </t>
  </si>
  <si>
    <t>Secure make Energy meter (Old &amp;Dismantled).</t>
  </si>
  <si>
    <t>Obsolete Materials</t>
  </si>
  <si>
    <t>VV6V506002</t>
  </si>
  <si>
    <t>11 KV PT for southern switch gear with housing</t>
  </si>
  <si>
    <t>VV4V306001</t>
  </si>
  <si>
    <t>11 KV CT 200/100/1A for southern switch gear (protection)</t>
  </si>
  <si>
    <t>11 KV CT 200/100/1A for southern switch gear (metering)</t>
  </si>
  <si>
    <t>11 KV CT 600/300/1A for southern switch gear (protection)</t>
  </si>
  <si>
    <t>11 KV CT 200/100/1A for Crompton make switch gear (metering)</t>
  </si>
  <si>
    <t>11 KV CT 200/100/1A for Crompton make switch gear (protection)</t>
  </si>
  <si>
    <t>11 KV cable box XLPE 3x70 mm. Indoor type</t>
  </si>
  <si>
    <t>11 KV cable box XLPE 3x70 mm. outdoor type</t>
  </si>
  <si>
    <t>Spout (epoxy type)</t>
  </si>
  <si>
    <t>JJ6J601046</t>
  </si>
  <si>
    <t>Spout contact</t>
  </si>
  <si>
    <t>Spout shower contact</t>
  </si>
  <si>
    <t>JJ6J601047</t>
  </si>
  <si>
    <t>Female contact</t>
  </si>
  <si>
    <t>Bushing rod</t>
  </si>
  <si>
    <t>Auxilary contact lever</t>
  </si>
  <si>
    <t>33 KV XLPE cable box 3x400 mm2 (outdoor type)</t>
  </si>
  <si>
    <t>CC3C319002</t>
  </si>
  <si>
    <t>33 KV XLPE cable box 3x400 mm2 (indoor type)</t>
  </si>
  <si>
    <t>PSDF Items</t>
  </si>
  <si>
    <t>Sr.No</t>
  </si>
  <si>
    <t>Name Of Article</t>
  </si>
  <si>
    <t>132 KV Transformer Protection Panel</t>
  </si>
  <si>
    <t>NN1N101003</t>
  </si>
  <si>
    <t>132 KV C&amp;R Panel (Feeder)</t>
  </si>
  <si>
    <t>NN1N102003</t>
  </si>
  <si>
    <t>132 KV RTCC/OLTC Panel</t>
  </si>
  <si>
    <t>NN0N002005</t>
  </si>
  <si>
    <t>33 KV Control &amp; Relay Panel</t>
  </si>
  <si>
    <t>33 KV Capacitor bank C&amp;R Panel</t>
  </si>
  <si>
    <t>132 KV Isolator 3 PH</t>
  </si>
  <si>
    <t xml:space="preserve">132 KV CT </t>
  </si>
  <si>
    <t xml:space="preserve">132 KV. Circuit Breaker 3 PH </t>
  </si>
  <si>
    <t xml:space="preserve">132 KV CVT 1 PH </t>
  </si>
  <si>
    <t>KK1K101001</t>
  </si>
  <si>
    <t xml:space="preserve">132 KV Surge Arrester 1 PH </t>
  </si>
  <si>
    <t>33 KV Isolator 3 PH</t>
  </si>
  <si>
    <t>33 KV CT</t>
  </si>
  <si>
    <t xml:space="preserve">33 KV PT </t>
  </si>
  <si>
    <t>33 KV CB</t>
  </si>
  <si>
    <t>33 KV CB (Without Pole)</t>
  </si>
  <si>
    <t xml:space="preserve">132 KV PT </t>
  </si>
  <si>
    <t xml:space="preserve">ACDB </t>
  </si>
  <si>
    <t xml:space="preserve">DCDB </t>
  </si>
  <si>
    <t>Chandrapal Singh</t>
  </si>
  <si>
    <t xml:space="preserve">Rahul Kumar Singh </t>
  </si>
  <si>
    <t xml:space="preserve"> Pankaj Kumar</t>
  </si>
  <si>
    <t>JE, 132 KV S/s Kichha</t>
  </si>
  <si>
    <t>Assistant Engineer (O&amp;M)</t>
  </si>
  <si>
    <t>EE (O&amp;M)</t>
  </si>
  <si>
    <t>132 KV  Substation, Kichha</t>
  </si>
  <si>
    <t>220 KV O&amp;M Division Pantnagar</t>
  </si>
  <si>
    <t>SCRAP MATERIAL</t>
  </si>
  <si>
    <t>132 KV Bus Coupler Panel (old &amp; dismant.)</t>
  </si>
  <si>
    <t>132 KV CT 800/400/1A (old &amp; dismantled)</t>
  </si>
  <si>
    <t>132 KV CT 400/200/1A (old &amp; dismantled)</t>
  </si>
  <si>
    <t>132 KV CT 200/100/1A (damaged)</t>
  </si>
  <si>
    <t>132 KV CVT (Defective)</t>
  </si>
  <si>
    <t>132 KV LA (old &amp; dismantled)</t>
  </si>
  <si>
    <t>132 KV SF6 gas pneumatic type circuit breaker make CGL</t>
  </si>
  <si>
    <t>132 KV Panel Incomp. And Relay short</t>
  </si>
  <si>
    <t>120 KV LA (Dismantled)</t>
  </si>
  <si>
    <t>66 KV D.C. Panel W/O Relay &amp; Meter</t>
  </si>
  <si>
    <t>VV3V305006</t>
  </si>
  <si>
    <t>33 KV CT 800/400/1A (old &amp; dismantled)</t>
  </si>
  <si>
    <t>33 KV CT 800/400/1 A (old defective and dismentaled)</t>
  </si>
  <si>
    <t>33 KV CT 800/400/1 A (old, damaged,Used &amp; dismentaled)</t>
  </si>
  <si>
    <t>VV3V305010</t>
  </si>
  <si>
    <t>33 KV.CT 400/200/1A. (Old used &amp;damaged)</t>
  </si>
  <si>
    <t>33 KV CT 400/200/1 A (old &amp; defective)</t>
  </si>
  <si>
    <t>VV4V305012</t>
  </si>
  <si>
    <t>33 KV CT 300/150/1A (old &amp; dismantled)</t>
  </si>
  <si>
    <t>33 KV CT 300/150/1A (old, defective &amp; dismantled)</t>
  </si>
  <si>
    <t>33 KV CT 200/100/1A (old, used &amp; dismantled)</t>
  </si>
  <si>
    <t>33 KV CT 200/100/1A (old, defective, dismantled)</t>
  </si>
  <si>
    <t>33 KV CT 200/100/1A (old, used, &amp; damaged)</t>
  </si>
  <si>
    <t>33 KV CT 30/15/1A (old &amp; used)</t>
  </si>
  <si>
    <t>33 KV CT 30/15/1A (old,used, &amp; damaged)</t>
  </si>
  <si>
    <t>33 KV PT 50/100 VA, 33KV/√3/110V (old, used, damaged)</t>
  </si>
  <si>
    <t>33 KV/110 V PT (N.Defective)</t>
  </si>
  <si>
    <t>33 KV/110 V PT ( Old &amp; Damaged)</t>
  </si>
  <si>
    <t xml:space="preserve">33 KV SF6 CB S.No. IB239748, make ABB (old,used, defective&amp; dismentaled) </t>
  </si>
  <si>
    <t>33 KV DATA POWER TVM meter (old &amp; used)</t>
  </si>
  <si>
    <t>33 KV  Capacitor Heaving 33 Cell (old &amp; damaged)</t>
  </si>
  <si>
    <t>33 KV VCB S/S make (old &amp; damaged)</t>
  </si>
  <si>
    <t>33 KV VCB BHEL make (old &amp; dismantled)</t>
  </si>
  <si>
    <t>33 KV VCB ABB make Incomp. (scrap)</t>
  </si>
  <si>
    <t>33 KV RVT (old &amp; dismantled)</t>
  </si>
  <si>
    <t>33 KV Reactor (old &amp; dismantled)</t>
  </si>
  <si>
    <t>33 KV MOCB BHEL make (unserviceable, old, dismantled)</t>
  </si>
  <si>
    <t>Porcelain insulator for 33 KV OCB</t>
  </si>
  <si>
    <t>33 KV Capacitor Bank Control &amp; Relay Panel (Old &amp; Dismantled)</t>
  </si>
  <si>
    <t>Vaccum bottle for 33 KV VCB (defective)</t>
  </si>
  <si>
    <t>11 KV CT (old &amp; defective)</t>
  </si>
  <si>
    <t>11 KV INC.350 MVA 800/400/5A,110 VDC, Complete damaged and not usable.</t>
  </si>
  <si>
    <t>11 KV outgoing feeder panel Crompton make (old, used &amp; scrap)</t>
  </si>
  <si>
    <t>11 KV OCB outgoing feeder Southern Switch Gear make  (old, used &amp; scrap)</t>
  </si>
  <si>
    <t>11 KV OCB Incoming feeder Southern Switch Gear make  (old, used &amp; scrap)</t>
  </si>
  <si>
    <t>11 KV OCB Bus Coupler Southern Switch Gear make  (old, used &amp; scrap)</t>
  </si>
  <si>
    <t>11 KV OCB contact male &amp; female (old, burnt &amp;Scrap)</t>
  </si>
  <si>
    <t>Empty Conductor Drum W/O rod (G.I.bar), Scrap</t>
  </si>
  <si>
    <t>Alluminium Scrap</t>
  </si>
  <si>
    <t>Copper Scrap</t>
  </si>
  <si>
    <t>Pales off size (dismantled &amp; scrap)</t>
  </si>
  <si>
    <t>Busbar hardwere material.(Scrap)</t>
  </si>
  <si>
    <t xml:space="preserve">2.4 Mtr.height Pale fencing old used &amp; scrap </t>
  </si>
  <si>
    <t>G.I. earth wire 7/10 SWG (old &amp; dismantled)</t>
  </si>
  <si>
    <t xml:space="preserve">Transformer oil (old, used &amp; dismentaled) </t>
  </si>
  <si>
    <t>Empty T/F oil Drum</t>
  </si>
  <si>
    <t>Empty drum of Transformer oil</t>
  </si>
  <si>
    <t>Secure make Energy meter type non MRI meters</t>
  </si>
  <si>
    <t>WTI with 4 no. mercury switch (old &amp; dismentaled)</t>
  </si>
  <si>
    <t>Mono-block 3-PH, 7.5 hp motor (Defective)</t>
  </si>
  <si>
    <t>lead acid battary cell</t>
  </si>
  <si>
    <t>Dog Conductor (Scrap)</t>
  </si>
  <si>
    <t>L&amp;T make Energy meter (Old &amp;Dismantled).</t>
  </si>
  <si>
    <t>33/0.4 KV, 250 KVA Transformer Fully brunt and Damaged (Scrap).</t>
  </si>
  <si>
    <t>33 KV Capacitor cell (Old, Damaged &amp; Scrap)</t>
  </si>
  <si>
    <t>33 KV. NCT (Scrap)</t>
  </si>
  <si>
    <t>132 KV CT 1600/800/400/1A (old , dismantled  &amp; Defective )</t>
  </si>
  <si>
    <t xml:space="preserve">      Pankaj Kumar</t>
  </si>
  <si>
    <t>Name of Circle/ Zone :- Haldwani/Kumaon                                                             Name of Substation :- 220  KV S/s Haldwani</t>
  </si>
  <si>
    <t>Name of  Division:- 220 KV O&amp;M  Haldwani                                                             Month : FEBRUARY.  2021</t>
  </si>
  <si>
    <t>Stock material up to 22 Febuary 2021 of Sri D.K.Paneru J.E.  At 220 KV Sub Division Haldwani</t>
  </si>
  <si>
    <t>A.C.S.R panther Conductor in Pcs.(old use &amp; damage) scrap</t>
  </si>
  <si>
    <t>A.C.S.R Zebra Conductor in Pcs.(old use &amp; damage) Scrap</t>
  </si>
  <si>
    <t>A.C.S.R Moose Conductor in Pcs.(old use &amp; damage) Scrap</t>
  </si>
  <si>
    <t>33 KV NCT 5/1 Ap old use defective scrap</t>
  </si>
  <si>
    <t>70 KN disc insulator(old use and broken)scrap</t>
  </si>
  <si>
    <t>250 KVA 33/0.4 KV substation Transformer (Old brunt and damage) Scrap</t>
  </si>
  <si>
    <t>VV6V605010</t>
  </si>
  <si>
    <t>33 KV CT 400/200/1 Amp (old use and Burnt damage )Scrap</t>
  </si>
  <si>
    <t>33 KV CT 800/400/1 Amp (old use and )</t>
  </si>
  <si>
    <t>T&amp;P at 220  KV Substation Haldwani JE Mr. D.K Paneru at 220 KV S/S haldwani</t>
  </si>
  <si>
    <t>Steel rack all side open 6 x 3 feet</t>
  </si>
  <si>
    <t>Inventory</t>
  </si>
  <si>
    <t>KUMAUN</t>
  </si>
  <si>
    <t>HALDWANI</t>
  </si>
  <si>
    <t>E.T&amp;C DIVISION HALDWANI</t>
  </si>
  <si>
    <t xml:space="preserve">Name of  Substation                 E.T&amp;C SUB-DIVISION ALMORA </t>
  </si>
  <si>
    <t>Month</t>
  </si>
  <si>
    <t>not provided</t>
  </si>
  <si>
    <t>CT Junction Box</t>
  </si>
  <si>
    <t>High  Speed Master Trip Relay JRV-181-12 (2 ele)</t>
  </si>
  <si>
    <t>Tripping Relay JRV-181-18, 110 V DC (3 ele)</t>
  </si>
  <si>
    <t>AC Fail Annunciator JRV-016</t>
  </si>
  <si>
    <t>O/C &amp; E/F Relay Make Siemens</t>
  </si>
  <si>
    <t>MM4M409001</t>
  </si>
  <si>
    <t>Quad Lock Poly Carbonate Seal</t>
  </si>
  <si>
    <t>MM4M410001</t>
  </si>
  <si>
    <t>wheather proof Paper Seal</t>
  </si>
  <si>
    <t>Good quality ferrules 2.5 Sq mm (A to Z)</t>
  </si>
  <si>
    <t>pkt</t>
  </si>
  <si>
    <t>Good quality ferrules 2.5 Sq mm (0 to 9)</t>
  </si>
  <si>
    <t>Good quality insulated lugs 2.5 mm, O type</t>
  </si>
  <si>
    <t>Good quality insulated lugs 2.5 mm, U type</t>
  </si>
  <si>
    <t>OLD &amp; USED O/C &amp; E/F Relay schneider make-micom p143</t>
  </si>
  <si>
    <t>OLD &amp; USED O/C &amp; E/F Relay Siemance make-7sj62</t>
  </si>
  <si>
    <t>FLEXIBLE COPER WIRE 2.5 SQ mm MULTRISTAND MAKE HAVELS/ANCHOR  (90 MTR LONG)</t>
  </si>
  <si>
    <t>MTR.</t>
  </si>
  <si>
    <t>GOOD QUALITY HBC  FUSE HOLDER ,32A 415V ( MAKE-GE/ABB/SCHNIDER)</t>
  </si>
  <si>
    <t>GOOD QUALITY HBC  FUSE LINK ,4A  ( MAKE-GE/ABB/SCHNIDER)</t>
  </si>
  <si>
    <t>GOOD QUALITY HBC  FUSE LINK ,6A  ( MAKE-GE/ABB/SCHNIDER)</t>
  </si>
  <si>
    <t>(A)- Stock items of Electy.T&amp;C S/Div. Pantnagar</t>
  </si>
  <si>
    <t>KUMAON  ZONE, PTCUL</t>
  </si>
  <si>
    <t>Electy. T&amp;C Div. PTCUL, Haldwani</t>
  </si>
  <si>
    <t>Name of  Substation- Electy. T&amp;C Sub-Division,PTCUL, Pantnagar</t>
  </si>
  <si>
    <t>February-2021</t>
  </si>
  <si>
    <t>Tripping Relay, Type-RxPq8n</t>
  </si>
  <si>
    <t>Quadlock Polycarbonate Seal</t>
  </si>
  <si>
    <t>Distance Relay, Make-ABB, REL670</t>
  </si>
  <si>
    <t>O/C &amp; E/F Relay, Make-Areva, Micom-P127</t>
  </si>
  <si>
    <t>O/C &amp; E/F Relay, Make-ALSTOM, P14DB</t>
  </si>
  <si>
    <t>O/C &amp; E/F Relay, Make-Schneider, P111</t>
  </si>
  <si>
    <t>O/C &amp; E/F Relay, Make- Siemens, 7SJ62</t>
  </si>
  <si>
    <t>Weather Proof Paper Seal</t>
  </si>
  <si>
    <t>10*4core good quality copper wire having one side Banana plug and other side crocodile clip (20 meters long)</t>
  </si>
  <si>
    <t>Banana Plugs (copper)</t>
  </si>
  <si>
    <t>Crocodile Clips (copper)</t>
  </si>
  <si>
    <t>Portable base made up of insulated Fibre (FRP material) of size 700mm*500mm*200mm having asetup for connecting all Banana plugs (with option of shorting all phases) and 3 phase supply wire with 63Amp MCB for supply.</t>
  </si>
  <si>
    <t>2.5 sq.mm 4 core copper cable for 3 phase supply (25 meters long)</t>
  </si>
  <si>
    <t>Shorting lead made up of 4 Nos. Banana plugs (copper)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</si>
</sst>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0.00_ "/>
    <numFmt numFmtId="168" formatCode="0.00000"/>
  </numFmts>
  <fonts count="1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name val="Calibri"/>
      <family val="2"/>
      <scheme val="minor"/>
    </font>
    <font>
      <vertAlign val="superscript"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Arial"/>
      <family val="2"/>
    </font>
    <font>
      <b/>
      <sz val="18"/>
      <color theme="1"/>
      <name val="Calibri"/>
      <family val="2"/>
      <scheme val="minor"/>
    </font>
    <font>
      <vertAlign val="superscript"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8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2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name val="Calibri"/>
      <family val="2"/>
      <scheme val="minor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name val="Times New Roman"/>
      <family val="1"/>
    </font>
    <font>
      <b/>
      <u/>
      <sz val="14"/>
      <color theme="1"/>
      <name val="Calibri"/>
      <family val="2"/>
      <scheme val="minor"/>
    </font>
    <font>
      <b/>
      <sz val="11"/>
      <color theme="1"/>
      <name val="Tahoma"/>
      <family val="2"/>
    </font>
    <font>
      <sz val="12"/>
      <name val="Calibri"/>
      <family val="2"/>
    </font>
    <font>
      <b/>
      <u/>
      <sz val="18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Calibri"/>
      <family val="2"/>
      <scheme val="minor"/>
    </font>
    <font>
      <sz val="20"/>
      <color theme="1"/>
      <name val="Calibri"/>
      <family val="2"/>
      <scheme val="minor"/>
    </font>
    <font>
      <sz val="22"/>
      <color rgb="FFFF0000"/>
      <name val="Calibri"/>
      <family val="2"/>
      <scheme val="minor"/>
    </font>
    <font>
      <sz val="22"/>
      <name val="Calibri"/>
      <family val="2"/>
      <scheme val="minor"/>
    </font>
    <font>
      <sz val="18"/>
      <color theme="1"/>
      <name val="Times New Roman"/>
      <family val="1"/>
    </font>
    <font>
      <b/>
      <u/>
      <sz val="14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</font>
    <font>
      <sz val="12"/>
      <name val="Calibri"/>
      <family val="2"/>
      <charset val="1"/>
    </font>
    <font>
      <b/>
      <sz val="22"/>
      <color rgb="FF000000"/>
      <name val="Calibri"/>
      <family val="2"/>
    </font>
    <font>
      <b/>
      <sz val="18"/>
      <color rgb="FF000000"/>
      <name val="Calibri"/>
      <family val="2"/>
    </font>
    <font>
      <b/>
      <sz val="20"/>
      <color rgb="FF000000"/>
      <name val="Calibri"/>
      <family val="2"/>
    </font>
    <font>
      <sz val="18"/>
      <color rgb="FF000000"/>
      <name val="Calibri"/>
      <family val="2"/>
    </font>
    <font>
      <sz val="11"/>
      <color theme="1"/>
      <name val="Calibri"/>
      <family val="2"/>
    </font>
    <font>
      <b/>
      <u/>
      <sz val="10"/>
      <name val="Arial"/>
      <family val="2"/>
    </font>
    <font>
      <b/>
      <sz val="10"/>
      <color rgb="FF000000"/>
      <name val="Calibri"/>
      <family val="2"/>
    </font>
    <font>
      <sz val="9"/>
      <color rgb="FF000000"/>
      <name val="Times New Roman"/>
      <family val="1"/>
    </font>
    <font>
      <sz val="9"/>
      <name val="Times New Roman"/>
      <family val="1"/>
    </font>
    <font>
      <vertAlign val="superscript"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1"/>
    </font>
    <font>
      <sz val="20"/>
      <color theme="1"/>
      <name val="Calibri"/>
      <family val="2"/>
    </font>
    <font>
      <b/>
      <sz val="10"/>
      <color theme="1"/>
      <name val="Times New Roman"/>
      <family val="1"/>
    </font>
    <font>
      <b/>
      <sz val="11"/>
      <color indexed="8"/>
      <name val="Calibri"/>
      <family val="2"/>
    </font>
    <font>
      <sz val="10"/>
      <name val="Calibri"/>
      <family val="2"/>
      <scheme val="minor"/>
    </font>
    <font>
      <sz val="12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20"/>
      <color theme="1"/>
      <name val="Calibri"/>
      <family val="2"/>
      <scheme val="minor"/>
    </font>
    <font>
      <sz val="10"/>
      <name val="Times New Roman"/>
      <family val="1"/>
    </font>
    <font>
      <sz val="14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1"/>
      <color rgb="FFC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Times New Roman Regular"/>
      <charset val="134"/>
    </font>
    <font>
      <sz val="12"/>
      <name val="Times New Roman Regular"/>
      <charset val="134"/>
    </font>
    <font>
      <sz val="11"/>
      <color theme="1"/>
      <name val="Times New Roman Regular"/>
      <charset val="134"/>
    </font>
    <font>
      <b/>
      <sz val="12"/>
      <name val="Times New Roman Bold"/>
      <charset val="134"/>
    </font>
    <font>
      <b/>
      <u/>
      <sz val="12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u/>
      <sz val="12"/>
      <color theme="0"/>
      <name val="Times New Roman"/>
      <family val="1"/>
    </font>
    <font>
      <sz val="19"/>
      <color theme="1"/>
      <name val="Calibri"/>
      <family val="2"/>
      <scheme val="minor"/>
    </font>
    <font>
      <sz val="19"/>
      <color theme="1"/>
      <name val="Times New Roman"/>
      <family val="1"/>
    </font>
    <font>
      <b/>
      <sz val="19"/>
      <color theme="1"/>
      <name val="Times New Roman"/>
      <family val="1"/>
    </font>
    <font>
      <b/>
      <sz val="16"/>
      <color theme="1"/>
      <name val="Times New Roman"/>
      <family val="1"/>
    </font>
    <font>
      <b/>
      <u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u/>
      <sz val="12"/>
      <color theme="1"/>
      <name val="Times New Roman"/>
      <family val="1"/>
    </font>
    <font>
      <sz val="12"/>
      <color rgb="FFFFFF0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3CDDD"/>
        <bgColor rgb="FFC0C0C0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3" fillId="0" borderId="0"/>
    <xf numFmtId="0" fontId="71" fillId="0" borderId="0"/>
    <xf numFmtId="0" fontId="3" fillId="0" borderId="0"/>
  </cellStyleXfs>
  <cellXfs count="1318">
    <xf numFmtId="0" fontId="0" fillId="0" borderId="0" xfId="0"/>
    <xf numFmtId="0" fontId="0" fillId="0" borderId="0" xfId="0" applyBorder="1"/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4" xfId="1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 wrapText="1"/>
    </xf>
    <xf numFmtId="0" fontId="0" fillId="0" borderId="4" xfId="0" applyBorder="1"/>
    <xf numFmtId="0" fontId="3" fillId="0" borderId="8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wrapText="1"/>
    </xf>
    <xf numFmtId="0" fontId="15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wrapText="1"/>
    </xf>
    <xf numFmtId="0" fontId="9" fillId="2" borderId="4" xfId="0" applyFont="1" applyFill="1" applyBorder="1" applyAlignment="1">
      <alignment horizontal="center" vertical="center" wrapText="1"/>
    </xf>
    <xf numFmtId="1" fontId="16" fillId="2" borderId="4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wrapText="1"/>
    </xf>
    <xf numFmtId="0" fontId="17" fillId="2" borderId="4" xfId="0" applyFont="1" applyFill="1" applyBorder="1" applyAlignment="1">
      <alignment horizontal="center" wrapText="1"/>
    </xf>
    <xf numFmtId="2" fontId="16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164" fontId="17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4" xfId="0" applyFont="1" applyFill="1" applyBorder="1" applyAlignment="1">
      <alignment vertical="top" wrapText="1"/>
    </xf>
    <xf numFmtId="165" fontId="16" fillId="2" borderId="4" xfId="0" applyNumberFormat="1" applyFont="1" applyFill="1" applyBorder="1" applyAlignment="1">
      <alignment horizontal="center" vertical="center" wrapText="1"/>
    </xf>
    <xf numFmtId="0" fontId="17" fillId="2" borderId="0" xfId="0" applyFont="1" applyFill="1" applyAlignment="1">
      <alignment wrapText="1"/>
    </xf>
    <xf numFmtId="0" fontId="19" fillId="2" borderId="4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 wrapText="1"/>
    </xf>
    <xf numFmtId="0" fontId="9" fillId="2" borderId="4" xfId="0" quotePrefix="1" applyFont="1" applyFill="1" applyBorder="1" applyAlignment="1">
      <alignment wrapText="1"/>
    </xf>
    <xf numFmtId="0" fontId="16" fillId="2" borderId="4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wrapText="1"/>
    </xf>
    <xf numFmtId="0" fontId="23" fillId="2" borderId="4" xfId="0" applyFont="1" applyFill="1" applyBorder="1" applyAlignment="1">
      <alignment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left" wrapText="1"/>
    </xf>
    <xf numFmtId="2" fontId="16" fillId="2" borderId="2" xfId="0" applyNumberFormat="1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vertical="top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wrapText="1"/>
    </xf>
    <xf numFmtId="0" fontId="25" fillId="2" borderId="4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25" fillId="2" borderId="4" xfId="0" applyFont="1" applyFill="1" applyBorder="1" applyAlignment="1">
      <alignment horizontal="left" vertical="center" wrapText="1"/>
    </xf>
    <xf numFmtId="0" fontId="25" fillId="2" borderId="4" xfId="0" applyFont="1" applyFill="1" applyBorder="1" applyAlignment="1">
      <alignment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left" vertical="center" wrapText="1"/>
    </xf>
    <xf numFmtId="1" fontId="23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" fontId="26" fillId="2" borderId="4" xfId="0" applyNumberFormat="1" applyFont="1" applyFill="1" applyBorder="1" applyAlignment="1">
      <alignment horizontal="center" vertical="center" wrapText="1"/>
    </xf>
    <xf numFmtId="1" fontId="25" fillId="2" borderId="4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28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165" fontId="14" fillId="2" borderId="4" xfId="0" applyNumberFormat="1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wrapText="1"/>
    </xf>
    <xf numFmtId="0" fontId="14" fillId="2" borderId="4" xfId="0" applyFont="1" applyFill="1" applyBorder="1" applyAlignment="1">
      <alignment horizontal="center" vertical="center" wrapText="1"/>
    </xf>
    <xf numFmtId="1" fontId="30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 vertical="top" wrapText="1"/>
    </xf>
    <xf numFmtId="0" fontId="31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27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33" fillId="0" borderId="4" xfId="0" applyFont="1" applyBorder="1" applyAlignment="1">
      <alignment horizontal="left" vertical="center" wrapText="1"/>
    </xf>
    <xf numFmtId="2" fontId="23" fillId="0" borderId="4" xfId="0" applyNumberFormat="1" applyFont="1" applyBorder="1" applyAlignment="1">
      <alignment horizontal="center" vertical="center" wrapText="1"/>
    </xf>
    <xf numFmtId="0" fontId="34" fillId="0" borderId="4" xfId="0" applyFont="1" applyBorder="1" applyAlignment="1">
      <alignment horizontal="left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3" fillId="0" borderId="1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vertical="center" wrapText="1"/>
    </xf>
    <xf numFmtId="2" fontId="12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28" fillId="2" borderId="0" xfId="0" applyFont="1" applyFill="1" applyAlignment="1">
      <alignment wrapText="1"/>
    </xf>
    <xf numFmtId="0" fontId="11" fillId="2" borderId="0" xfId="0" applyFont="1" applyFill="1" applyAlignment="1">
      <alignment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wrapText="1"/>
    </xf>
    <xf numFmtId="2" fontId="36" fillId="2" borderId="4" xfId="0" applyNumberFormat="1" applyFont="1" applyFill="1" applyBorder="1" applyAlignment="1">
      <alignment horizontal="center" vertical="center" wrapText="1"/>
    </xf>
    <xf numFmtId="0" fontId="38" fillId="0" borderId="0" xfId="0" applyFont="1"/>
    <xf numFmtId="0" fontId="39" fillId="0" borderId="0" xfId="0" applyFont="1"/>
    <xf numFmtId="0" fontId="38" fillId="0" borderId="0" xfId="0" applyFont="1" applyBorder="1" applyAlignment="1">
      <alignment horizontal="left"/>
    </xf>
    <xf numFmtId="0" fontId="38" fillId="0" borderId="1" xfId="0" applyFont="1" applyBorder="1" applyAlignment="1">
      <alignment horizontal="left"/>
    </xf>
    <xf numFmtId="17" fontId="38" fillId="0" borderId="0" xfId="0" applyNumberFormat="1" applyFont="1" applyAlignment="1">
      <alignment horizontal="center"/>
    </xf>
    <xf numFmtId="0" fontId="38" fillId="0" borderId="12" xfId="0" applyFont="1" applyBorder="1" applyAlignment="1">
      <alignment vertical="center"/>
    </xf>
    <xf numFmtId="0" fontId="38" fillId="0" borderId="8" xfId="0" applyFont="1" applyBorder="1" applyAlignment="1">
      <alignment vertical="center"/>
    </xf>
    <xf numFmtId="0" fontId="38" fillId="0" borderId="7" xfId="0" applyFont="1" applyBorder="1" applyAlignment="1">
      <alignment vertical="center"/>
    </xf>
    <xf numFmtId="0" fontId="38" fillId="0" borderId="4" xfId="0" applyFont="1" applyBorder="1" applyAlignment="1">
      <alignment horizontal="center" vertical="center"/>
    </xf>
    <xf numFmtId="0" fontId="39" fillId="0" borderId="4" xfId="0" applyFont="1" applyBorder="1"/>
    <xf numFmtId="0" fontId="40" fillId="2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2" fontId="39" fillId="0" borderId="4" xfId="0" applyNumberFormat="1" applyFont="1" applyBorder="1" applyAlignment="1">
      <alignment horizontal="center" vertical="center"/>
    </xf>
    <xf numFmtId="0" fontId="39" fillId="0" borderId="4" xfId="0" applyFont="1" applyBorder="1" applyAlignment="1">
      <alignment horizontal="center"/>
    </xf>
    <xf numFmtId="0" fontId="39" fillId="2" borderId="4" xfId="0" applyFont="1" applyFill="1" applyBorder="1" applyAlignment="1">
      <alignment horizontal="left" vertical="center"/>
    </xf>
    <xf numFmtId="0" fontId="17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2" fontId="17" fillId="0" borderId="4" xfId="0" applyNumberFormat="1" applyFont="1" applyFill="1" applyBorder="1" applyAlignment="1">
      <alignment horizontal="center" vertical="center" wrapText="1"/>
    </xf>
    <xf numFmtId="2" fontId="16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Fill="1" applyBorder="1" applyAlignment="1">
      <alignment horizontal="center" vertical="center"/>
    </xf>
    <xf numFmtId="2" fontId="39" fillId="0" borderId="4" xfId="0" applyNumberFormat="1" applyFont="1" applyFill="1" applyBorder="1" applyAlignment="1">
      <alignment horizontal="center" vertical="center"/>
    </xf>
    <xf numFmtId="0" fontId="39" fillId="0" borderId="4" xfId="0" applyFont="1" applyFill="1" applyBorder="1"/>
    <xf numFmtId="0" fontId="16" fillId="0" borderId="4" xfId="0" applyFont="1" applyBorder="1" applyAlignment="1">
      <alignment wrapText="1"/>
    </xf>
    <xf numFmtId="1" fontId="16" fillId="0" borderId="4" xfId="0" applyNumberFormat="1" applyFont="1" applyFill="1" applyBorder="1" applyAlignment="1">
      <alignment horizontal="center" vertical="center" wrapText="1"/>
    </xf>
    <xf numFmtId="49" fontId="41" fillId="0" borderId="4" xfId="0" applyNumberFormat="1" applyFont="1" applyFill="1" applyBorder="1" applyAlignment="1">
      <alignment horizontal="left" vertical="top" wrapText="1"/>
    </xf>
    <xf numFmtId="0" fontId="39" fillId="0" borderId="4" xfId="0" applyFont="1" applyFill="1" applyBorder="1" applyAlignment="1">
      <alignment horizontal="center"/>
    </xf>
    <xf numFmtId="2" fontId="39" fillId="0" borderId="4" xfId="0" applyNumberFormat="1" applyFont="1" applyFill="1" applyBorder="1" applyAlignment="1">
      <alignment horizontal="center"/>
    </xf>
    <xf numFmtId="165" fontId="42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left" vertical="top"/>
    </xf>
    <xf numFmtId="2" fontId="39" fillId="0" borderId="4" xfId="0" applyNumberFormat="1" applyFont="1" applyBorder="1" applyAlignment="1">
      <alignment horizontal="center"/>
    </xf>
    <xf numFmtId="49" fontId="41" fillId="0" borderId="4" xfId="0" applyNumberFormat="1" applyFont="1" applyFill="1" applyBorder="1" applyAlignment="1">
      <alignment horizontal="left" vertical="center" wrapText="1"/>
    </xf>
    <xf numFmtId="0" fontId="40" fillId="0" borderId="4" xfId="0" applyFont="1" applyFill="1" applyBorder="1" applyAlignment="1">
      <alignment horizontal="left" vertical="center"/>
    </xf>
    <xf numFmtId="0" fontId="16" fillId="0" borderId="4" xfId="0" applyFont="1" applyBorder="1" applyAlignment="1">
      <alignment horizontal="left" vertical="center" wrapText="1"/>
    </xf>
    <xf numFmtId="1" fontId="43" fillId="0" borderId="4" xfId="0" applyNumberFormat="1" applyFont="1" applyBorder="1" applyAlignment="1">
      <alignment horizontal="center" vertical="center" wrapText="1"/>
    </xf>
    <xf numFmtId="2" fontId="42" fillId="0" borderId="4" xfId="0" applyNumberFormat="1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top"/>
    </xf>
    <xf numFmtId="0" fontId="17" fillId="0" borderId="4" xfId="0" applyFont="1" applyBorder="1" applyAlignment="1">
      <alignment horizontal="center" vertical="center"/>
    </xf>
    <xf numFmtId="2" fontId="17" fillId="0" borderId="4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left" vertical="top" wrapText="1"/>
    </xf>
    <xf numFmtId="0" fontId="41" fillId="0" borderId="4" xfId="0" applyFont="1" applyFill="1" applyBorder="1" applyAlignment="1">
      <alignment horizontal="left" vertical="top"/>
    </xf>
    <xf numFmtId="0" fontId="17" fillId="0" borderId="4" xfId="0" applyFont="1" applyBorder="1" applyAlignment="1">
      <alignment wrapText="1"/>
    </xf>
    <xf numFmtId="0" fontId="33" fillId="0" borderId="4" xfId="0" applyFont="1" applyBorder="1" applyAlignment="1">
      <alignment wrapText="1"/>
    </xf>
    <xf numFmtId="0" fontId="17" fillId="0" borderId="4" xfId="0" applyFont="1" applyBorder="1"/>
    <xf numFmtId="0" fontId="0" fillId="0" borderId="4" xfId="0" applyFont="1" applyBorder="1" applyAlignment="1">
      <alignment horizontal="center" vertical="center"/>
    </xf>
    <xf numFmtId="0" fontId="44" fillId="0" borderId="4" xfId="0" applyFont="1" applyBorder="1"/>
    <xf numFmtId="0" fontId="44" fillId="0" borderId="4" xfId="0" applyFont="1" applyBorder="1" applyAlignment="1">
      <alignment horizontal="center"/>
    </xf>
    <xf numFmtId="2" fontId="44" fillId="0" borderId="4" xfId="0" applyNumberFormat="1" applyFont="1" applyBorder="1" applyAlignment="1">
      <alignment horizontal="center"/>
    </xf>
    <xf numFmtId="0" fontId="39" fillId="0" borderId="0" xfId="0" applyFont="1" applyBorder="1"/>
    <xf numFmtId="0" fontId="14" fillId="0" borderId="0" xfId="0" applyFont="1" applyBorder="1"/>
    <xf numFmtId="0" fontId="38" fillId="0" borderId="0" xfId="0" applyFont="1" applyBorder="1"/>
    <xf numFmtId="0" fontId="38" fillId="0" borderId="4" xfId="0" applyFont="1" applyBorder="1"/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 horizontal="left"/>
    </xf>
    <xf numFmtId="0" fontId="39" fillId="0" borderId="1" xfId="0" applyFont="1" applyBorder="1" applyAlignment="1">
      <alignment horizontal="left"/>
    </xf>
    <xf numFmtId="0" fontId="44" fillId="0" borderId="0" xfId="0" applyFont="1" applyAlignment="1">
      <alignment vertical="center"/>
    </xf>
    <xf numFmtId="0" fontId="30" fillId="3" borderId="4" xfId="0" applyFont="1" applyFill="1" applyBorder="1" applyAlignment="1">
      <alignment horizontal="left"/>
    </xf>
    <xf numFmtId="0" fontId="16" fillId="0" borderId="4" xfId="0" applyFont="1" applyBorder="1" applyAlignment="1">
      <alignment horizontal="center" vertical="center"/>
    </xf>
    <xf numFmtId="2" fontId="16" fillId="0" borderId="8" xfId="0" applyNumberFormat="1" applyFont="1" applyBorder="1" applyAlignment="1">
      <alignment horizontal="right" vertical="center" wrapText="1"/>
    </xf>
    <xf numFmtId="2" fontId="39" fillId="0" borderId="4" xfId="0" applyNumberFormat="1" applyFont="1" applyBorder="1" applyAlignment="1">
      <alignment horizontal="right" vertical="center"/>
    </xf>
    <xf numFmtId="0" fontId="30" fillId="4" borderId="4" xfId="0" applyFont="1" applyFill="1" applyBorder="1" applyAlignment="1">
      <alignment horizontal="left"/>
    </xf>
    <xf numFmtId="0" fontId="16" fillId="0" borderId="8" xfId="0" applyFont="1" applyBorder="1" applyAlignment="1">
      <alignment horizontal="left"/>
    </xf>
    <xf numFmtId="0" fontId="30" fillId="5" borderId="4" xfId="0" applyFont="1" applyFill="1" applyBorder="1" applyAlignment="1">
      <alignment horizontal="left"/>
    </xf>
    <xf numFmtId="166" fontId="16" fillId="0" borderId="4" xfId="0" applyNumberFormat="1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center" vertical="center"/>
    </xf>
    <xf numFmtId="0" fontId="30" fillId="6" borderId="4" xfId="0" applyFont="1" applyFill="1" applyBorder="1" applyAlignment="1">
      <alignment horizontal="left"/>
    </xf>
    <xf numFmtId="49" fontId="30" fillId="7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vertical="center" wrapText="1"/>
    </xf>
    <xf numFmtId="2" fontId="16" fillId="0" borderId="8" xfId="0" applyNumberFormat="1" applyFont="1" applyBorder="1" applyAlignment="1">
      <alignment horizontal="right" vertical="center"/>
    </xf>
    <xf numFmtId="0" fontId="30" fillId="8" borderId="4" xfId="0" applyFont="1" applyFill="1" applyBorder="1" applyAlignment="1">
      <alignment horizontal="left"/>
    </xf>
    <xf numFmtId="0" fontId="16" fillId="0" borderId="2" xfId="0" applyFont="1" applyBorder="1" applyAlignment="1">
      <alignment horizontal="left" vertical="center" wrapText="1"/>
    </xf>
    <xf numFmtId="49" fontId="30" fillId="9" borderId="4" xfId="0" applyNumberFormat="1" applyFont="1" applyFill="1" applyBorder="1" applyAlignment="1">
      <alignment horizontal="left" wrapText="1"/>
    </xf>
    <xf numFmtId="49" fontId="30" fillId="10" borderId="4" xfId="0" applyNumberFormat="1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horizontal="left"/>
    </xf>
    <xf numFmtId="0" fontId="30" fillId="12" borderId="4" xfId="0" applyFont="1" applyFill="1" applyBorder="1" applyAlignment="1">
      <alignment horizontal="left"/>
    </xf>
    <xf numFmtId="0" fontId="30" fillId="7" borderId="4" xfId="0" applyFont="1" applyFill="1" applyBorder="1" applyAlignment="1">
      <alignment horizontal="left"/>
    </xf>
    <xf numFmtId="2" fontId="16" fillId="0" borderId="4" xfId="0" applyNumberFormat="1" applyFont="1" applyBorder="1" applyAlignment="1">
      <alignment horizontal="center" vertical="center"/>
    </xf>
    <xf numFmtId="49" fontId="30" fillId="13" borderId="4" xfId="0" applyNumberFormat="1" applyFont="1" applyFill="1" applyBorder="1" applyAlignment="1">
      <alignment horizontal="left" wrapText="1"/>
    </xf>
    <xf numFmtId="0" fontId="30" fillId="14" borderId="4" xfId="0" applyFont="1" applyFill="1" applyBorder="1" applyAlignment="1">
      <alignment horizontal="left"/>
    </xf>
    <xf numFmtId="0" fontId="16" fillId="0" borderId="11" xfId="0" applyFont="1" applyBorder="1" applyAlignment="1">
      <alignment horizontal="left" vertical="center" wrapText="1"/>
    </xf>
    <xf numFmtId="49" fontId="30" fillId="11" borderId="4" xfId="0" applyNumberFormat="1" applyFont="1" applyFill="1" applyBorder="1" applyAlignment="1">
      <alignment horizontal="left" wrapText="1"/>
    </xf>
    <xf numFmtId="49" fontId="30" fillId="15" borderId="4" xfId="0" applyNumberFormat="1" applyFont="1" applyFill="1" applyBorder="1" applyAlignment="1">
      <alignment horizontal="left" wrapText="1"/>
    </xf>
    <xf numFmtId="0" fontId="43" fillId="0" borderId="4" xfId="0" applyFont="1" applyBorder="1" applyAlignment="1">
      <alignment horizontal="center" vertical="center" wrapText="1"/>
    </xf>
    <xf numFmtId="49" fontId="30" fillId="16" borderId="4" xfId="0" applyNumberFormat="1" applyFont="1" applyFill="1" applyBorder="1" applyAlignment="1">
      <alignment horizontal="left" wrapText="1"/>
    </xf>
    <xf numFmtId="0" fontId="30" fillId="13" borderId="8" xfId="0" applyFont="1" applyFill="1" applyBorder="1" applyAlignment="1">
      <alignment horizontal="left"/>
    </xf>
    <xf numFmtId="49" fontId="30" fillId="17" borderId="4" xfId="0" applyNumberFormat="1" applyFont="1" applyFill="1" applyBorder="1" applyAlignment="1">
      <alignment horizontal="left" wrapText="1"/>
    </xf>
    <xf numFmtId="0" fontId="45" fillId="0" borderId="8" xfId="0" applyFont="1" applyBorder="1" applyAlignment="1">
      <alignment horizontal="left"/>
    </xf>
    <xf numFmtId="0" fontId="30" fillId="17" borderId="4" xfId="0" applyFont="1" applyFill="1" applyBorder="1" applyAlignment="1">
      <alignment horizontal="left"/>
    </xf>
    <xf numFmtId="0" fontId="16" fillId="0" borderId="2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right" vertical="center" wrapText="1"/>
    </xf>
    <xf numFmtId="0" fontId="14" fillId="8" borderId="4" xfId="0" applyFont="1" applyFill="1" applyBorder="1" applyAlignment="1">
      <alignment vertical="top"/>
    </xf>
    <xf numFmtId="2" fontId="17" fillId="0" borderId="4" xfId="0" applyNumberFormat="1" applyFont="1" applyBorder="1" applyAlignment="1">
      <alignment horizontal="right" vertical="center" wrapText="1"/>
    </xf>
    <xf numFmtId="0" fontId="14" fillId="5" borderId="4" xfId="0" applyFont="1" applyFill="1" applyBorder="1" applyAlignment="1">
      <alignment horizontal="left" vertical="center"/>
    </xf>
    <xf numFmtId="0" fontId="42" fillId="0" borderId="4" xfId="0" applyFont="1" applyBorder="1" applyAlignment="1">
      <alignment horizontal="center" vertical="center"/>
    </xf>
    <xf numFmtId="0" fontId="14" fillId="18" borderId="4" xfId="0" applyFont="1" applyFill="1" applyBorder="1" applyAlignment="1">
      <alignment vertical="top"/>
    </xf>
    <xf numFmtId="0" fontId="17" fillId="0" borderId="4" xfId="0" applyFont="1" applyBorder="1" applyAlignment="1">
      <alignment horizontal="right" vertical="center"/>
    </xf>
    <xf numFmtId="0" fontId="14" fillId="12" borderId="4" xfId="0" applyFont="1" applyFill="1" applyBorder="1" applyAlignment="1">
      <alignment vertical="top"/>
    </xf>
    <xf numFmtId="0" fontId="14" fillId="5" borderId="4" xfId="0" applyFont="1" applyFill="1" applyBorder="1" applyAlignment="1">
      <alignment vertical="top"/>
    </xf>
    <xf numFmtId="2" fontId="17" fillId="0" borderId="4" xfId="0" applyNumberFormat="1" applyFont="1" applyBorder="1" applyAlignment="1">
      <alignment horizontal="right" vertical="center"/>
    </xf>
    <xf numFmtId="0" fontId="14" fillId="2" borderId="4" xfId="0" applyFont="1" applyFill="1" applyBorder="1" applyAlignment="1">
      <alignment vertical="top"/>
    </xf>
    <xf numFmtId="0" fontId="17" fillId="0" borderId="11" xfId="0" applyFont="1" applyBorder="1" applyAlignment="1">
      <alignment wrapText="1"/>
    </xf>
    <xf numFmtId="2" fontId="16" fillId="0" borderId="4" xfId="0" applyNumberFormat="1" applyFont="1" applyBorder="1" applyAlignment="1">
      <alignment horizontal="right" vertical="center" wrapText="1"/>
    </xf>
    <xf numFmtId="49" fontId="30" fillId="10" borderId="4" xfId="0" applyNumberFormat="1" applyFont="1" applyFill="1" applyBorder="1" applyAlignment="1">
      <alignment horizontal="center" vertical="top" wrapText="1"/>
    </xf>
    <xf numFmtId="0" fontId="17" fillId="0" borderId="2" xfId="0" applyFont="1" applyBorder="1" applyAlignment="1">
      <alignment wrapText="1"/>
    </xf>
    <xf numFmtId="2" fontId="38" fillId="0" borderId="4" xfId="0" applyNumberFormat="1" applyFont="1" applyBorder="1"/>
    <xf numFmtId="0" fontId="46" fillId="0" borderId="4" xfId="0" applyFont="1" applyBorder="1" applyAlignment="1">
      <alignment horizontal="left" vertical="center" wrapText="1"/>
    </xf>
    <xf numFmtId="0" fontId="46" fillId="0" borderId="4" xfId="0" applyFont="1" applyBorder="1" applyAlignment="1">
      <alignment horizontal="center" vertical="center" wrapText="1"/>
    </xf>
    <xf numFmtId="1" fontId="46" fillId="0" borderId="4" xfId="0" applyNumberFormat="1" applyFont="1" applyBorder="1" applyAlignment="1">
      <alignment horizontal="center" vertical="center"/>
    </xf>
    <xf numFmtId="2" fontId="39" fillId="0" borderId="4" xfId="0" applyNumberFormat="1" applyFont="1" applyBorder="1"/>
    <xf numFmtId="2" fontId="16" fillId="0" borderId="4" xfId="0" applyNumberFormat="1" applyFont="1" applyBorder="1" applyAlignment="1">
      <alignment horizontal="right" vertical="center"/>
    </xf>
    <xf numFmtId="0" fontId="47" fillId="0" borderId="2" xfId="0" applyFont="1" applyBorder="1" applyAlignment="1">
      <alignment horizontal="center" vertical="center"/>
    </xf>
    <xf numFmtId="0" fontId="46" fillId="0" borderId="4" xfId="0" applyFont="1" applyBorder="1" applyAlignment="1">
      <alignment vertical="center" wrapText="1"/>
    </xf>
    <xf numFmtId="0" fontId="47" fillId="0" borderId="4" xfId="0" applyFont="1" applyBorder="1" applyAlignment="1">
      <alignment horizontal="center" vertical="center" wrapText="1"/>
    </xf>
    <xf numFmtId="0" fontId="47" fillId="0" borderId="4" xfId="0" applyFont="1" applyBorder="1" applyAlignment="1">
      <alignment horizontal="center" vertical="center"/>
    </xf>
    <xf numFmtId="0" fontId="46" fillId="0" borderId="2" xfId="0" applyFont="1" applyBorder="1" applyAlignment="1">
      <alignment horizontal="left" vertical="center" wrapText="1"/>
    </xf>
    <xf numFmtId="49" fontId="30" fillId="6" borderId="4" xfId="0" applyNumberFormat="1" applyFont="1" applyFill="1" applyBorder="1" applyAlignment="1">
      <alignment horizontal="left" wrapText="1"/>
    </xf>
    <xf numFmtId="0" fontId="46" fillId="0" borderId="4" xfId="0" applyFont="1" applyBorder="1" applyAlignment="1">
      <alignment horizontal="justify" vertical="center" wrapText="1"/>
    </xf>
    <xf numFmtId="0" fontId="46" fillId="0" borderId="2" xfId="0" applyFont="1" applyBorder="1" applyAlignment="1">
      <alignment horizontal="justify" vertical="center" wrapText="1"/>
    </xf>
    <xf numFmtId="0" fontId="46" fillId="0" borderId="4" xfId="0" applyFont="1" applyBorder="1" applyAlignment="1">
      <alignment horizontal="center" vertical="center"/>
    </xf>
    <xf numFmtId="0" fontId="14" fillId="14" borderId="4" xfId="0" applyFont="1" applyFill="1" applyBorder="1"/>
    <xf numFmtId="0" fontId="46" fillId="0" borderId="2" xfId="0" applyFont="1" applyBorder="1" applyAlignment="1">
      <alignment horizontal="center" vertical="center" wrapText="1"/>
    </xf>
    <xf numFmtId="0" fontId="14" fillId="5" borderId="4" xfId="0" applyFont="1" applyFill="1" applyBorder="1" applyAlignment="1"/>
    <xf numFmtId="0" fontId="45" fillId="0" borderId="8" xfId="0" applyFont="1" applyBorder="1" applyAlignment="1">
      <alignment horizontal="center" vertical="center"/>
    </xf>
    <xf numFmtId="0" fontId="14" fillId="6" borderId="4" xfId="0" applyFont="1" applyFill="1" applyBorder="1" applyAlignment="1">
      <alignment vertical="top"/>
    </xf>
    <xf numFmtId="49" fontId="30" fillId="9" borderId="4" xfId="0" applyNumberFormat="1" applyFont="1" applyFill="1" applyBorder="1" applyAlignment="1">
      <alignment horizontal="center" vertical="top" wrapText="1"/>
    </xf>
    <xf numFmtId="49" fontId="30" fillId="13" borderId="4" xfId="0" applyNumberFormat="1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vertical="top"/>
    </xf>
    <xf numFmtId="0" fontId="14" fillId="13" borderId="8" xfId="0" applyFont="1" applyFill="1" applyBorder="1" applyAlignment="1">
      <alignment vertical="top"/>
    </xf>
    <xf numFmtId="49" fontId="30" fillId="19" borderId="4" xfId="0" applyNumberFormat="1" applyFont="1" applyFill="1" applyBorder="1" applyAlignment="1">
      <alignment horizontal="center" vertical="top" wrapText="1"/>
    </xf>
    <xf numFmtId="0" fontId="14" fillId="13" borderId="4" xfId="0" applyFont="1" applyFill="1" applyBorder="1" applyAlignment="1">
      <alignment vertical="top"/>
    </xf>
    <xf numFmtId="0" fontId="14" fillId="3" borderId="4" xfId="0" applyFont="1" applyFill="1" applyBorder="1" applyAlignment="1">
      <alignment vertical="top"/>
    </xf>
    <xf numFmtId="0" fontId="13" fillId="17" borderId="4" xfId="0" applyFont="1" applyFill="1" applyBorder="1" applyAlignment="1">
      <alignment vertical="top"/>
    </xf>
    <xf numFmtId="0" fontId="14" fillId="9" borderId="4" xfId="0" applyFont="1" applyFill="1" applyBorder="1" applyAlignment="1">
      <alignment vertical="top"/>
    </xf>
    <xf numFmtId="0" fontId="14" fillId="11" borderId="4" xfId="0" applyFont="1" applyFill="1" applyBorder="1" applyAlignment="1">
      <alignment vertical="top"/>
    </xf>
    <xf numFmtId="0" fontId="30" fillId="6" borderId="4" xfId="0" applyFont="1" applyFill="1" applyBorder="1" applyAlignment="1">
      <alignment vertical="top"/>
    </xf>
    <xf numFmtId="2" fontId="46" fillId="0" borderId="4" xfId="0" applyNumberFormat="1" applyFont="1" applyBorder="1" applyAlignment="1">
      <alignment horizontal="center" vertical="center"/>
    </xf>
    <xf numFmtId="49" fontId="30" fillId="15" borderId="4" xfId="0" applyNumberFormat="1" applyFont="1" applyFill="1" applyBorder="1" applyAlignment="1">
      <alignment horizontal="center" vertical="top" wrapText="1"/>
    </xf>
    <xf numFmtId="0" fontId="13" fillId="17" borderId="4" xfId="0" applyFont="1" applyFill="1" applyBorder="1"/>
    <xf numFmtId="0" fontId="46" fillId="0" borderId="4" xfId="0" applyFont="1" applyBorder="1" applyAlignment="1">
      <alignment horizontal="justify" vertical="center"/>
    </xf>
    <xf numFmtId="0" fontId="46" fillId="0" borderId="4" xfId="0" applyFont="1" applyBorder="1" applyAlignment="1">
      <alignment horizontal="left"/>
    </xf>
    <xf numFmtId="0" fontId="43" fillId="0" borderId="2" xfId="0" applyFont="1" applyBorder="1" applyAlignment="1">
      <alignment vertical="center" wrapText="1"/>
    </xf>
    <xf numFmtId="0" fontId="33" fillId="0" borderId="4" xfId="0" applyFont="1" applyBorder="1" applyAlignment="1">
      <alignment horizontal="center" vertical="center" wrapText="1"/>
    </xf>
    <xf numFmtId="0" fontId="33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/>
    </xf>
    <xf numFmtId="0" fontId="39" fillId="0" borderId="4" xfId="0" applyFont="1" applyBorder="1" applyAlignment="1">
      <alignment horizontal="right" vertical="center"/>
    </xf>
    <xf numFmtId="0" fontId="17" fillId="0" borderId="0" xfId="0" applyFont="1" applyBorder="1"/>
    <xf numFmtId="0" fontId="44" fillId="0" borderId="8" xfId="0" applyFont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2" fillId="0" borderId="4" xfId="0" applyFont="1" applyBorder="1" applyAlignment="1">
      <alignment horizontal="center" vertical="center" wrapText="1"/>
    </xf>
    <xf numFmtId="2" fontId="0" fillId="0" borderId="4" xfId="0" applyNumberFormat="1" applyFont="1" applyBorder="1" applyAlignment="1">
      <alignment horizontal="right" vertical="center" wrapText="1"/>
    </xf>
    <xf numFmtId="2" fontId="17" fillId="0" borderId="7" xfId="0" applyNumberFormat="1" applyFont="1" applyBorder="1" applyAlignment="1">
      <alignment horizontal="right" vertical="center"/>
    </xf>
    <xf numFmtId="49" fontId="30" fillId="20" borderId="4" xfId="0" applyNumberFormat="1" applyFont="1" applyFill="1" applyBorder="1" applyAlignment="1">
      <alignment horizontal="center" vertical="top" wrapText="1"/>
    </xf>
    <xf numFmtId="49" fontId="30" fillId="21" borderId="4" xfId="0" applyNumberFormat="1" applyFont="1" applyFill="1" applyBorder="1" applyAlignment="1">
      <alignment horizontal="center" vertical="top" wrapText="1"/>
    </xf>
    <xf numFmtId="0" fontId="42" fillId="0" borderId="4" xfId="0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right" vertical="center" wrapText="1"/>
    </xf>
    <xf numFmtId="0" fontId="44" fillId="0" borderId="8" xfId="0" applyFont="1" applyBorder="1" applyAlignment="1">
      <alignment horizontal="left" vertical="center"/>
    </xf>
    <xf numFmtId="2" fontId="12" fillId="0" borderId="7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center" vertical="center" wrapText="1"/>
    </xf>
    <xf numFmtId="0" fontId="42" fillId="0" borderId="4" xfId="0" applyFont="1" applyBorder="1" applyAlignment="1">
      <alignment horizontal="left" vertical="center" wrapText="1"/>
    </xf>
    <xf numFmtId="0" fontId="48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42" fillId="0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2" fontId="1" fillId="0" borderId="4" xfId="0" applyNumberFormat="1" applyFont="1" applyFill="1" applyBorder="1" applyAlignment="1">
      <alignment horizontal="center" vertical="center" wrapText="1"/>
    </xf>
    <xf numFmtId="2" fontId="38" fillId="0" borderId="4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 vertical="center"/>
    </xf>
    <xf numFmtId="0" fontId="17" fillId="0" borderId="4" xfId="0" applyFont="1" applyBorder="1" applyAlignment="1">
      <alignment horizontal="left"/>
    </xf>
    <xf numFmtId="0" fontId="9" fillId="2" borderId="4" xfId="0" applyFont="1" applyFill="1" applyBorder="1" applyAlignment="1">
      <alignment horizontal="center" wrapText="1"/>
    </xf>
    <xf numFmtId="2" fontId="12" fillId="0" borderId="4" xfId="0" applyNumberFormat="1" applyFont="1" applyBorder="1" applyAlignment="1">
      <alignment vertical="center"/>
    </xf>
    <xf numFmtId="0" fontId="39" fillId="0" borderId="0" xfId="0" applyFont="1" applyBorder="1" applyAlignment="1">
      <alignment horizontal="center"/>
    </xf>
    <xf numFmtId="2" fontId="38" fillId="0" borderId="0" xfId="0" applyNumberFormat="1" applyFont="1" applyBorder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50" fillId="2" borderId="4" xfId="0" applyFont="1" applyFill="1" applyBorder="1" applyAlignment="1">
      <alignment vertical="center"/>
    </xf>
    <xf numFmtId="165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/>
    </xf>
    <xf numFmtId="2" fontId="1" fillId="2" borderId="4" xfId="0" applyNumberFormat="1" applyFont="1" applyFill="1" applyBorder="1"/>
    <xf numFmtId="0" fontId="1" fillId="0" borderId="4" xfId="0" applyFont="1" applyBorder="1" applyAlignment="1">
      <alignment vertical="top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horizontal="center"/>
    </xf>
    <xf numFmtId="2" fontId="1" fillId="0" borderId="4" xfId="0" applyNumberFormat="1" applyFont="1" applyBorder="1"/>
    <xf numFmtId="2" fontId="1" fillId="0" borderId="4" xfId="0" applyNumberFormat="1" applyFont="1" applyFill="1" applyBorder="1"/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13" fillId="2" borderId="4" xfId="0" applyFont="1" applyFill="1" applyBorder="1" applyAlignment="1">
      <alignment vertical="center"/>
    </xf>
    <xf numFmtId="49" fontId="30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/>
    <xf numFmtId="0" fontId="14" fillId="2" borderId="4" xfId="0" applyFont="1" applyFill="1" applyBorder="1" applyAlignment="1">
      <alignment vertical="center"/>
    </xf>
    <xf numFmtId="49" fontId="30" fillId="2" borderId="4" xfId="0" applyNumberFormat="1" applyFont="1" applyFill="1" applyBorder="1" applyAlignment="1">
      <alignment horizontal="left" vertical="center" wrapText="1"/>
    </xf>
    <xf numFmtId="49" fontId="30" fillId="2" borderId="4" xfId="0" applyNumberFormat="1" applyFont="1" applyFill="1" applyBorder="1" applyAlignment="1">
      <alignment wrapText="1"/>
    </xf>
    <xf numFmtId="49" fontId="30" fillId="2" borderId="4" xfId="0" applyNumberFormat="1" applyFont="1" applyFill="1" applyBorder="1" applyAlignment="1">
      <alignment vertical="center" wrapText="1"/>
    </xf>
    <xf numFmtId="0" fontId="1" fillId="0" borderId="0" xfId="0" applyFont="1"/>
    <xf numFmtId="0" fontId="1" fillId="0" borderId="4" xfId="0" applyFont="1" applyBorder="1"/>
    <xf numFmtId="0" fontId="19" fillId="2" borderId="4" xfId="0" applyFont="1" applyFill="1" applyBorder="1" applyAlignment="1">
      <alignment vertical="center"/>
    </xf>
    <xf numFmtId="0" fontId="1" fillId="0" borderId="4" xfId="0" applyFont="1" applyFill="1" applyBorder="1"/>
    <xf numFmtId="0" fontId="0" fillId="17" borderId="4" xfId="0" applyFill="1" applyBorder="1"/>
    <xf numFmtId="0" fontId="0" fillId="2" borderId="4" xfId="0" applyFill="1" applyBorder="1"/>
    <xf numFmtId="0" fontId="19" fillId="2" borderId="11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4" xfId="0" applyFont="1" applyFill="1" applyBorder="1" applyAlignment="1">
      <alignment horizontal="center" vertical="center" wrapText="1"/>
    </xf>
    <xf numFmtId="49" fontId="18" fillId="2" borderId="4" xfId="0" applyNumberFormat="1" applyFont="1" applyFill="1" applyBorder="1" applyAlignment="1">
      <alignment horizontal="left" vertical="center" wrapText="1"/>
    </xf>
    <xf numFmtId="49" fontId="18" fillId="17" borderId="4" xfId="0" applyNumberFormat="1" applyFont="1" applyFill="1" applyBorder="1" applyAlignment="1">
      <alignment horizontal="left" vertical="center" wrapText="1"/>
    </xf>
    <xf numFmtId="0" fontId="15" fillId="17" borderId="4" xfId="0" applyFont="1" applyFill="1" applyBorder="1" applyAlignment="1">
      <alignment vertical="center" wrapText="1"/>
    </xf>
    <xf numFmtId="0" fontId="15" fillId="17" borderId="4" xfId="0" applyFont="1" applyFill="1" applyBorder="1" applyAlignment="1">
      <alignment horizontal="center" vertical="center"/>
    </xf>
    <xf numFmtId="0" fontId="39" fillId="17" borderId="4" xfId="0" applyFont="1" applyFill="1" applyBorder="1" applyAlignment="1">
      <alignment horizontal="center"/>
    </xf>
    <xf numFmtId="0" fontId="0" fillId="17" borderId="4" xfId="0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/>
    </xf>
    <xf numFmtId="0" fontId="15" fillId="17" borderId="4" xfId="0" applyFont="1" applyFill="1" applyBorder="1" applyAlignment="1">
      <alignment horizontal="left" vertical="center"/>
    </xf>
    <xf numFmtId="49" fontId="18" fillId="2" borderId="4" xfId="0" applyNumberFormat="1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vertical="top" wrapText="1"/>
    </xf>
    <xf numFmtId="0" fontId="15" fillId="2" borderId="4" xfId="0" applyFont="1" applyFill="1" applyBorder="1" applyAlignment="1">
      <alignment horizontal="center" vertical="top"/>
    </xf>
    <xf numFmtId="0" fontId="15" fillId="2" borderId="4" xfId="0" applyFont="1" applyFill="1" applyBorder="1" applyAlignment="1">
      <alignment vertical="top"/>
    </xf>
    <xf numFmtId="0" fontId="15" fillId="2" borderId="4" xfId="0" applyFont="1" applyFill="1" applyBorder="1" applyAlignment="1"/>
    <xf numFmtId="0" fontId="15" fillId="2" borderId="4" xfId="0" applyFont="1" applyFill="1" applyBorder="1" applyAlignment="1">
      <alignment wrapText="1"/>
    </xf>
    <xf numFmtId="0" fontId="15" fillId="2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44" fillId="0" borderId="4" xfId="0" applyFont="1" applyFill="1" applyBorder="1" applyAlignment="1">
      <alignment horizontal="center" vertical="center"/>
    </xf>
    <xf numFmtId="2" fontId="39" fillId="2" borderId="4" xfId="0" applyNumberFormat="1" applyFont="1" applyFill="1" applyBorder="1" applyAlignment="1">
      <alignment horizontal="center" vertical="center"/>
    </xf>
    <xf numFmtId="0" fontId="44" fillId="0" borderId="4" xfId="0" applyFont="1" applyFill="1" applyBorder="1" applyAlignment="1">
      <alignment horizontal="center" vertical="center" wrapText="1"/>
    </xf>
    <xf numFmtId="0" fontId="25" fillId="0" borderId="4" xfId="0" applyFont="1" applyFill="1" applyBorder="1" applyAlignment="1">
      <alignment wrapText="1"/>
    </xf>
    <xf numFmtId="0" fontId="38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wrapText="1"/>
    </xf>
    <xf numFmtId="0" fontId="17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9" fillId="2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justify" vertical="top" wrapText="1"/>
    </xf>
    <xf numFmtId="0" fontId="0" fillId="0" borderId="8" xfId="0" applyBorder="1" applyAlignment="1">
      <alignment horizontal="center" vertical="center"/>
    </xf>
    <xf numFmtId="0" fontId="0" fillId="0" borderId="4" xfId="0" applyFont="1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2" fontId="0" fillId="2" borderId="4" xfId="0" applyNumberFormat="1" applyFill="1" applyBorder="1"/>
    <xf numFmtId="0" fontId="0" fillId="0" borderId="4" xfId="0" applyFill="1" applyBorder="1" applyAlignment="1">
      <alignment vertical="top" wrapText="1"/>
    </xf>
    <xf numFmtId="0" fontId="53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justify" vertical="center" wrapText="1"/>
    </xf>
    <xf numFmtId="0" fontId="54" fillId="0" borderId="2" xfId="0" applyFont="1" applyBorder="1" applyAlignment="1">
      <alignment wrapText="1"/>
    </xf>
    <xf numFmtId="0" fontId="0" fillId="2" borderId="4" xfId="0" applyFill="1" applyBorder="1" applyAlignment="1">
      <alignment vertical="center"/>
    </xf>
    <xf numFmtId="0" fontId="17" fillId="0" borderId="2" xfId="0" applyFont="1" applyBorder="1" applyAlignment="1">
      <alignment horizontal="left" wrapText="1"/>
    </xf>
    <xf numFmtId="0" fontId="0" fillId="10" borderId="4" xfId="0" applyFill="1" applyBorder="1" applyAlignment="1">
      <alignment vertical="center"/>
    </xf>
    <xf numFmtId="0" fontId="0" fillId="3" borderId="4" xfId="0" applyFill="1" applyBorder="1"/>
    <xf numFmtId="0" fontId="0" fillId="0" borderId="4" xfId="0" applyFont="1" applyFill="1" applyBorder="1" applyAlignment="1">
      <alignment vertical="center" wrapText="1"/>
    </xf>
    <xf numFmtId="1" fontId="0" fillId="0" borderId="4" xfId="0" applyNumberFormat="1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2" borderId="4" xfId="0" applyFont="1" applyFill="1" applyBorder="1" applyAlignment="1">
      <alignment horizontal="center" vertical="center" wrapText="1"/>
    </xf>
    <xf numFmtId="1" fontId="0" fillId="2" borderId="4" xfId="0" applyNumberFormat="1" applyFont="1" applyFill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vertical="center" wrapText="1"/>
    </xf>
    <xf numFmtId="0" fontId="11" fillId="0" borderId="0" xfId="0" applyFont="1"/>
    <xf numFmtId="1" fontId="44" fillId="0" borderId="4" xfId="0" applyNumberFormat="1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1" fillId="0" borderId="4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top"/>
    </xf>
    <xf numFmtId="0" fontId="12" fillId="2" borderId="0" xfId="0" applyFont="1" applyFill="1" applyBorder="1" applyAlignment="1"/>
    <xf numFmtId="0" fontId="12" fillId="2" borderId="0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center" vertical="center"/>
    </xf>
    <xf numFmtId="0" fontId="44" fillId="2" borderId="0" xfId="0" applyFont="1" applyFill="1" applyBorder="1" applyAlignment="1"/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/>
    </xf>
    <xf numFmtId="0" fontId="56" fillId="2" borderId="7" xfId="0" applyFont="1" applyFill="1" applyBorder="1" applyAlignment="1">
      <alignment horizontal="center" vertical="center"/>
    </xf>
    <xf numFmtId="0" fontId="56" fillId="2" borderId="4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57" fillId="2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left" vertical="center"/>
    </xf>
    <xf numFmtId="0" fontId="59" fillId="2" borderId="4" xfId="0" applyFont="1" applyFill="1" applyBorder="1" applyAlignment="1">
      <alignment vertical="center"/>
    </xf>
    <xf numFmtId="0" fontId="58" fillId="2" borderId="7" xfId="0" applyFont="1" applyFill="1" applyBorder="1" applyAlignment="1">
      <alignment horizontal="center" vertical="center"/>
    </xf>
    <xf numFmtId="0" fontId="58" fillId="2" borderId="4" xfId="0" applyFont="1" applyFill="1" applyBorder="1" applyAlignment="1">
      <alignment horizontal="center"/>
    </xf>
    <xf numFmtId="0" fontId="25" fillId="2" borderId="4" xfId="0" applyFont="1" applyFill="1" applyBorder="1" applyAlignment="1">
      <alignment horizontal="center" vertical="center"/>
    </xf>
    <xf numFmtId="49" fontId="23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vertical="top"/>
    </xf>
    <xf numFmtId="0" fontId="25" fillId="2" borderId="7" xfId="0" applyFont="1" applyFill="1" applyBorder="1" applyAlignment="1">
      <alignment horizontal="center" vertical="top"/>
    </xf>
    <xf numFmtId="0" fontId="25" fillId="2" borderId="4" xfId="0" applyFont="1" applyFill="1" applyBorder="1" applyAlignment="1">
      <alignment horizontal="center" vertical="top"/>
    </xf>
    <xf numFmtId="0" fontId="25" fillId="2" borderId="0" xfId="0" applyFont="1" applyFill="1" applyAlignment="1">
      <alignment horizontal="center" vertical="center"/>
    </xf>
    <xf numFmtId="165" fontId="25" fillId="2" borderId="4" xfId="0" applyNumberFormat="1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left" vertical="center"/>
    </xf>
    <xf numFmtId="0" fontId="25" fillId="2" borderId="4" xfId="0" applyFont="1" applyFill="1" applyBorder="1"/>
    <xf numFmtId="0" fontId="25" fillId="2" borderId="4" xfId="0" applyFont="1" applyFill="1" applyBorder="1" applyAlignment="1">
      <alignment vertical="top" wrapText="1"/>
    </xf>
    <xf numFmtId="0" fontId="60" fillId="2" borderId="4" xfId="0" applyFont="1" applyFill="1" applyBorder="1" applyAlignment="1">
      <alignment horizontal="center" vertical="center"/>
    </xf>
    <xf numFmtId="0" fontId="60" fillId="2" borderId="4" xfId="0" applyFont="1" applyFill="1" applyBorder="1" applyAlignment="1">
      <alignment horizontal="left" vertical="center" wrapText="1"/>
    </xf>
    <xf numFmtId="0" fontId="60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vertical="top"/>
    </xf>
    <xf numFmtId="0" fontId="25" fillId="2" borderId="4" xfId="0" applyFont="1" applyFill="1" applyBorder="1" applyAlignment="1">
      <alignment horizontal="center"/>
    </xf>
    <xf numFmtId="0" fontId="59" fillId="2" borderId="4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vertical="center"/>
    </xf>
    <xf numFmtId="0" fontId="25" fillId="2" borderId="7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center" vertical="center" wrapText="1"/>
    </xf>
    <xf numFmtId="0" fontId="61" fillId="2" borderId="7" xfId="0" applyFont="1" applyFill="1" applyBorder="1" applyAlignment="1">
      <alignment horizontal="left" vertical="center" wrapText="1"/>
    </xf>
    <xf numFmtId="0" fontId="25" fillId="2" borderId="7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horizontal="center" vertical="center"/>
    </xf>
    <xf numFmtId="0" fontId="62" fillId="2" borderId="4" xfId="0" applyFont="1" applyFill="1" applyBorder="1" applyAlignment="1">
      <alignment vertical="top"/>
    </xf>
    <xf numFmtId="0" fontId="60" fillId="2" borderId="4" xfId="0" applyFont="1" applyFill="1" applyBorder="1" applyAlignment="1">
      <alignment vertical="top"/>
    </xf>
    <xf numFmtId="0" fontId="25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63" fillId="0" borderId="4" xfId="0" applyFont="1" applyBorder="1" applyAlignment="1">
      <alignment horizontal="center" vertical="center"/>
    </xf>
    <xf numFmtId="0" fontId="23" fillId="0" borderId="2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/>
    </xf>
    <xf numFmtId="0" fontId="64" fillId="2" borderId="4" xfId="0" applyFont="1" applyFill="1" applyBorder="1" applyAlignment="1">
      <alignment horizontal="left" vertical="center" wrapText="1"/>
    </xf>
    <xf numFmtId="2" fontId="60" fillId="2" borderId="4" xfId="0" applyNumberFormat="1" applyFont="1" applyFill="1" applyBorder="1" applyAlignment="1">
      <alignment horizontal="right" vertical="center"/>
    </xf>
    <xf numFmtId="0" fontId="25" fillId="2" borderId="0" xfId="0" applyFont="1" applyFill="1" applyBorder="1" applyAlignment="1">
      <alignment horizontal="center" vertical="center"/>
    </xf>
    <xf numFmtId="0" fontId="60" fillId="2" borderId="0" xfId="0" applyFont="1" applyFill="1" applyBorder="1" applyAlignment="1">
      <alignment horizontal="center" vertical="center"/>
    </xf>
    <xf numFmtId="0" fontId="64" fillId="2" borderId="0" xfId="0" applyFont="1" applyFill="1" applyBorder="1" applyAlignment="1">
      <alignment horizontal="left" vertical="center" wrapText="1"/>
    </xf>
    <xf numFmtId="0" fontId="2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65" fillId="2" borderId="0" xfId="0" applyFont="1" applyFill="1" applyAlignment="1">
      <alignment vertical="top"/>
    </xf>
    <xf numFmtId="0" fontId="66" fillId="0" borderId="0" xfId="0" applyFont="1" applyAlignment="1">
      <alignment horizontal="center"/>
    </xf>
    <xf numFmtId="0" fontId="34" fillId="0" borderId="4" xfId="0" applyFont="1" applyBorder="1"/>
    <xf numFmtId="0" fontId="34" fillId="0" borderId="4" xfId="0" applyFont="1" applyBorder="1" applyAlignment="1"/>
    <xf numFmtId="0" fontId="67" fillId="0" borderId="4" xfId="0" applyFont="1" applyBorder="1" applyAlignment="1">
      <alignment horizontal="center"/>
    </xf>
    <xf numFmtId="0" fontId="68" fillId="0" borderId="4" xfId="0" applyFont="1" applyFill="1" applyBorder="1" applyAlignment="1">
      <alignment horizontal="center"/>
    </xf>
    <xf numFmtId="0" fontId="43" fillId="0" borderId="4" xfId="0" applyFont="1" applyFill="1" applyBorder="1" applyAlignment="1">
      <alignment horizontal="center" vertical="justify"/>
    </xf>
    <xf numFmtId="2" fontId="43" fillId="0" borderId="4" xfId="0" applyNumberFormat="1" applyFont="1" applyFill="1" applyBorder="1" applyAlignment="1">
      <alignment horizontal="center" vertical="justify"/>
    </xf>
    <xf numFmtId="0" fontId="43" fillId="0" borderId="5" xfId="0" applyFont="1" applyFill="1" applyBorder="1" applyAlignment="1">
      <alignment horizontal="center" vertical="justify"/>
    </xf>
    <xf numFmtId="2" fontId="43" fillId="0" borderId="5" xfId="0" applyNumberFormat="1" applyFont="1" applyFill="1" applyBorder="1" applyAlignment="1">
      <alignment horizontal="center" vertical="justify"/>
    </xf>
    <xf numFmtId="0" fontId="33" fillId="0" borderId="4" xfId="0" applyFont="1" applyBorder="1" applyAlignment="1">
      <alignment horizontal="left" vertical="top" wrapText="1"/>
    </xf>
    <xf numFmtId="0" fontId="33" fillId="0" borderId="4" xfId="0" applyFont="1" applyBorder="1" applyAlignment="1">
      <alignment vertical="center" wrapText="1"/>
    </xf>
    <xf numFmtId="0" fontId="34" fillId="0" borderId="4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" xfId="0" applyFont="1" applyBorder="1" applyAlignment="1">
      <alignment vertical="center" wrapText="1"/>
    </xf>
    <xf numFmtId="0" fontId="33" fillId="0" borderId="4" xfId="0" applyFont="1" applyBorder="1" applyAlignment="1">
      <alignment vertical="top" wrapText="1"/>
    </xf>
    <xf numFmtId="0" fontId="43" fillId="2" borderId="4" xfId="0" applyFont="1" applyFill="1" applyBorder="1" applyAlignment="1">
      <alignment horizontal="center" vertical="justify"/>
    </xf>
    <xf numFmtId="2" fontId="27" fillId="0" borderId="4" xfId="0" applyNumberFormat="1" applyFont="1" applyFill="1" applyBorder="1" applyAlignment="1">
      <alignment horizontal="center" vertical="justify"/>
    </xf>
    <xf numFmtId="2" fontId="43" fillId="2" borderId="4" xfId="0" applyNumberFormat="1" applyFont="1" applyFill="1" applyBorder="1" applyAlignment="1">
      <alignment horizontal="center" vertical="justify"/>
    </xf>
    <xf numFmtId="0" fontId="43" fillId="0" borderId="4" xfId="0" applyFont="1" applyBorder="1" applyAlignment="1">
      <alignment horizontal="center" vertical="center"/>
    </xf>
    <xf numFmtId="2" fontId="43" fillId="0" borderId="4" xfId="0" applyNumberFormat="1" applyFont="1" applyBorder="1" applyAlignment="1">
      <alignment horizontal="center" vertical="center"/>
    </xf>
    <xf numFmtId="0" fontId="43" fillId="0" borderId="5" xfId="0" applyFont="1" applyBorder="1" applyAlignment="1">
      <alignment horizontal="center" vertical="center"/>
    </xf>
    <xf numFmtId="2" fontId="43" fillId="0" borderId="5" xfId="0" applyNumberFormat="1" applyFont="1" applyBorder="1" applyAlignment="1">
      <alignment horizontal="center" vertical="center"/>
    </xf>
    <xf numFmtId="2" fontId="43" fillId="0" borderId="7" xfId="0" applyNumberFormat="1" applyFont="1" applyBorder="1" applyAlignment="1">
      <alignment horizontal="center" vertical="center"/>
    </xf>
    <xf numFmtId="165" fontId="43" fillId="0" borderId="4" xfId="0" applyNumberFormat="1" applyFont="1" applyBorder="1" applyAlignment="1">
      <alignment horizontal="center" vertical="center"/>
    </xf>
    <xf numFmtId="0" fontId="34" fillId="0" borderId="4" xfId="0" applyFont="1" applyBorder="1" applyAlignment="1">
      <alignment horizontal="left" vertical="top" wrapText="1"/>
    </xf>
    <xf numFmtId="2" fontId="35" fillId="0" borderId="4" xfId="0" applyNumberFormat="1" applyFont="1" applyBorder="1"/>
    <xf numFmtId="0" fontId="35" fillId="0" borderId="0" xfId="0" applyFont="1"/>
    <xf numFmtId="0" fontId="68" fillId="0" borderId="4" xfId="0" applyFont="1" applyFill="1" applyBorder="1" applyAlignment="1">
      <alignment horizontal="center" wrapText="1"/>
    </xf>
    <xf numFmtId="0" fontId="43" fillId="0" borderId="7" xfId="0" applyFont="1" applyFill="1" applyBorder="1" applyAlignment="1">
      <alignment horizontal="center" vertical="justify"/>
    </xf>
    <xf numFmtId="0" fontId="70" fillId="0" borderId="0" xfId="0" applyFont="1" applyAlignment="1"/>
    <xf numFmtId="0" fontId="15" fillId="2" borderId="0" xfId="0" applyFont="1" applyFill="1"/>
    <xf numFmtId="0" fontId="34" fillId="0" borderId="4" xfId="0" applyFont="1" applyFill="1" applyBorder="1" applyAlignment="1">
      <alignment horizontal="center" vertical="justify"/>
    </xf>
    <xf numFmtId="0" fontId="34" fillId="0" borderId="4" xfId="0" applyFont="1" applyFill="1" applyBorder="1" applyAlignment="1">
      <alignment horizontal="justify" vertical="justify"/>
    </xf>
    <xf numFmtId="2" fontId="34" fillId="0" borderId="4" xfId="0" applyNumberFormat="1" applyFont="1" applyFill="1" applyBorder="1" applyAlignment="1">
      <alignment horizontal="center" vertical="justify"/>
    </xf>
    <xf numFmtId="0" fontId="34" fillId="0" borderId="4" xfId="0" applyFont="1" applyFill="1" applyBorder="1" applyAlignment="1">
      <alignment horizontal="justify" vertical="justify" wrapText="1"/>
    </xf>
    <xf numFmtId="0" fontId="34" fillId="0" borderId="5" xfId="0" applyFont="1" applyFill="1" applyBorder="1" applyAlignment="1">
      <alignment horizontal="center" vertical="justify"/>
    </xf>
    <xf numFmtId="0" fontId="34" fillId="0" borderId="5" xfId="0" applyFont="1" applyFill="1" applyBorder="1" applyAlignment="1">
      <alignment horizontal="justify" vertical="justify" wrapText="1"/>
    </xf>
    <xf numFmtId="2" fontId="34" fillId="0" borderId="5" xfId="0" applyNumberFormat="1" applyFont="1" applyFill="1" applyBorder="1" applyAlignment="1">
      <alignment horizontal="center" vertical="justify"/>
    </xf>
    <xf numFmtId="0" fontId="34" fillId="2" borderId="4" xfId="0" applyFont="1" applyFill="1" applyBorder="1" applyAlignment="1">
      <alignment horizontal="justify" vertical="justify" wrapText="1"/>
    </xf>
    <xf numFmtId="0" fontId="34" fillId="2" borderId="5" xfId="0" applyFont="1" applyFill="1" applyBorder="1" applyAlignment="1">
      <alignment horizontal="justify" vertical="justify" wrapText="1"/>
    </xf>
    <xf numFmtId="0" fontId="34" fillId="2" borderId="4" xfId="0" applyFont="1" applyFill="1" applyBorder="1" applyAlignment="1">
      <alignment horizontal="center" vertical="justify"/>
    </xf>
    <xf numFmtId="0" fontId="34" fillId="0" borderId="4" xfId="0" applyFont="1" applyFill="1" applyBorder="1" applyAlignment="1">
      <alignment horizontal="justify" vertical="top" wrapText="1"/>
    </xf>
    <xf numFmtId="2" fontId="34" fillId="2" borderId="4" xfId="0" applyNumberFormat="1" applyFont="1" applyFill="1" applyBorder="1" applyAlignment="1">
      <alignment horizontal="center" vertical="justify"/>
    </xf>
    <xf numFmtId="0" fontId="34" fillId="0" borderId="4" xfId="0" applyFont="1" applyBorder="1" applyAlignment="1">
      <alignment vertical="center"/>
    </xf>
    <xf numFmtId="0" fontId="34" fillId="0" borderId="4" xfId="0" applyFont="1" applyBorder="1" applyAlignment="1">
      <alignment horizontal="center" vertical="center"/>
    </xf>
    <xf numFmtId="2" fontId="34" fillId="0" borderId="4" xfId="0" applyNumberFormat="1" applyFont="1" applyBorder="1" applyAlignment="1">
      <alignment horizontal="center" vertical="center"/>
    </xf>
    <xf numFmtId="0" fontId="34" fillId="2" borderId="5" xfId="0" applyFont="1" applyFill="1" applyBorder="1" applyAlignment="1">
      <alignment vertical="center"/>
    </xf>
    <xf numFmtId="0" fontId="34" fillId="0" borderId="5" xfId="0" applyFont="1" applyBorder="1" applyAlignment="1">
      <alignment horizontal="center" vertical="center"/>
    </xf>
    <xf numFmtId="2" fontId="34" fillId="0" borderId="5" xfId="0" applyNumberFormat="1" applyFont="1" applyBorder="1" applyAlignment="1">
      <alignment horizontal="center" vertical="center"/>
    </xf>
    <xf numFmtId="0" fontId="34" fillId="2" borderId="4" xfId="0" applyFont="1" applyFill="1" applyBorder="1" applyAlignment="1">
      <alignment vertical="center"/>
    </xf>
    <xf numFmtId="2" fontId="34" fillId="0" borderId="7" xfId="0" applyNumberFormat="1" applyFont="1" applyBorder="1" applyAlignment="1">
      <alignment horizontal="center" vertical="center"/>
    </xf>
    <xf numFmtId="165" fontId="34" fillId="0" borderId="4" xfId="0" applyNumberFormat="1" applyFont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justify"/>
    </xf>
    <xf numFmtId="0" fontId="42" fillId="0" borderId="8" xfId="0" applyFont="1" applyBorder="1" applyAlignment="1">
      <alignment vertical="justify"/>
    </xf>
    <xf numFmtId="0" fontId="42" fillId="0" borderId="8" xfId="0" applyFont="1" applyBorder="1" applyAlignment="1">
      <alignment vertical="top" wrapText="1"/>
    </xf>
    <xf numFmtId="0" fontId="34" fillId="0" borderId="4" xfId="0" applyFont="1" applyFill="1" applyBorder="1" applyAlignment="1">
      <alignment horizontal="justify" vertical="top"/>
    </xf>
    <xf numFmtId="0" fontId="34" fillId="0" borderId="2" xfId="0" applyFont="1" applyFill="1" applyBorder="1" applyAlignment="1">
      <alignment horizontal="center" vertical="justify"/>
    </xf>
    <xf numFmtId="0" fontId="34" fillId="0" borderId="2" xfId="0" applyFont="1" applyFill="1" applyBorder="1" applyAlignment="1">
      <alignment horizontal="justify" vertical="top" wrapText="1"/>
    </xf>
    <xf numFmtId="2" fontId="34" fillId="0" borderId="2" xfId="0" applyNumberFormat="1" applyFont="1" applyFill="1" applyBorder="1" applyAlignment="1">
      <alignment horizontal="center" vertical="justify"/>
    </xf>
    <xf numFmtId="2" fontId="67" fillId="0" borderId="4" xfId="0" applyNumberFormat="1" applyFont="1" applyFill="1" applyBorder="1" applyAlignment="1">
      <alignment horizontal="center" vertical="center"/>
    </xf>
    <xf numFmtId="0" fontId="72" fillId="0" borderId="6" xfId="2" applyFont="1" applyBorder="1" applyAlignment="1">
      <alignment horizontal="center" vertical="top"/>
    </xf>
    <xf numFmtId="0" fontId="72" fillId="0" borderId="9" xfId="2" applyFont="1" applyBorder="1" applyAlignment="1">
      <alignment horizontal="center" vertical="top"/>
    </xf>
    <xf numFmtId="0" fontId="72" fillId="0" borderId="6" xfId="2" applyFont="1" applyBorder="1" applyAlignment="1">
      <alignment horizontal="center" vertical="top" wrapText="1"/>
    </xf>
    <xf numFmtId="0" fontId="72" fillId="0" borderId="9" xfId="2" applyFont="1" applyBorder="1" applyAlignment="1">
      <alignment horizontal="center" vertical="top" wrapText="1"/>
    </xf>
    <xf numFmtId="0" fontId="0" fillId="2" borderId="4" xfId="0" applyNumberFormat="1" applyFont="1" applyFill="1" applyBorder="1" applyAlignment="1" applyProtection="1">
      <alignment horizontal="left" vertical="top"/>
    </xf>
    <xf numFmtId="0" fontId="13" fillId="4" borderId="4" xfId="0" applyFont="1" applyFill="1" applyBorder="1"/>
    <xf numFmtId="0" fontId="0" fillId="2" borderId="4" xfId="0" applyFill="1" applyBorder="1" applyAlignment="1">
      <alignment horizontal="left"/>
    </xf>
    <xf numFmtId="0" fontId="0" fillId="2" borderId="4" xfId="0" applyFont="1" applyFill="1" applyBorder="1" applyAlignment="1">
      <alignment horizontal="left" wrapText="1"/>
    </xf>
    <xf numFmtId="0" fontId="17" fillId="2" borderId="4" xfId="0" applyFont="1" applyFill="1" applyBorder="1" applyAlignment="1">
      <alignment horizontal="left"/>
    </xf>
    <xf numFmtId="0" fontId="17" fillId="17" borderId="4" xfId="0" applyFont="1" applyFill="1" applyBorder="1" applyAlignment="1">
      <alignment horizontal="left"/>
    </xf>
    <xf numFmtId="0" fontId="17" fillId="2" borderId="4" xfId="0" applyFont="1" applyFill="1" applyBorder="1" applyAlignment="1">
      <alignment horizontal="left" wrapText="1"/>
    </xf>
    <xf numFmtId="0" fontId="0" fillId="0" borderId="4" xfId="0" applyNumberFormat="1" applyFont="1" applyBorder="1" applyAlignment="1" applyProtection="1">
      <alignment horizontal="left" vertical="top"/>
    </xf>
    <xf numFmtId="0" fontId="0" fillId="0" borderId="4" xfId="0" applyBorder="1" applyAlignment="1">
      <alignment horizontal="left"/>
    </xf>
    <xf numFmtId="0" fontId="0" fillId="0" borderId="4" xfId="0" applyFont="1" applyBorder="1" applyAlignment="1">
      <alignment horizontal="left" wrapText="1"/>
    </xf>
    <xf numFmtId="0" fontId="0" fillId="0" borderId="4" xfId="0" applyNumberFormat="1" applyBorder="1" applyAlignment="1" applyProtection="1">
      <alignment horizontal="left" vertical="top" wrapText="1"/>
    </xf>
    <xf numFmtId="0" fontId="0" fillId="0" borderId="4" xfId="0" applyFont="1" applyBorder="1" applyAlignment="1">
      <alignment horizontal="left"/>
    </xf>
    <xf numFmtId="0" fontId="14" fillId="3" borderId="4" xfId="0" applyFont="1" applyFill="1" applyBorder="1" applyAlignment="1">
      <alignment horizontal="left" wrapText="1"/>
    </xf>
    <xf numFmtId="49" fontId="30" fillId="3" borderId="4" xfId="0" applyNumberFormat="1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 vertical="center" wrapText="1"/>
    </xf>
    <xf numFmtId="0" fontId="0" fillId="0" borderId="4" xfId="0" applyBorder="1" applyAlignment="1">
      <alignment vertical="top"/>
    </xf>
    <xf numFmtId="0" fontId="0" fillId="0" borderId="4" xfId="0" applyFont="1" applyBorder="1" applyAlignment="1">
      <alignment vertical="top"/>
    </xf>
    <xf numFmtId="0" fontId="57" fillId="0" borderId="4" xfId="0" applyFont="1" applyBorder="1" applyAlignment="1">
      <alignment horizontal="left"/>
    </xf>
    <xf numFmtId="1" fontId="57" fillId="0" borderId="4" xfId="0" applyNumberFormat="1" applyFont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18" borderId="4" xfId="0" applyNumberFormat="1" applyFill="1" applyBorder="1" applyAlignment="1" applyProtection="1">
      <alignment horizontal="left" vertical="top"/>
    </xf>
    <xf numFmtId="164" fontId="0" fillId="2" borderId="4" xfId="0" applyNumberFormat="1" applyFont="1" applyFill="1" applyBorder="1" applyAlignment="1">
      <alignment horizontal="left" vertical="center"/>
    </xf>
    <xf numFmtId="49" fontId="30" fillId="7" borderId="4" xfId="0" applyNumberFormat="1" applyFont="1" applyFill="1" applyBorder="1" applyAlignment="1">
      <alignment horizontal="left" vertical="top" wrapText="1"/>
    </xf>
    <xf numFmtId="1" fontId="0" fillId="0" borderId="4" xfId="0" applyNumberFormat="1" applyFont="1" applyBorder="1" applyAlignment="1">
      <alignment horizontal="left"/>
    </xf>
    <xf numFmtId="0" fontId="14" fillId="7" borderId="4" xfId="0" applyFont="1" applyFill="1" applyBorder="1" applyAlignment="1">
      <alignment horizontal="left" vertical="top"/>
    </xf>
    <xf numFmtId="49" fontId="30" fillId="2" borderId="4" xfId="0" applyNumberFormat="1" applyFont="1" applyFill="1" applyBorder="1" applyAlignment="1">
      <alignment horizontal="left" vertical="top" wrapText="1"/>
    </xf>
    <xf numFmtId="0" fontId="0" fillId="2" borderId="0" xfId="0" applyFill="1" applyAlignment="1">
      <alignment horizontal="center" vertical="center"/>
    </xf>
    <xf numFmtId="164" fontId="0" fillId="2" borderId="4" xfId="0" applyNumberFormat="1" applyFill="1" applyBorder="1" applyAlignment="1">
      <alignment horizontal="left" vertical="center"/>
    </xf>
    <xf numFmtId="164" fontId="57" fillId="2" borderId="4" xfId="0" applyNumberFormat="1" applyFont="1" applyFill="1" applyBorder="1" applyAlignment="1">
      <alignment horizontal="left" vertical="center"/>
    </xf>
    <xf numFmtId="164" fontId="17" fillId="2" borderId="4" xfId="0" applyNumberFormat="1" applyFont="1" applyFill="1" applyBorder="1" applyAlignment="1">
      <alignment horizontal="left" vertical="center"/>
    </xf>
    <xf numFmtId="49" fontId="73" fillId="22" borderId="4" xfId="2" applyNumberFormat="1" applyFont="1" applyFill="1" applyBorder="1" applyAlignment="1">
      <alignment horizontal="left" vertical="top" wrapText="1"/>
    </xf>
    <xf numFmtId="2" fontId="0" fillId="0" borderId="4" xfId="0" applyNumberFormat="1" applyFont="1" applyBorder="1" applyAlignment="1">
      <alignment horizontal="left"/>
    </xf>
    <xf numFmtId="2" fontId="17" fillId="0" borderId="4" xfId="0" applyNumberFormat="1" applyFont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2" borderId="4" xfId="0" applyFill="1" applyBorder="1" applyAlignment="1">
      <alignment horizontal="left" wrapText="1"/>
    </xf>
    <xf numFmtId="49" fontId="30" fillId="6" borderId="4" xfId="0" applyNumberFormat="1" applyFont="1" applyFill="1" applyBorder="1" applyAlignment="1">
      <alignment horizontal="center" vertical="top" wrapText="1"/>
    </xf>
    <xf numFmtId="49" fontId="30" fillId="16" borderId="4" xfId="0" applyNumberFormat="1" applyFont="1" applyFill="1" applyBorder="1" applyAlignment="1">
      <alignment horizontal="left" vertical="top" wrapText="1"/>
    </xf>
    <xf numFmtId="2" fontId="0" fillId="0" borderId="4" xfId="0" applyNumberFormat="1" applyBorder="1" applyAlignment="1">
      <alignment horizontal="left"/>
    </xf>
    <xf numFmtId="0" fontId="57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left" vertical="center"/>
    </xf>
    <xf numFmtId="2" fontId="17" fillId="0" borderId="4" xfId="0" applyNumberFormat="1" applyFont="1" applyBorder="1" applyAlignment="1">
      <alignment horizontal="left" vertical="center"/>
    </xf>
    <xf numFmtId="1" fontId="57" fillId="2" borderId="4" xfId="0" applyNumberFormat="1" applyFont="1" applyFill="1" applyBorder="1" applyAlignment="1">
      <alignment horizontal="left"/>
    </xf>
    <xf numFmtId="2" fontId="17" fillId="2" borderId="4" xfId="0" applyNumberFormat="1" applyFont="1" applyFill="1" applyBorder="1" applyAlignment="1">
      <alignment horizontal="left"/>
    </xf>
    <xf numFmtId="1" fontId="0" fillId="0" borderId="4" xfId="0" applyNumberFormat="1" applyBorder="1" applyAlignment="1">
      <alignment horizontal="left"/>
    </xf>
    <xf numFmtId="1" fontId="17" fillId="0" borderId="4" xfId="0" applyNumberFormat="1" applyFont="1" applyBorder="1" applyAlignment="1">
      <alignment horizontal="left"/>
    </xf>
    <xf numFmtId="0" fontId="16" fillId="0" borderId="4" xfId="0" applyFont="1" applyBorder="1" applyAlignment="1">
      <alignment horizontal="left"/>
    </xf>
    <xf numFmtId="1" fontId="0" fillId="0" borderId="4" xfId="0" applyNumberFormat="1" applyBorder="1" applyAlignment="1">
      <alignment horizontal="left" vertical="center"/>
    </xf>
    <xf numFmtId="1" fontId="17" fillId="0" borderId="4" xfId="0" applyNumberFormat="1" applyFont="1" applyBorder="1" applyAlignment="1">
      <alignment horizontal="left" vertical="center"/>
    </xf>
    <xf numFmtId="1" fontId="57" fillId="0" borderId="4" xfId="0" applyNumberFormat="1" applyFont="1" applyBorder="1" applyAlignment="1">
      <alignment horizontal="left" vertical="center"/>
    </xf>
    <xf numFmtId="164" fontId="0" fillId="0" borderId="4" xfId="0" applyNumberFormat="1" applyFont="1" applyBorder="1" applyAlignment="1">
      <alignment horizontal="left"/>
    </xf>
    <xf numFmtId="164" fontId="17" fillId="0" borderId="4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/>
    </xf>
    <xf numFmtId="0" fontId="17" fillId="0" borderId="4" xfId="0" applyNumberFormat="1" applyFont="1" applyBorder="1" applyAlignment="1">
      <alignment horizontal="left"/>
    </xf>
    <xf numFmtId="0" fontId="17" fillId="0" borderId="4" xfId="0" applyFont="1" applyBorder="1" applyAlignment="1">
      <alignment horizontal="left" wrapText="1"/>
    </xf>
    <xf numFmtId="0" fontId="17" fillId="0" borderId="0" xfId="0" applyFont="1"/>
    <xf numFmtId="0" fontId="0" fillId="0" borderId="4" xfId="0" applyFont="1" applyBorder="1" applyAlignment="1">
      <alignment horizontal="left" textRotation="90"/>
    </xf>
    <xf numFmtId="0" fontId="0" fillId="0" borderId="4" xfId="0" applyBorder="1" applyAlignment="1">
      <alignment vertical="top" wrapText="1"/>
    </xf>
    <xf numFmtId="0" fontId="13" fillId="4" borderId="4" xfId="0" applyFont="1" applyFill="1" applyBorder="1" applyAlignment="1">
      <alignment horizontal="left" vertical="center"/>
    </xf>
    <xf numFmtId="0" fontId="14" fillId="7" borderId="4" xfId="0" applyFont="1" applyFill="1" applyBorder="1" applyAlignment="1">
      <alignment horizontal="left" vertical="center"/>
    </xf>
    <xf numFmtId="49" fontId="30" fillId="7" borderId="4" xfId="0" applyNumberFormat="1" applyFont="1" applyFill="1" applyBorder="1" applyAlignment="1">
      <alignment horizontal="left" vertical="center" wrapText="1"/>
    </xf>
    <xf numFmtId="0" fontId="14" fillId="1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6" fillId="0" borderId="0" xfId="0" applyFont="1" applyFill="1" applyBorder="1" applyAlignment="1">
      <alignment vertical="center"/>
    </xf>
    <xf numFmtId="0" fontId="77" fillId="0" borderId="0" xfId="0" applyFont="1" applyFill="1" applyBorder="1"/>
    <xf numFmtId="0" fontId="75" fillId="0" borderId="0" xfId="0" applyFont="1" applyFill="1" applyBorder="1"/>
    <xf numFmtId="0" fontId="78" fillId="0" borderId="0" xfId="0" applyFont="1" applyFill="1" applyBorder="1"/>
    <xf numFmtId="14" fontId="75" fillId="0" borderId="0" xfId="0" applyNumberFormat="1" applyFont="1" applyFill="1" applyBorder="1"/>
    <xf numFmtId="0" fontId="80" fillId="0" borderId="4" xfId="0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wrapText="1"/>
    </xf>
    <xf numFmtId="0" fontId="25" fillId="0" borderId="4" xfId="0" applyFont="1" applyFill="1" applyBorder="1" applyAlignment="1">
      <alignment horizontal="center" vertical="center" wrapText="1"/>
    </xf>
    <xf numFmtId="0" fontId="77" fillId="0" borderId="4" xfId="0" applyFont="1" applyFill="1" applyBorder="1" applyAlignment="1">
      <alignment horizontal="left" vertical="center"/>
    </xf>
    <xf numFmtId="49" fontId="77" fillId="0" borderId="4" xfId="0" applyNumberFormat="1" applyFont="1" applyFill="1" applyBorder="1" applyAlignment="1">
      <alignment horizontal="left" vertical="center"/>
    </xf>
    <xf numFmtId="2" fontId="77" fillId="0" borderId="4" xfId="0" applyNumberFormat="1" applyFont="1" applyFill="1" applyBorder="1" applyAlignment="1">
      <alignment horizontal="center" vertical="center"/>
    </xf>
    <xf numFmtId="0" fontId="57" fillId="17" borderId="4" xfId="0" applyFont="1" applyFill="1" applyBorder="1" applyAlignment="1">
      <alignment horizontal="center" vertical="center"/>
    </xf>
    <xf numFmtId="0" fontId="77" fillId="0" borderId="4" xfId="0" applyNumberFormat="1" applyFont="1" applyFill="1" applyBorder="1" applyAlignment="1">
      <alignment horizontal="left" vertical="center"/>
    </xf>
    <xf numFmtId="1" fontId="77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left" wrapText="1"/>
    </xf>
    <xf numFmtId="0" fontId="81" fillId="0" borderId="4" xfId="0" applyFont="1" applyFill="1" applyBorder="1" applyAlignment="1">
      <alignment vertical="center"/>
    </xf>
    <xf numFmtId="0" fontId="25" fillId="0" borderId="4" xfId="0" applyFont="1" applyFill="1" applyBorder="1" applyAlignment="1">
      <alignment horizontal="center"/>
    </xf>
    <xf numFmtId="0" fontId="25" fillId="0" borderId="4" xfId="0" applyFont="1" applyFill="1" applyBorder="1" applyAlignment="1">
      <alignment horizontal="center" vertical="center"/>
    </xf>
    <xf numFmtId="49" fontId="82" fillId="0" borderId="4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wrapText="1"/>
    </xf>
    <xf numFmtId="0" fontId="25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wrapText="1"/>
    </xf>
    <xf numFmtId="0" fontId="57" fillId="0" borderId="4" xfId="0" applyFont="1" applyFill="1" applyBorder="1" applyAlignment="1">
      <alignment horizontal="center" wrapText="1"/>
    </xf>
    <xf numFmtId="0" fontId="86" fillId="0" borderId="4" xfId="0" applyFont="1" applyFill="1" applyBorder="1"/>
    <xf numFmtId="0" fontId="57" fillId="0" borderId="4" xfId="0" applyFont="1" applyFill="1" applyBorder="1" applyAlignment="1"/>
    <xf numFmtId="0" fontId="60" fillId="0" borderId="4" xfId="0" applyFont="1" applyFill="1" applyBorder="1" applyAlignment="1">
      <alignment horizontal="center"/>
    </xf>
    <xf numFmtId="2" fontId="77" fillId="0" borderId="4" xfId="0" applyNumberFormat="1" applyFont="1" applyFill="1" applyBorder="1" applyAlignment="1">
      <alignment horizontal="left" vertical="center"/>
    </xf>
    <xf numFmtId="0" fontId="86" fillId="0" borderId="4" xfId="0" applyFont="1" applyFill="1" applyBorder="1" applyAlignment="1">
      <alignment wrapText="1"/>
    </xf>
    <xf numFmtId="0" fontId="87" fillId="0" borderId="4" xfId="0" applyFont="1" applyFill="1" applyBorder="1"/>
    <xf numFmtId="49" fontId="87" fillId="0" borderId="4" xfId="0" applyNumberFormat="1" applyFont="1" applyFill="1" applyBorder="1"/>
    <xf numFmtId="0" fontId="11" fillId="2" borderId="0" xfId="0" applyFont="1" applyFill="1"/>
    <xf numFmtId="0" fontId="35" fillId="2" borderId="0" xfId="0" applyFont="1" applyFill="1"/>
    <xf numFmtId="0" fontId="14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/>
    </xf>
    <xf numFmtId="164" fontId="0" fillId="0" borderId="4" xfId="0" applyNumberFormat="1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/>
    </xf>
    <xf numFmtId="164" fontId="0" fillId="0" borderId="4" xfId="0" applyNumberFormat="1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78" fillId="0" borderId="4" xfId="0" applyFont="1" applyFill="1" applyBorder="1" applyAlignment="1">
      <alignment horizontal="left" vertical="center" wrapText="1"/>
    </xf>
    <xf numFmtId="0" fontId="78" fillId="0" borderId="4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7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top"/>
    </xf>
    <xf numFmtId="0" fontId="0" fillId="0" borderId="4" xfId="0" applyFill="1" applyBorder="1" applyAlignment="1">
      <alignment vertical="top"/>
    </xf>
    <xf numFmtId="0" fontId="0" fillId="0" borderId="4" xfId="0" applyFont="1" applyFill="1" applyBorder="1" applyAlignment="1">
      <alignment vertical="top" wrapText="1"/>
    </xf>
    <xf numFmtId="164" fontId="0" fillId="0" borderId="4" xfId="0" applyNumberFormat="1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center" wrapText="1"/>
    </xf>
    <xf numFmtId="164" fontId="0" fillId="0" borderId="4" xfId="0" applyNumberFormat="1" applyFont="1" applyFill="1" applyBorder="1" applyAlignment="1">
      <alignment horizontal="left" vertical="top"/>
    </xf>
    <xf numFmtId="0" fontId="14" fillId="13" borderId="4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left" wrapText="1"/>
    </xf>
    <xf numFmtId="164" fontId="0" fillId="0" borderId="4" xfId="0" applyNumberFormat="1" applyFont="1" applyFill="1" applyBorder="1" applyAlignment="1">
      <alignment horizontal="left" vertical="center" wrapText="1"/>
    </xf>
    <xf numFmtId="0" fontId="78" fillId="0" borderId="4" xfId="0" applyFont="1" applyFill="1" applyBorder="1" applyAlignment="1">
      <alignment horizontal="left" vertical="top"/>
    </xf>
    <xf numFmtId="0" fontId="14" fillId="2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vertical="top"/>
    </xf>
    <xf numFmtId="0" fontId="0" fillId="0" borderId="5" xfId="0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left"/>
    </xf>
    <xf numFmtId="164" fontId="0" fillId="0" borderId="4" xfId="0" applyNumberForma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top" wrapText="1"/>
    </xf>
    <xf numFmtId="0" fontId="0" fillId="0" borderId="2" xfId="0" applyFill="1" applyBorder="1" applyAlignment="1">
      <alignment vertical="top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14" fillId="0" borderId="4" xfId="0" applyFont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164" fontId="0" fillId="0" borderId="5" xfId="0" applyNumberFormat="1" applyFont="1" applyFill="1" applyBorder="1" applyAlignment="1">
      <alignment horizontal="left" vertical="top"/>
    </xf>
    <xf numFmtId="0" fontId="78" fillId="0" borderId="2" xfId="0" applyFont="1" applyFill="1" applyBorder="1" applyAlignment="1">
      <alignment horizontal="left" vertical="center" wrapText="1"/>
    </xf>
    <xf numFmtId="0" fontId="78" fillId="0" borderId="2" xfId="0" applyFont="1" applyFill="1" applyBorder="1" applyAlignment="1">
      <alignment horizontal="left" vertical="top"/>
    </xf>
    <xf numFmtId="0" fontId="88" fillId="2" borderId="4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/>
    </xf>
    <xf numFmtId="2" fontId="57" fillId="0" borderId="4" xfId="0" applyNumberFormat="1" applyFont="1" applyBorder="1" applyAlignment="1">
      <alignment horizontal="right" vertical="center" wrapText="1"/>
    </xf>
    <xf numFmtId="0" fontId="19" fillId="2" borderId="4" xfId="0" applyFont="1" applyFill="1" applyBorder="1" applyAlignment="1">
      <alignment vertical="center" wrapText="1"/>
    </xf>
    <xf numFmtId="2" fontId="57" fillId="0" borderId="4" xfId="0" applyNumberFormat="1" applyFont="1" applyBorder="1" applyAlignment="1">
      <alignment horizontal="right" vertical="center"/>
    </xf>
    <xf numFmtId="2" fontId="57" fillId="0" borderId="4" xfId="0" applyNumberFormat="1" applyFont="1" applyBorder="1" applyAlignment="1">
      <alignment horizontal="right" vertical="top"/>
    </xf>
    <xf numFmtId="0" fontId="16" fillId="0" borderId="4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wrapText="1"/>
    </xf>
    <xf numFmtId="0" fontId="42" fillId="0" borderId="4" xfId="0" applyFont="1" applyFill="1" applyBorder="1" applyAlignment="1">
      <alignment horizontal="left" vertical="top" wrapText="1"/>
    </xf>
    <xf numFmtId="0" fontId="89" fillId="0" borderId="8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left" vertical="center" wrapText="1"/>
    </xf>
    <xf numFmtId="0" fontId="86" fillId="0" borderId="4" xfId="0" applyFont="1" applyBorder="1" applyAlignment="1">
      <alignment horizontal="center"/>
    </xf>
    <xf numFmtId="1" fontId="0" fillId="0" borderId="4" xfId="0" applyNumberFormat="1" applyBorder="1" applyAlignment="1">
      <alignment horizontal="center" vertical="center" wrapText="1"/>
    </xf>
    <xf numFmtId="0" fontId="42" fillId="0" borderId="4" xfId="0" applyFont="1" applyBorder="1" applyAlignment="1">
      <alignment horizontal="left" wrapText="1"/>
    </xf>
    <xf numFmtId="2" fontId="17" fillId="0" borderId="4" xfId="0" applyNumberFormat="1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0" fontId="15" fillId="2" borderId="4" xfId="0" applyFont="1" applyFill="1" applyBorder="1"/>
    <xf numFmtId="0" fontId="57" fillId="0" borderId="4" xfId="0" applyFont="1" applyBorder="1" applyAlignment="1">
      <alignment horizontal="center"/>
    </xf>
    <xf numFmtId="165" fontId="0" fillId="0" borderId="4" xfId="0" applyNumberFormat="1" applyBorder="1" applyAlignment="1">
      <alignment horizontal="center" vertical="center" wrapText="1"/>
    </xf>
    <xf numFmtId="0" fontId="41" fillId="0" borderId="8" xfId="0" applyFont="1" applyBorder="1" applyAlignment="1">
      <alignment horizontal="left" vertical="center" wrapText="1"/>
    </xf>
    <xf numFmtId="0" fontId="15" fillId="2" borderId="4" xfId="0" applyFont="1" applyFill="1" applyBorder="1" applyAlignment="1">
      <alignment horizontal="left" wrapText="1"/>
    </xf>
    <xf numFmtId="1" fontId="0" fillId="0" borderId="4" xfId="0" applyNumberFormat="1" applyBorder="1" applyAlignment="1">
      <alignment horizontal="center" wrapText="1"/>
    </xf>
    <xf numFmtId="2" fontId="57" fillId="0" borderId="4" xfId="0" applyNumberFormat="1" applyFont="1" applyBorder="1" applyAlignment="1">
      <alignment horizontal="right"/>
    </xf>
    <xf numFmtId="0" fontId="85" fillId="0" borderId="4" xfId="0" applyFont="1" applyBorder="1" applyAlignment="1">
      <alignment horizontal="center" vertical="center" wrapText="1"/>
    </xf>
    <xf numFmtId="0" fontId="90" fillId="0" borderId="4" xfId="0" applyFont="1" applyFill="1" applyBorder="1" applyAlignment="1">
      <alignment horizontal="left" wrapText="1"/>
    </xf>
    <xf numFmtId="0" fontId="38" fillId="2" borderId="8" xfId="0" applyFont="1" applyFill="1" applyBorder="1" applyAlignment="1">
      <alignment wrapText="1"/>
    </xf>
    <xf numFmtId="0" fontId="42" fillId="0" borderId="8" xfId="0" applyFont="1" applyFill="1" applyBorder="1" applyAlignment="1">
      <alignment horizontal="center" wrapText="1"/>
    </xf>
    <xf numFmtId="0" fontId="15" fillId="2" borderId="8" xfId="0" applyFont="1" applyFill="1" applyBorder="1" applyAlignment="1">
      <alignment vertical="top"/>
    </xf>
    <xf numFmtId="0" fontId="19" fillId="2" borderId="4" xfId="0" applyFont="1" applyFill="1" applyBorder="1" applyAlignment="1">
      <alignment horizontal="center"/>
    </xf>
    <xf numFmtId="0" fontId="14" fillId="0" borderId="4" xfId="0" applyFont="1" applyBorder="1" applyAlignment="1">
      <alignment horizontal="left" vertical="center" wrapText="1"/>
    </xf>
    <xf numFmtId="0" fontId="18" fillId="2" borderId="4" xfId="3" applyFont="1" applyFill="1" applyBorder="1" applyAlignment="1">
      <alignment vertical="center" wrapText="1"/>
    </xf>
    <xf numFmtId="0" fontId="39" fillId="2" borderId="12" xfId="0" applyFont="1" applyFill="1" applyBorder="1" applyAlignment="1">
      <alignment horizontal="center"/>
    </xf>
    <xf numFmtId="1" fontId="17" fillId="0" borderId="4" xfId="0" applyNumberFormat="1" applyFont="1" applyBorder="1" applyAlignment="1">
      <alignment horizontal="center" wrapText="1"/>
    </xf>
    <xf numFmtId="0" fontId="16" fillId="2" borderId="4" xfId="0" applyFont="1" applyFill="1" applyBorder="1" applyAlignment="1">
      <alignment horizontal="left" wrapText="1"/>
    </xf>
    <xf numFmtId="0" fontId="17" fillId="0" borderId="4" xfId="0" applyFont="1" applyBorder="1" applyAlignment="1">
      <alignment horizontal="center"/>
    </xf>
    <xf numFmtId="1" fontId="57" fillId="0" borderId="4" xfId="0" applyNumberFormat="1" applyFont="1" applyBorder="1" applyAlignment="1">
      <alignment horizontal="right" vertical="center" wrapText="1"/>
    </xf>
    <xf numFmtId="1" fontId="57" fillId="0" borderId="4" xfId="0" applyNumberFormat="1" applyFont="1" applyBorder="1" applyAlignment="1">
      <alignment horizontal="center" vertical="center"/>
    </xf>
    <xf numFmtId="0" fontId="16" fillId="0" borderId="4" xfId="0" applyFont="1" applyFill="1" applyBorder="1" applyAlignment="1">
      <alignment vertical="center" wrapText="1"/>
    </xf>
    <xf numFmtId="0" fontId="91" fillId="0" borderId="4" xfId="0" applyFont="1" applyBorder="1" applyAlignment="1">
      <alignment horizontal="left" vertical="center" wrapText="1"/>
    </xf>
    <xf numFmtId="0" fontId="45" fillId="0" borderId="4" xfId="0" applyFont="1" applyBorder="1" applyAlignment="1">
      <alignment horizontal="left" wrapText="1"/>
    </xf>
    <xf numFmtId="0" fontId="57" fillId="0" borderId="4" xfId="0" applyFont="1" applyBorder="1"/>
    <xf numFmtId="1" fontId="0" fillId="0" borderId="4" xfId="0" applyNumberFormat="1" applyBorder="1" applyAlignment="1"/>
    <xf numFmtId="0" fontId="92" fillId="0" borderId="4" xfId="0" applyFont="1" applyBorder="1" applyAlignment="1">
      <alignment horizontal="left" vertical="center" wrapText="1"/>
    </xf>
    <xf numFmtId="0" fontId="92" fillId="0" borderId="4" xfId="0" applyFont="1" applyFill="1" applyBorder="1" applyAlignment="1">
      <alignment horizontal="left" vertical="center"/>
    </xf>
    <xf numFmtId="1" fontId="92" fillId="0" borderId="4" xfId="0" applyNumberFormat="1" applyFont="1" applyBorder="1" applyAlignment="1">
      <alignment horizontal="center" vertical="center"/>
    </xf>
    <xf numFmtId="0" fontId="92" fillId="0" borderId="4" xfId="0" applyFont="1" applyBorder="1" applyAlignment="1">
      <alignment horizontal="left" vertical="center"/>
    </xf>
    <xf numFmtId="0" fontId="92" fillId="0" borderId="4" xfId="0" applyNumberFormat="1" applyFont="1" applyBorder="1" applyAlignment="1">
      <alignment horizontal="center" vertical="center"/>
    </xf>
    <xf numFmtId="0" fontId="92" fillId="0" borderId="8" xfId="0" applyFont="1" applyBorder="1" applyAlignment="1">
      <alignment horizontal="left" vertical="center" wrapText="1"/>
    </xf>
    <xf numFmtId="0" fontId="93" fillId="0" borderId="4" xfId="0" applyFont="1" applyBorder="1" applyAlignment="1">
      <alignment horizontal="center" vertical="center"/>
    </xf>
    <xf numFmtId="0" fontId="94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17" xfId="0" applyBorder="1"/>
    <xf numFmtId="0" fontId="0" fillId="0" borderId="17" xfId="0" applyBorder="1" applyAlignment="1">
      <alignment horizontal="center"/>
    </xf>
    <xf numFmtId="1" fontId="15" fillId="2" borderId="4" xfId="0" applyNumberFormat="1" applyFont="1" applyFill="1" applyBorder="1" applyAlignment="1">
      <alignment vertical="center"/>
    </xf>
    <xf numFmtId="0" fontId="36" fillId="2" borderId="4" xfId="0" applyFont="1" applyFill="1" applyBorder="1" applyAlignment="1">
      <alignment horizontal="center" vertical="center"/>
    </xf>
    <xf numFmtId="0" fontId="57" fillId="0" borderId="4" xfId="0" applyFont="1" applyBorder="1" applyAlignment="1">
      <alignment horizontal="left" wrapText="1"/>
    </xf>
    <xf numFmtId="49" fontId="57" fillId="0" borderId="4" xfId="0" applyNumberFormat="1" applyFont="1" applyBorder="1" applyAlignment="1">
      <alignment horizontal="center" vertical="center" wrapText="1"/>
    </xf>
    <xf numFmtId="0" fontId="90" fillId="0" borderId="4" xfId="0" applyFont="1" applyBorder="1" applyAlignment="1">
      <alignment horizontal="left" wrapText="1"/>
    </xf>
    <xf numFmtId="165" fontId="57" fillId="0" borderId="4" xfId="0" applyNumberFormat="1" applyFont="1" applyBorder="1" applyAlignment="1">
      <alignment horizontal="right" vertical="center" wrapText="1"/>
    </xf>
    <xf numFmtId="49" fontId="57" fillId="2" borderId="4" xfId="0" applyNumberFormat="1" applyFont="1" applyFill="1" applyBorder="1" applyAlignment="1">
      <alignment horizontal="center" vertical="center" wrapText="1"/>
    </xf>
    <xf numFmtId="0" fontId="57" fillId="0" borderId="4" xfId="0" applyFont="1" applyFill="1" applyBorder="1" applyAlignment="1">
      <alignment horizontal="center" vertical="center" wrapText="1"/>
    </xf>
    <xf numFmtId="2" fontId="57" fillId="0" borderId="4" xfId="0" applyNumberFormat="1" applyFont="1" applyFill="1" applyBorder="1" applyAlignment="1">
      <alignment horizontal="right" vertical="center" wrapText="1"/>
    </xf>
    <xf numFmtId="0" fontId="90" fillId="2" borderId="4" xfId="0" applyFont="1" applyFill="1" applyBorder="1" applyAlignment="1">
      <alignment horizontal="left" wrapText="1"/>
    </xf>
    <xf numFmtId="0" fontId="96" fillId="0" borderId="4" xfId="0" applyFont="1" applyBorder="1" applyAlignment="1">
      <alignment vertical="center" wrapText="1"/>
    </xf>
    <xf numFmtId="0" fontId="15" fillId="2" borderId="5" xfId="0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vertical="center" wrapText="1"/>
    </xf>
    <xf numFmtId="0" fontId="15" fillId="2" borderId="8" xfId="0" applyFont="1" applyFill="1" applyBorder="1" applyAlignment="1">
      <alignment vertical="center"/>
    </xf>
    <xf numFmtId="49" fontId="18" fillId="2" borderId="8" xfId="0" applyNumberFormat="1" applyFont="1" applyFill="1" applyBorder="1" applyAlignment="1">
      <alignment vertical="top" wrapText="1"/>
    </xf>
    <xf numFmtId="0" fontId="15" fillId="2" borderId="8" xfId="0" applyFont="1" applyFill="1" applyBorder="1" applyAlignment="1"/>
    <xf numFmtId="0" fontId="35" fillId="2" borderId="13" xfId="0" applyFont="1" applyFill="1" applyBorder="1" applyAlignment="1">
      <alignment vertical="center"/>
    </xf>
    <xf numFmtId="0" fontId="35" fillId="2" borderId="14" xfId="0" applyFont="1" applyFill="1" applyBorder="1" applyAlignment="1">
      <alignment vertical="center"/>
    </xf>
    <xf numFmtId="0" fontId="35" fillId="2" borderId="0" xfId="0" applyFont="1" applyFill="1" applyBorder="1" applyAlignment="1">
      <alignment vertical="center"/>
    </xf>
    <xf numFmtId="0" fontId="35" fillId="2" borderId="15" xfId="0" applyFont="1" applyFill="1" applyBorder="1" applyAlignment="1">
      <alignment vertical="center"/>
    </xf>
    <xf numFmtId="0" fontId="35" fillId="2" borderId="1" xfId="0" applyFont="1" applyFill="1" applyBorder="1" applyAlignment="1">
      <alignment vertical="center"/>
    </xf>
    <xf numFmtId="0" fontId="35" fillId="2" borderId="9" xfId="0" applyFont="1" applyFill="1" applyBorder="1" applyAlignment="1">
      <alignment vertical="center"/>
    </xf>
    <xf numFmtId="0" fontId="49" fillId="2" borderId="8" xfId="0" applyFont="1" applyFill="1" applyBorder="1" applyAlignment="1">
      <alignment vertical="center"/>
    </xf>
    <xf numFmtId="0" fontId="49" fillId="2" borderId="12" xfId="0" applyFont="1" applyFill="1" applyBorder="1" applyAlignment="1">
      <alignment vertical="center"/>
    </xf>
    <xf numFmtId="0" fontId="49" fillId="2" borderId="7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0" fillId="0" borderId="8" xfId="0" applyBorder="1" applyAlignment="1"/>
    <xf numFmtId="0" fontId="0" fillId="0" borderId="16" xfId="0" applyBorder="1" applyAlignment="1"/>
    <xf numFmtId="0" fontId="95" fillId="2" borderId="1" xfId="0" applyFont="1" applyFill="1" applyBorder="1" applyAlignment="1">
      <alignment vertical="center" wrapText="1"/>
    </xf>
    <xf numFmtId="0" fontId="95" fillId="2" borderId="9" xfId="0" applyFont="1" applyFill="1" applyBorder="1" applyAlignment="1">
      <alignment vertical="center" wrapText="1"/>
    </xf>
    <xf numFmtId="0" fontId="36" fillId="2" borderId="8" xfId="0" applyFont="1" applyFill="1" applyBorder="1" applyAlignment="1">
      <alignment vertical="center"/>
    </xf>
    <xf numFmtId="0" fontId="36" fillId="0" borderId="8" xfId="0" applyFont="1" applyBorder="1" applyAlignment="1">
      <alignment vertical="center"/>
    </xf>
    <xf numFmtId="2" fontId="15" fillId="2" borderId="0" xfId="0" applyNumberFormat="1" applyFont="1" applyFill="1"/>
    <xf numFmtId="49" fontId="97" fillId="7" borderId="4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2" fontId="1" fillId="0" borderId="4" xfId="0" applyNumberFormat="1" applyFont="1" applyBorder="1" applyAlignment="1">
      <alignment horizontal="center" wrapText="1"/>
    </xf>
    <xf numFmtId="0" fontId="14" fillId="7" borderId="4" xfId="0" applyFont="1" applyFill="1" applyBorder="1" applyAlignment="1">
      <alignment horizontal="center" vertical="center"/>
    </xf>
    <xf numFmtId="0" fontId="59" fillId="4" borderId="4" xfId="0" applyFont="1" applyFill="1" applyBorder="1" applyAlignment="1">
      <alignment horizontal="center" vertical="center"/>
    </xf>
    <xf numFmtId="0" fontId="60" fillId="14" borderId="4" xfId="0" applyFont="1" applyFill="1" applyBorder="1" applyAlignment="1">
      <alignment horizontal="center" vertical="center"/>
    </xf>
    <xf numFmtId="0" fontId="60" fillId="7" borderId="4" xfId="0" applyFont="1" applyFill="1" applyBorder="1" applyAlignment="1">
      <alignment horizontal="center" vertical="center"/>
    </xf>
    <xf numFmtId="0" fontId="1" fillId="0" borderId="4" xfId="0" applyFont="1" applyBorder="1" applyAlignment="1"/>
    <xf numFmtId="49" fontId="97" fillId="13" borderId="4" xfId="0" applyNumberFormat="1" applyFont="1" applyFill="1" applyBorder="1" applyAlignment="1">
      <alignment horizontal="center" vertical="center" wrapText="1"/>
    </xf>
    <xf numFmtId="0" fontId="45" fillId="0" borderId="4" xfId="0" applyFont="1" applyBorder="1" applyAlignment="1">
      <alignment vertical="center"/>
    </xf>
    <xf numFmtId="0" fontId="9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98" fillId="8" borderId="4" xfId="0" applyFont="1" applyFill="1" applyBorder="1" applyAlignment="1">
      <alignment horizontal="center" vertical="center"/>
    </xf>
    <xf numFmtId="0" fontId="45" fillId="0" borderId="4" xfId="0" applyFont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wrapText="1"/>
    </xf>
    <xf numFmtId="0" fontId="60" fillId="8" borderId="4" xfId="0" applyFont="1" applyFill="1" applyBorder="1" applyAlignment="1">
      <alignment horizontal="center" vertical="center"/>
    </xf>
    <xf numFmtId="0" fontId="45" fillId="0" borderId="4" xfId="0" applyFont="1" applyFill="1" applyBorder="1" applyAlignment="1">
      <alignment vertical="center"/>
    </xf>
    <xf numFmtId="49" fontId="97" fillId="10" borderId="4" xfId="0" applyNumberFormat="1" applyFont="1" applyFill="1" applyBorder="1" applyAlignment="1">
      <alignment horizontal="center" vertical="center" wrapText="1"/>
    </xf>
    <xf numFmtId="49" fontId="99" fillId="10" borderId="4" xfId="0" applyNumberFormat="1" applyFont="1" applyFill="1" applyBorder="1" applyAlignment="1">
      <alignment horizontal="center" vertical="center" wrapText="1"/>
    </xf>
    <xf numFmtId="49" fontId="30" fillId="17" borderId="4" xfId="0" applyNumberFormat="1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center" vertical="top" wrapText="1"/>
    </xf>
    <xf numFmtId="0" fontId="60" fillId="13" borderId="4" xfId="0" applyFont="1" applyFill="1" applyBorder="1" applyAlignment="1">
      <alignment horizontal="center" vertical="center"/>
    </xf>
    <xf numFmtId="0" fontId="45" fillId="0" borderId="4" xfId="0" applyFont="1" applyBorder="1" applyAlignment="1"/>
    <xf numFmtId="0" fontId="38" fillId="0" borderId="4" xfId="0" applyFont="1" applyBorder="1" applyAlignment="1">
      <alignment horizontal="center"/>
    </xf>
    <xf numFmtId="0" fontId="60" fillId="0" borderId="4" xfId="0" applyFont="1" applyBorder="1" applyAlignment="1">
      <alignment horizontal="center" vertical="center"/>
    </xf>
    <xf numFmtId="0" fontId="45" fillId="2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>
      <alignment horizontal="center" wrapText="1"/>
    </xf>
    <xf numFmtId="0" fontId="1" fillId="0" borderId="4" xfId="0" applyFont="1" applyFill="1" applyBorder="1" applyAlignment="1"/>
    <xf numFmtId="0" fontId="45" fillId="2" borderId="4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14" fillId="14" borderId="4" xfId="0" applyFont="1" applyFill="1" applyBorder="1" applyAlignment="1">
      <alignment horizontal="center" vertical="center"/>
    </xf>
    <xf numFmtId="165" fontId="1" fillId="0" borderId="4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38" fillId="0" borderId="2" xfId="0" applyFont="1" applyBorder="1" applyAlignment="1">
      <alignment wrapText="1"/>
    </xf>
    <xf numFmtId="49" fontId="30" fillId="7" borderId="4" xfId="0" applyNumberFormat="1" applyFont="1" applyFill="1" applyBorder="1" applyAlignment="1">
      <alignment horizontal="center" vertical="center" wrapText="1"/>
    </xf>
    <xf numFmtId="0" fontId="45" fillId="2" borderId="4" xfId="0" applyFont="1" applyFill="1" applyBorder="1" applyAlignment="1">
      <alignment horizontal="left"/>
    </xf>
    <xf numFmtId="0" fontId="45" fillId="2" borderId="4" xfId="0" applyFont="1" applyFill="1" applyBorder="1" applyAlignment="1">
      <alignment horizontal="center" wrapText="1"/>
    </xf>
    <xf numFmtId="0" fontId="45" fillId="2" borderId="4" xfId="0" applyFont="1" applyFill="1" applyBorder="1" applyAlignment="1">
      <alignment horizontal="left" wrapText="1"/>
    </xf>
    <xf numFmtId="0" fontId="1" fillId="2" borderId="4" xfId="0" applyFont="1" applyFill="1" applyBorder="1" applyAlignment="1"/>
    <xf numFmtId="0" fontId="39" fillId="0" borderId="4" xfId="0" applyFont="1" applyBorder="1" applyAlignment="1">
      <alignment horizontal="left"/>
    </xf>
    <xf numFmtId="0" fontId="14" fillId="14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98" fillId="8" borderId="4" xfId="0" applyFont="1" applyFill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2" fontId="38" fillId="0" borderId="4" xfId="0" applyNumberFormat="1" applyFont="1" applyBorder="1" applyAlignment="1">
      <alignment horizontal="center" vertical="center"/>
    </xf>
    <xf numFmtId="49" fontId="30" fillId="13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left" vertical="top" wrapText="1"/>
    </xf>
    <xf numFmtId="0" fontId="14" fillId="0" borderId="4" xfId="0" applyFont="1" applyFill="1" applyBorder="1" applyAlignment="1">
      <alignment horizontal="left" vertical="center" wrapText="1"/>
    </xf>
    <xf numFmtId="0" fontId="14" fillId="13" borderId="4" xfId="0" applyFont="1" applyFill="1" applyBorder="1" applyAlignment="1">
      <alignment vertical="center"/>
    </xf>
    <xf numFmtId="0" fontId="14" fillId="0" borderId="4" xfId="0" applyFont="1" applyFill="1" applyBorder="1" applyAlignment="1">
      <alignment horizontal="left" vertical="center"/>
    </xf>
    <xf numFmtId="49" fontId="30" fillId="17" borderId="4" xfId="0" applyNumberFormat="1" applyFont="1" applyFill="1" applyBorder="1" applyAlignment="1">
      <alignment horizontal="left" vertical="top" wrapText="1"/>
    </xf>
    <xf numFmtId="0" fontId="14" fillId="0" borderId="4" xfId="0" applyFont="1" applyBorder="1" applyAlignment="1">
      <alignment vertical="top" wrapText="1"/>
    </xf>
    <xf numFmtId="0" fontId="14" fillId="0" borderId="4" xfId="0" applyFont="1" applyBorder="1" applyAlignment="1">
      <alignment wrapText="1"/>
    </xf>
    <xf numFmtId="0" fontId="14" fillId="0" borderId="4" xfId="0" applyFont="1" applyBorder="1" applyAlignment="1">
      <alignment horizontal="left" vertical="top" wrapText="1"/>
    </xf>
    <xf numFmtId="0" fontId="100" fillId="24" borderId="4" xfId="0" applyFont="1" applyFill="1" applyBorder="1"/>
    <xf numFmtId="0" fontId="14" fillId="0" borderId="4" xfId="0" applyFont="1" applyFill="1" applyBorder="1" applyAlignment="1">
      <alignment vertical="top" wrapText="1"/>
    </xf>
    <xf numFmtId="0" fontId="1" fillId="2" borderId="4" xfId="0" applyFont="1" applyFill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0" fontId="14" fillId="7" borderId="4" xfId="0" applyFont="1" applyFill="1" applyBorder="1" applyAlignment="1">
      <alignment vertical="top"/>
    </xf>
    <xf numFmtId="0" fontId="14" fillId="0" borderId="2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101" fillId="0" borderId="4" xfId="0" applyFont="1" applyBorder="1" applyAlignment="1">
      <alignment vertical="top" wrapText="1"/>
    </xf>
    <xf numFmtId="0" fontId="0" fillId="0" borderId="4" xfId="0" applyBorder="1" applyAlignment="1"/>
    <xf numFmtId="0" fontId="0" fillId="0" borderId="4" xfId="0" applyFont="1" applyBorder="1" applyAlignment="1">
      <alignment vertical="center"/>
    </xf>
    <xf numFmtId="0" fontId="13" fillId="4" borderId="4" xfId="0" applyFont="1" applyFill="1" applyBorder="1" applyAlignment="1">
      <alignment vertical="center"/>
    </xf>
    <xf numFmtId="0" fontId="42" fillId="0" borderId="4" xfId="0" applyFont="1" applyBorder="1" applyAlignment="1"/>
    <xf numFmtId="0" fontId="38" fillId="2" borderId="0" xfId="0" applyFont="1" applyFill="1" applyAlignment="1"/>
    <xf numFmtId="0" fontId="41" fillId="2" borderId="0" xfId="0" applyFont="1" applyFill="1" applyAlignment="1"/>
    <xf numFmtId="0" fontId="39" fillId="2" borderId="0" xfId="0" applyFont="1" applyFill="1" applyAlignment="1"/>
    <xf numFmtId="0" fontId="38" fillId="2" borderId="0" xfId="0" applyFont="1" applyFill="1" applyAlignment="1">
      <alignment horizontal="left"/>
    </xf>
    <xf numFmtId="0" fontId="38" fillId="2" borderId="0" xfId="0" applyFont="1" applyFill="1" applyBorder="1" applyAlignment="1">
      <alignment horizontal="left"/>
    </xf>
    <xf numFmtId="0" fontId="44" fillId="2" borderId="0" xfId="0" applyFont="1" applyFill="1" applyAlignment="1"/>
    <xf numFmtId="0" fontId="44" fillId="2" borderId="1" xfId="0" applyFont="1" applyFill="1" applyBorder="1" applyAlignment="1">
      <alignment horizontal="left"/>
    </xf>
    <xf numFmtId="0" fontId="51" fillId="2" borderId="1" xfId="0" applyFont="1" applyFill="1" applyBorder="1" applyAlignment="1">
      <alignment horizontal="left"/>
    </xf>
    <xf numFmtId="0" fontId="13" fillId="25" borderId="4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30" fillId="0" borderId="8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2" fontId="14" fillId="0" borderId="4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167" fontId="13" fillId="0" borderId="4" xfId="0" applyNumberFormat="1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vertical="center"/>
    </xf>
    <xf numFmtId="2" fontId="14" fillId="2" borderId="4" xfId="0" applyNumberFormat="1" applyFont="1" applyFill="1" applyBorder="1" applyAlignment="1">
      <alignment horizontal="center" vertical="center"/>
    </xf>
    <xf numFmtId="0" fontId="13" fillId="17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/>
    </xf>
    <xf numFmtId="49" fontId="30" fillId="3" borderId="4" xfId="0" applyNumberFormat="1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vertical="center"/>
    </xf>
    <xf numFmtId="167" fontId="30" fillId="0" borderId="8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7" fontId="30" fillId="0" borderId="4" xfId="0" applyNumberFormat="1" applyFont="1" applyFill="1" applyBorder="1" applyAlignment="1">
      <alignment horizontal="center" vertical="center"/>
    </xf>
    <xf numFmtId="0" fontId="14" fillId="14" borderId="12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102" fillId="0" borderId="4" xfId="0" applyFont="1" applyFill="1" applyBorder="1" applyAlignment="1">
      <alignment horizontal="center" vertical="center"/>
    </xf>
    <xf numFmtId="49" fontId="103" fillId="19" borderId="4" xfId="0" applyNumberFormat="1" applyFont="1" applyFill="1" applyBorder="1" applyAlignment="1">
      <alignment horizontal="left" vertical="center" wrapText="1"/>
    </xf>
    <xf numFmtId="0" fontId="102" fillId="0" borderId="4" xfId="0" applyFont="1" applyFill="1" applyBorder="1" applyAlignment="1">
      <alignment vertical="center" wrapText="1"/>
    </xf>
    <xf numFmtId="0" fontId="102" fillId="0" borderId="4" xfId="0" applyFont="1" applyFill="1" applyBorder="1" applyAlignment="1">
      <alignment horizontal="center" vertical="center" wrapText="1"/>
    </xf>
    <xf numFmtId="167" fontId="102" fillId="0" borderId="4" xfId="0" applyNumberFormat="1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4" fillId="0" borderId="4" xfId="0" applyFont="1" applyFill="1" applyBorder="1" applyAlignment="1">
      <alignment horizontal="center" vertical="center"/>
    </xf>
    <xf numFmtId="49" fontId="30" fillId="0" borderId="4" xfId="0" applyNumberFormat="1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center" vertical="center" wrapText="1"/>
    </xf>
    <xf numFmtId="167" fontId="0" fillId="0" borderId="4" xfId="0" applyNumberFormat="1" applyFont="1" applyFill="1" applyBorder="1" applyAlignment="1">
      <alignment horizontal="center" vertical="center"/>
    </xf>
    <xf numFmtId="0" fontId="30" fillId="8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left" vertical="center" wrapText="1"/>
    </xf>
    <xf numFmtId="0" fontId="42" fillId="0" borderId="4" xfId="0" applyFont="1" applyFill="1" applyBorder="1" applyAlignment="1">
      <alignment vertical="center"/>
    </xf>
    <xf numFmtId="0" fontId="42" fillId="8" borderId="4" xfId="0" applyFont="1" applyFill="1" applyBorder="1" applyAlignment="1">
      <alignment horizontal="center" vertical="center"/>
    </xf>
    <xf numFmtId="2" fontId="0" fillId="2" borderId="4" xfId="0" applyNumberFormat="1" applyFont="1" applyFill="1" applyBorder="1" applyAlignment="1">
      <alignment horizontal="center" vertical="center"/>
    </xf>
    <xf numFmtId="0" fontId="42" fillId="0" borderId="4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vertical="center"/>
    </xf>
    <xf numFmtId="0" fontId="42" fillId="8" borderId="12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vertical="center" wrapText="1"/>
    </xf>
    <xf numFmtId="0" fontId="42" fillId="0" borderId="12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left" vertical="center"/>
    </xf>
    <xf numFmtId="0" fontId="30" fillId="7" borderId="12" xfId="0" applyFont="1" applyFill="1" applyBorder="1" applyAlignment="1">
      <alignment horizontal="left" vertical="center"/>
    </xf>
    <xf numFmtId="0" fontId="30" fillId="0" borderId="12" xfId="0" applyFont="1" applyFill="1" applyBorder="1" applyAlignment="1">
      <alignment horizontal="left" vertical="center"/>
    </xf>
    <xf numFmtId="49" fontId="30" fillId="26" borderId="4" xfId="0" applyNumberFormat="1" applyFont="1" applyFill="1" applyBorder="1" applyAlignment="1">
      <alignment horizontal="left" vertical="center" wrapText="1"/>
    </xf>
    <xf numFmtId="0" fontId="30" fillId="2" borderId="4" xfId="0" applyFont="1" applyFill="1" applyBorder="1" applyAlignment="1">
      <alignment horizontal="center" vertical="center"/>
    </xf>
    <xf numFmtId="0" fontId="30" fillId="2" borderId="4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horizontal="center" vertical="center" wrapText="1"/>
    </xf>
    <xf numFmtId="0" fontId="14" fillId="26" borderId="8" xfId="0" applyFont="1" applyFill="1" applyBorder="1" applyAlignment="1">
      <alignment vertical="center"/>
    </xf>
    <xf numFmtId="49" fontId="30" fillId="10" borderId="4" xfId="0" applyNumberFormat="1" applyFont="1" applyFill="1" applyBorder="1" applyAlignment="1">
      <alignment horizontal="left" vertical="center" wrapText="1"/>
    </xf>
    <xf numFmtId="0" fontId="42" fillId="0" borderId="8" xfId="0" applyFont="1" applyFill="1" applyBorder="1" applyAlignment="1">
      <alignment horizontal="center" vertical="center" wrapText="1"/>
    </xf>
    <xf numFmtId="0" fontId="14" fillId="11" borderId="4" xfId="0" applyFont="1" applyFill="1" applyBorder="1" applyAlignment="1">
      <alignment vertical="center"/>
    </xf>
    <xf numFmtId="167" fontId="14" fillId="0" borderId="4" xfId="0" applyNumberFormat="1" applyFont="1" applyFill="1" applyBorder="1" applyAlignment="1">
      <alignment horizontal="center" vertical="center"/>
    </xf>
    <xf numFmtId="0" fontId="30" fillId="11" borderId="4" xfId="0" applyFont="1" applyFill="1" applyBorder="1" applyAlignment="1">
      <alignment vertical="center"/>
    </xf>
    <xf numFmtId="0" fontId="14" fillId="27" borderId="4" xfId="0" applyFont="1" applyFill="1" applyBorder="1" applyAlignment="1">
      <alignment vertical="center"/>
    </xf>
    <xf numFmtId="0" fontId="30" fillId="27" borderId="4" xfId="0" applyFont="1" applyFill="1" applyBorder="1" applyAlignment="1">
      <alignment horizontal="left" vertical="center"/>
    </xf>
    <xf numFmtId="49" fontId="30" fillId="12" borderId="4" xfId="0" applyNumberFormat="1" applyFont="1" applyFill="1" applyBorder="1" applyAlignment="1">
      <alignment horizontal="left" vertical="center" wrapText="1"/>
    </xf>
    <xf numFmtId="49" fontId="30" fillId="12" borderId="12" xfId="0" applyNumberFormat="1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>
      <alignment horizontal="left" vertical="center" wrapText="1"/>
    </xf>
    <xf numFmtId="0" fontId="30" fillId="17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vertical="center"/>
    </xf>
    <xf numFmtId="0" fontId="30" fillId="5" borderId="4" xfId="0" applyFont="1" applyFill="1" applyBorder="1" applyAlignment="1">
      <alignment vertical="center"/>
    </xf>
    <xf numFmtId="0" fontId="30" fillId="5" borderId="4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center"/>
    </xf>
    <xf numFmtId="0" fontId="14" fillId="0" borderId="4" xfId="0" applyFont="1" applyFill="1" applyBorder="1" applyAlignment="1">
      <alignment wrapText="1"/>
    </xf>
    <xf numFmtId="0" fontId="14" fillId="0" borderId="4" xfId="0" applyFont="1" applyFill="1" applyBorder="1" applyAlignment="1"/>
    <xf numFmtId="0" fontId="14" fillId="5" borderId="4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left" vertical="center"/>
    </xf>
    <xf numFmtId="49" fontId="30" fillId="9" borderId="4" xfId="0" applyNumberFormat="1" applyFont="1" applyFill="1" applyBorder="1" applyAlignment="1">
      <alignment horizontal="left" vertical="center" wrapText="1"/>
    </xf>
    <xf numFmtId="0" fontId="105" fillId="0" borderId="4" xfId="0" applyFont="1" applyFill="1" applyBorder="1" applyAlignment="1">
      <alignment horizontal="center" vertical="center"/>
    </xf>
    <xf numFmtId="167" fontId="105" fillId="0" borderId="4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vertical="center"/>
    </xf>
    <xf numFmtId="0" fontId="51" fillId="2" borderId="8" xfId="0" applyFont="1" applyFill="1" applyBorder="1" applyAlignment="1">
      <alignment vertical="center"/>
    </xf>
    <xf numFmtId="0" fontId="51" fillId="2" borderId="8" xfId="0" applyFont="1" applyFill="1" applyBorder="1" applyAlignment="1">
      <alignment horizontal="center" vertical="center"/>
    </xf>
    <xf numFmtId="0" fontId="51" fillId="2" borderId="4" xfId="0" applyFont="1" applyFill="1" applyBorder="1" applyAlignment="1">
      <alignment horizontal="center" vertical="center"/>
    </xf>
    <xf numFmtId="49" fontId="30" fillId="21" borderId="4" xfId="0" applyNumberFormat="1" applyFont="1" applyFill="1" applyBorder="1" applyAlignment="1">
      <alignment horizontal="left" vertical="center" wrapText="1"/>
    </xf>
    <xf numFmtId="2" fontId="0" fillId="0" borderId="4" xfId="0" applyNumberFormat="1" applyFont="1" applyFill="1" applyBorder="1" applyAlignment="1">
      <alignment horizontal="center" vertical="center"/>
    </xf>
    <xf numFmtId="0" fontId="51" fillId="0" borderId="4" xfId="0" applyFont="1" applyFill="1" applyBorder="1" applyAlignment="1">
      <alignment horizontal="center" vertical="center" wrapText="1"/>
    </xf>
    <xf numFmtId="0" fontId="30" fillId="21" borderId="4" xfId="0" applyFont="1" applyFill="1" applyBorder="1" applyAlignment="1">
      <alignment horizontal="left" vertical="center"/>
    </xf>
    <xf numFmtId="0" fontId="42" fillId="21" borderId="4" xfId="0" applyFont="1" applyFill="1" applyBorder="1" applyAlignment="1">
      <alignment horizontal="left" vertical="center"/>
    </xf>
    <xf numFmtId="0" fontId="42" fillId="21" borderId="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06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0" fontId="17" fillId="0" borderId="4" xfId="0" applyFont="1" applyBorder="1" applyAlignment="1">
      <alignment horizontal="left" vertical="center"/>
    </xf>
    <xf numFmtId="0" fontId="13" fillId="2" borderId="4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left" vertical="center"/>
    </xf>
    <xf numFmtId="2" fontId="12" fillId="0" borderId="4" xfId="0" applyNumberFormat="1" applyFont="1" applyBorder="1" applyAlignment="1">
      <alignment horizontal="left" vertical="center"/>
    </xf>
    <xf numFmtId="2" fontId="12" fillId="0" borderId="4" xfId="0" applyNumberFormat="1" applyFont="1" applyBorder="1" applyAlignment="1">
      <alignment horizontal="left" vertical="center" wrapText="1"/>
    </xf>
    <xf numFmtId="49" fontId="30" fillId="0" borderId="4" xfId="0" applyNumberFormat="1" applyFont="1" applyBorder="1" applyAlignment="1">
      <alignment horizontal="center" vertical="center" wrapText="1"/>
    </xf>
    <xf numFmtId="165" fontId="14" fillId="2" borderId="4" xfId="0" applyNumberFormat="1" applyFont="1" applyFill="1" applyBorder="1" applyAlignment="1">
      <alignment horizontal="left" vertical="center"/>
    </xf>
    <xf numFmtId="0" fontId="107" fillId="0" borderId="4" xfId="0" applyFont="1" applyBorder="1" applyAlignment="1">
      <alignment horizontal="left" vertical="center" wrapText="1"/>
    </xf>
    <xf numFmtId="0" fontId="30" fillId="2" borderId="4" xfId="0" applyFont="1" applyFill="1" applyBorder="1" applyAlignment="1">
      <alignment horizontal="left" vertical="center" wrapText="1"/>
    </xf>
    <xf numFmtId="2" fontId="30" fillId="2" borderId="4" xfId="0" applyNumberFormat="1" applyFont="1" applyFill="1" applyBorder="1" applyAlignment="1">
      <alignment horizontal="left" vertical="center" wrapText="1"/>
    </xf>
    <xf numFmtId="1" fontId="30" fillId="2" borderId="4" xfId="0" applyNumberFormat="1" applyFont="1" applyFill="1" applyBorder="1" applyAlignment="1">
      <alignment horizontal="left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left" vertical="center" wrapText="1"/>
    </xf>
    <xf numFmtId="0" fontId="17" fillId="17" borderId="4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9" fillId="0" borderId="0" xfId="0" applyFont="1" applyAlignment="1">
      <alignment horizontal="center" vertical="center"/>
    </xf>
    <xf numFmtId="0" fontId="110" fillId="0" borderId="0" xfId="0" applyFont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2" fontId="111" fillId="0" borderId="0" xfId="0" applyNumberFormat="1" applyFont="1" applyBorder="1" applyAlignment="1">
      <alignment horizontal="center" vertical="center"/>
    </xf>
    <xf numFmtId="0" fontId="109" fillId="0" borderId="0" xfId="0" applyFont="1" applyBorder="1" applyAlignment="1">
      <alignment horizontal="center" vertical="center"/>
    </xf>
    <xf numFmtId="0" fontId="110" fillId="2" borderId="0" xfId="0" applyFont="1" applyFill="1" applyBorder="1" applyAlignment="1">
      <alignment horizontal="center" vertical="center" wrapText="1"/>
    </xf>
    <xf numFmtId="17" fontId="39" fillId="0" borderId="0" xfId="0" applyNumberFormat="1" applyFont="1"/>
    <xf numFmtId="0" fontId="39" fillId="0" borderId="4" xfId="0" applyFont="1" applyBorder="1" applyAlignment="1">
      <alignment horizontal="left" vertical="top" wrapText="1"/>
    </xf>
    <xf numFmtId="2" fontId="39" fillId="0" borderId="8" xfId="0" applyNumberFormat="1" applyFont="1" applyBorder="1" applyAlignment="1">
      <alignment horizontal="left" vertical="top"/>
    </xf>
    <xf numFmtId="0" fontId="39" fillId="0" borderId="8" xfId="0" applyFont="1" applyBorder="1" applyAlignment="1">
      <alignment horizontal="left" vertical="top"/>
    </xf>
    <xf numFmtId="2" fontId="38" fillId="0" borderId="8" xfId="0" applyNumberFormat="1" applyFont="1" applyBorder="1"/>
    <xf numFmtId="0" fontId="39" fillId="0" borderId="5" xfId="0" applyFont="1" applyBorder="1"/>
    <xf numFmtId="0" fontId="113" fillId="0" borderId="0" xfId="0" applyFont="1" applyAlignment="1">
      <alignment vertical="top" wrapText="1"/>
    </xf>
    <xf numFmtId="2" fontId="39" fillId="0" borderId="5" xfId="0" applyNumberFormat="1" applyFont="1" applyBorder="1"/>
    <xf numFmtId="0" fontId="39" fillId="0" borderId="2" xfId="0" applyFont="1" applyBorder="1"/>
    <xf numFmtId="0" fontId="39" fillId="0" borderId="15" xfId="0" applyFont="1" applyBorder="1"/>
    <xf numFmtId="0" fontId="113" fillId="0" borderId="0" xfId="0" applyFont="1"/>
    <xf numFmtId="0" fontId="39" fillId="0" borderId="4" xfId="0" applyFont="1" applyBorder="1" applyAlignment="1">
      <alignment horizontal="left" vertical="top"/>
    </xf>
    <xf numFmtId="0" fontId="114" fillId="0" borderId="4" xfId="0" applyFont="1" applyBorder="1" applyAlignment="1">
      <alignment horizontal="left" vertical="top" wrapText="1"/>
    </xf>
    <xf numFmtId="2" fontId="39" fillId="0" borderId="8" xfId="0" applyNumberFormat="1" applyFont="1" applyBorder="1" applyAlignment="1">
      <alignment horizontal="left" vertical="top" wrapText="1"/>
    </xf>
    <xf numFmtId="0" fontId="115" fillId="0" borderId="4" xfId="0" applyFont="1" applyBorder="1" applyAlignment="1">
      <alignment horizontal="left" vertical="top" wrapText="1"/>
    </xf>
    <xf numFmtId="0" fontId="39" fillId="0" borderId="1" xfId="0" applyFont="1" applyBorder="1"/>
    <xf numFmtId="0" fontId="0" fillId="0" borderId="4" xfId="0" applyBorder="1" applyAlignment="1">
      <alignment horizontal="left" wrapText="1"/>
    </xf>
    <xf numFmtId="0" fontId="0" fillId="0" borderId="8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left" vertical="top" wrapText="1"/>
    </xf>
    <xf numFmtId="0" fontId="38" fillId="0" borderId="8" xfId="0" applyFont="1" applyBorder="1"/>
    <xf numFmtId="2" fontId="38" fillId="0" borderId="0" xfId="0" applyNumberFormat="1" applyFont="1"/>
    <xf numFmtId="0" fontId="38" fillId="0" borderId="0" xfId="0" applyFont="1" applyAlignment="1">
      <alignment horizontal="center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left" vertical="top" wrapText="1"/>
    </xf>
    <xf numFmtId="17" fontId="113" fillId="0" borderId="0" xfId="0" applyNumberFormat="1" applyFont="1"/>
    <xf numFmtId="0" fontId="44" fillId="0" borderId="0" xfId="0" applyFont="1" applyAlignment="1">
      <alignment horizontal="left"/>
    </xf>
    <xf numFmtId="0" fontId="50" fillId="2" borderId="4" xfId="0" applyFont="1" applyFill="1" applyBorder="1" applyAlignment="1">
      <alignment horizontal="center" vertical="center"/>
    </xf>
    <xf numFmtId="0" fontId="86" fillId="2" borderId="4" xfId="0" applyFont="1" applyFill="1" applyBorder="1" applyAlignment="1">
      <alignment horizontal="center" vertical="center" wrapText="1"/>
    </xf>
    <xf numFmtId="1" fontId="33" fillId="0" borderId="4" xfId="0" applyNumberFormat="1" applyFont="1" applyBorder="1" applyAlignment="1">
      <alignment horizontal="center" vertical="center"/>
    </xf>
    <xf numFmtId="2" fontId="15" fillId="2" borderId="4" xfId="0" applyNumberFormat="1" applyFont="1" applyFill="1" applyBorder="1" applyAlignment="1">
      <alignment horizontal="center" vertical="center"/>
    </xf>
    <xf numFmtId="0" fontId="39" fillId="8" borderId="8" xfId="0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40" fillId="4" borderId="8" xfId="0" applyFont="1" applyFill="1" applyBorder="1" applyAlignment="1">
      <alignment horizontal="center" vertical="center"/>
    </xf>
    <xf numFmtId="1" fontId="15" fillId="2" borderId="4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/>
    </xf>
    <xf numFmtId="1" fontId="15" fillId="2" borderId="0" xfId="0" applyNumberFormat="1" applyFont="1" applyFill="1" applyAlignment="1">
      <alignment horizontal="center" vertical="center"/>
    </xf>
    <xf numFmtId="2" fontId="15" fillId="2" borderId="0" xfId="0" applyNumberFormat="1" applyFont="1" applyFill="1" applyAlignment="1">
      <alignment horizontal="center" vertical="center"/>
    </xf>
    <xf numFmtId="0" fontId="12" fillId="0" borderId="0" xfId="0" applyFont="1" applyBorder="1" applyAlignment="1">
      <alignment vertical="center"/>
    </xf>
    <xf numFmtId="14" fontId="12" fillId="0" borderId="0" xfId="0" applyNumberFormat="1" applyFont="1" applyBorder="1"/>
    <xf numFmtId="0" fontId="12" fillId="0" borderId="0" xfId="0" applyFont="1" applyBorder="1"/>
    <xf numFmtId="17" fontId="12" fillId="0" borderId="0" xfId="0" applyNumberFormat="1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4" fillId="0" borderId="4" xfId="0" applyFont="1" applyBorder="1"/>
    <xf numFmtId="0" fontId="14" fillId="0" borderId="4" xfId="0" applyFont="1" applyBorder="1" applyAlignment="1">
      <alignment horizontal="center"/>
    </xf>
    <xf numFmtId="0" fontId="12" fillId="17" borderId="4" xfId="0" applyFont="1" applyFill="1" applyBorder="1" applyAlignment="1">
      <alignment horizontal="left" vertical="center" wrapText="1"/>
    </xf>
    <xf numFmtId="0" fontId="117" fillId="17" borderId="4" xfId="0" applyFont="1" applyFill="1" applyBorder="1" applyAlignment="1">
      <alignment horizontal="left" vertical="center" wrapText="1"/>
    </xf>
    <xf numFmtId="168" fontId="16" fillId="17" borderId="4" xfId="0" applyNumberFormat="1" applyFont="1" applyFill="1" applyBorder="1" applyAlignment="1">
      <alignment horizontal="center" vertical="center" wrapText="1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1" fontId="14" fillId="2" borderId="0" xfId="0" applyNumberFormat="1" applyFont="1" applyFill="1" applyAlignment="1">
      <alignment horizontal="center" vertical="center"/>
    </xf>
    <xf numFmtId="2" fontId="14" fillId="2" borderId="0" xfId="0" applyNumberFormat="1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4" fontId="12" fillId="0" borderId="0" xfId="0" applyNumberFormat="1" applyFont="1"/>
    <xf numFmtId="0" fontId="12" fillId="0" borderId="0" xfId="0" applyFont="1"/>
    <xf numFmtId="0" fontId="17" fillId="0" borderId="0" xfId="0" applyFont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2" fontId="12" fillId="0" borderId="4" xfId="0" applyNumberFormat="1" applyFont="1" applyBorder="1" applyAlignment="1">
      <alignment horizontal="center" vertical="center"/>
    </xf>
    <xf numFmtId="0" fontId="12" fillId="0" borderId="4" xfId="0" applyFont="1" applyBorder="1"/>
    <xf numFmtId="0" fontId="17" fillId="0" borderId="4" xfId="0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0" fontId="17" fillId="0" borderId="5" xfId="0" applyFont="1" applyBorder="1" applyAlignment="1">
      <alignment vertical="center"/>
    </xf>
    <xf numFmtId="165" fontId="12" fillId="0" borderId="4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2" fontId="12" fillId="0" borderId="4" xfId="0" applyNumberFormat="1" applyFont="1" applyBorder="1"/>
    <xf numFmtId="168" fontId="9" fillId="17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4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44" fillId="2" borderId="8" xfId="0" applyFont="1" applyFill="1" applyBorder="1" applyAlignment="1">
      <alignment horizontal="left" vertical="center"/>
    </xf>
    <xf numFmtId="0" fontId="44" fillId="2" borderId="12" xfId="0" applyFont="1" applyFill="1" applyBorder="1" applyAlignment="1">
      <alignment horizontal="left" vertical="center"/>
    </xf>
    <xf numFmtId="0" fontId="44" fillId="2" borderId="7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39" fillId="2" borderId="8" xfId="0" applyFont="1" applyFill="1" applyBorder="1" applyAlignment="1">
      <alignment horizontal="center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7" xfId="0" applyFont="1" applyFill="1" applyBorder="1" applyAlignment="1">
      <alignment horizontal="center" vertical="center"/>
    </xf>
    <xf numFmtId="1" fontId="39" fillId="2" borderId="2" xfId="0" applyNumberFormat="1" applyFont="1" applyFill="1" applyBorder="1" applyAlignment="1">
      <alignment horizontal="center" vertical="center" wrapText="1"/>
    </xf>
    <xf numFmtId="1" fontId="39" fillId="2" borderId="5" xfId="0" applyNumberFormat="1" applyFont="1" applyFill="1" applyBorder="1" applyAlignment="1">
      <alignment horizontal="center" vertical="center" wrapText="1"/>
    </xf>
    <xf numFmtId="2" fontId="39" fillId="2" borderId="2" xfId="0" applyNumberFormat="1" applyFont="1" applyFill="1" applyBorder="1" applyAlignment="1">
      <alignment horizontal="center" vertical="center" wrapText="1"/>
    </xf>
    <xf numFmtId="2" fontId="39" fillId="2" borderId="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vertical="top"/>
    </xf>
    <xf numFmtId="0" fontId="38" fillId="0" borderId="0" xfId="0" applyFont="1" applyAlignment="1">
      <alignment horizontal="center" vertical="top" wrapText="1"/>
    </xf>
    <xf numFmtId="0" fontId="38" fillId="0" borderId="0" xfId="0" applyFont="1" applyAlignment="1">
      <alignment vertical="top" wrapText="1"/>
    </xf>
    <xf numFmtId="0" fontId="113" fillId="0" borderId="0" xfId="0" applyFont="1" applyAlignment="1">
      <alignment horizontal="center"/>
    </xf>
    <xf numFmtId="0" fontId="38" fillId="0" borderId="0" xfId="0" applyFont="1" applyAlignment="1">
      <alignment horizontal="center" vertical="top"/>
    </xf>
    <xf numFmtId="0" fontId="112" fillId="0" borderId="4" xfId="0" applyFont="1" applyBorder="1" applyAlignment="1">
      <alignment horizontal="center"/>
    </xf>
    <xf numFmtId="0" fontId="44" fillId="0" borderId="0" xfId="0" applyFont="1" applyAlignment="1">
      <alignment horizontal="left" vertical="top"/>
    </xf>
    <xf numFmtId="0" fontId="38" fillId="0" borderId="0" xfId="0" applyFont="1" applyAlignment="1">
      <alignment horizontal="left"/>
    </xf>
    <xf numFmtId="0" fontId="113" fillId="0" borderId="1" xfId="0" applyFont="1" applyBorder="1" applyAlignment="1">
      <alignment horizontal="left"/>
    </xf>
    <xf numFmtId="0" fontId="38" fillId="0" borderId="2" xfId="0" applyFont="1" applyBorder="1" applyAlignment="1">
      <alignment horizontal="center"/>
    </xf>
    <xf numFmtId="0" fontId="38" fillId="0" borderId="5" xfId="0" applyFont="1" applyBorder="1" applyAlignment="1">
      <alignment horizontal="center"/>
    </xf>
    <xf numFmtId="0" fontId="38" fillId="0" borderId="2" xfId="0" applyFont="1" applyBorder="1" applyAlignment="1">
      <alignment horizontal="left" vertical="top" wrapText="1"/>
    </xf>
    <xf numFmtId="0" fontId="38" fillId="0" borderId="5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center" vertical="center"/>
    </xf>
    <xf numFmtId="0" fontId="38" fillId="0" borderId="5" xfId="0" applyFont="1" applyBorder="1" applyAlignment="1">
      <alignment horizontal="center" vertical="center"/>
    </xf>
    <xf numFmtId="0" fontId="38" fillId="0" borderId="4" xfId="0" applyFont="1" applyBorder="1" applyAlignment="1">
      <alignment horizontal="center" vertical="center"/>
    </xf>
    <xf numFmtId="0" fontId="38" fillId="0" borderId="3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113" fillId="0" borderId="8" xfId="0" applyFont="1" applyBorder="1" applyAlignment="1">
      <alignment horizontal="left" vertical="center"/>
    </xf>
    <xf numFmtId="0" fontId="113" fillId="0" borderId="12" xfId="0" applyFont="1" applyBorder="1" applyAlignment="1">
      <alignment horizontal="left" vertical="center"/>
    </xf>
    <xf numFmtId="0" fontId="113" fillId="0" borderId="7" xfId="0" applyFont="1" applyBorder="1" applyAlignment="1">
      <alignment horizontal="left" vertical="center"/>
    </xf>
    <xf numFmtId="0" fontId="113" fillId="0" borderId="6" xfId="0" applyFont="1" applyBorder="1" applyAlignment="1">
      <alignment horizontal="left" vertical="top" wrapText="1"/>
    </xf>
    <xf numFmtId="0" fontId="113" fillId="0" borderId="1" xfId="0" applyFont="1" applyBorder="1" applyAlignment="1">
      <alignment horizontal="left" vertical="top" wrapText="1"/>
    </xf>
    <xf numFmtId="0" fontId="116" fillId="0" borderId="1" xfId="0" applyFont="1" applyBorder="1" applyAlignment="1">
      <alignment horizontal="center"/>
    </xf>
    <xf numFmtId="0" fontId="38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left"/>
    </xf>
    <xf numFmtId="0" fontId="39" fillId="0" borderId="1" xfId="0" applyFont="1" applyBorder="1" applyAlignment="1">
      <alignment horizontal="left"/>
    </xf>
    <xf numFmtId="0" fontId="108" fillId="28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 wrapText="1"/>
    </xf>
    <xf numFmtId="14" fontId="12" fillId="0" borderId="0" xfId="0" applyNumberFormat="1" applyFont="1" applyBorder="1" applyAlignment="1">
      <alignment horizontal="left" vertical="center"/>
    </xf>
    <xf numFmtId="17" fontId="12" fillId="0" borderId="0" xfId="0" applyNumberFormat="1" applyFont="1" applyBorder="1" applyAlignment="1">
      <alignment horizontal="left" vertical="center"/>
    </xf>
    <xf numFmtId="0" fontId="12" fillId="0" borderId="0" xfId="0" applyNumberFormat="1" applyFont="1" applyBorder="1" applyAlignment="1">
      <alignment horizontal="left" vertical="center"/>
    </xf>
    <xf numFmtId="0" fontId="105" fillId="0" borderId="8" xfId="0" applyFont="1" applyFill="1" applyBorder="1" applyAlignment="1">
      <alignment horizontal="center" vertical="center"/>
    </xf>
    <xf numFmtId="0" fontId="105" fillId="0" borderId="12" xfId="0" applyFont="1" applyFill="1" applyBorder="1" applyAlignment="1">
      <alignment horizontal="center" vertical="center"/>
    </xf>
    <xf numFmtId="0" fontId="105" fillId="0" borderId="7" xfId="0" applyFont="1" applyFill="1" applyBorder="1" applyAlignment="1">
      <alignment horizontal="center" vertical="center"/>
    </xf>
    <xf numFmtId="0" fontId="10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4" fillId="25" borderId="8" xfId="0" applyFont="1" applyFill="1" applyBorder="1" applyAlignment="1">
      <alignment horizontal="center" vertical="center"/>
    </xf>
    <xf numFmtId="0" fontId="14" fillId="25" borderId="7" xfId="0" applyFont="1" applyFill="1" applyBorder="1" applyAlignment="1">
      <alignment horizontal="center" vertical="center"/>
    </xf>
    <xf numFmtId="0" fontId="14" fillId="25" borderId="8" xfId="0" applyFont="1" applyFill="1" applyBorder="1" applyAlignment="1">
      <alignment horizontal="center" vertical="center" wrapText="1"/>
    </xf>
    <xf numFmtId="0" fontId="14" fillId="25" borderId="7" xfId="0" applyFont="1" applyFill="1" applyBorder="1" applyAlignment="1">
      <alignment horizontal="center" vertical="center" wrapText="1"/>
    </xf>
    <xf numFmtId="0" fontId="14" fillId="25" borderId="12" xfId="0" applyFont="1" applyFill="1" applyBorder="1" applyAlignment="1">
      <alignment horizontal="center" vertical="center"/>
    </xf>
    <xf numFmtId="0" fontId="13" fillId="25" borderId="8" xfId="0" applyFont="1" applyFill="1" applyBorder="1" applyAlignment="1">
      <alignment horizontal="center" vertical="center"/>
    </xf>
    <xf numFmtId="0" fontId="13" fillId="25" borderId="12" xfId="0" applyFont="1" applyFill="1" applyBorder="1" applyAlignment="1">
      <alignment horizontal="center" vertical="center"/>
    </xf>
    <xf numFmtId="0" fontId="13" fillId="25" borderId="4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13" fillId="25" borderId="2" xfId="0" applyFont="1" applyFill="1" applyBorder="1" applyAlignment="1">
      <alignment horizontal="center" vertical="center"/>
    </xf>
    <xf numFmtId="0" fontId="13" fillId="25" borderId="5" xfId="0" applyFont="1" applyFill="1" applyBorder="1" applyAlignment="1">
      <alignment horizontal="center" vertical="center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left" vertical="center" wrapText="1"/>
    </xf>
    <xf numFmtId="0" fontId="30" fillId="5" borderId="2" xfId="0" applyFont="1" applyFill="1" applyBorder="1" applyAlignment="1">
      <alignment horizontal="left" vertical="center"/>
    </xf>
    <xf numFmtId="0" fontId="30" fillId="5" borderId="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14" fillId="14" borderId="2" xfId="0" applyFont="1" applyFill="1" applyBorder="1" applyAlignment="1">
      <alignment horizontal="left" vertical="center"/>
    </xf>
    <xf numFmtId="0" fontId="14" fillId="14" borderId="5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/>
    </xf>
    <xf numFmtId="0" fontId="30" fillId="8" borderId="2" xfId="0" applyFont="1" applyFill="1" applyBorder="1" applyAlignment="1">
      <alignment horizontal="left" vertical="center"/>
    </xf>
    <xf numFmtId="0" fontId="30" fillId="8" borderId="5" xfId="0" applyFont="1" applyFill="1" applyBorder="1" applyAlignment="1">
      <alignment horizontal="left" vertical="center"/>
    </xf>
    <xf numFmtId="0" fontId="13" fillId="17" borderId="2" xfId="0" applyFont="1" applyFill="1" applyBorder="1" applyAlignment="1">
      <alignment horizontal="left" vertical="center"/>
    </xf>
    <xf numFmtId="0" fontId="13" fillId="17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49" fontId="30" fillId="3" borderId="2" xfId="0" applyNumberFormat="1" applyFont="1" applyFill="1" applyBorder="1" applyAlignment="1">
      <alignment horizontal="left" vertical="center" wrapText="1"/>
    </xf>
    <xf numFmtId="49" fontId="30" fillId="3" borderId="11" xfId="0" applyNumberFormat="1" applyFont="1" applyFill="1" applyBorder="1" applyAlignment="1">
      <alignment horizontal="left" vertical="center" wrapText="1"/>
    </xf>
    <xf numFmtId="49" fontId="30" fillId="3" borderId="5" xfId="0" applyNumberFormat="1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3" fillId="4" borderId="2" xfId="0" applyFont="1" applyFill="1" applyBorder="1" applyAlignment="1">
      <alignment horizontal="left" vertical="center"/>
    </xf>
    <xf numFmtId="0" fontId="13" fillId="4" borderId="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44" fillId="2" borderId="0" xfId="0" applyFont="1" applyFill="1" applyBorder="1" applyAlignment="1">
      <alignment horizontal="left"/>
    </xf>
    <xf numFmtId="0" fontId="51" fillId="2" borderId="0" xfId="0" applyFont="1" applyFill="1" applyBorder="1" applyAlignment="1">
      <alignment horizontal="left"/>
    </xf>
    <xf numFmtId="0" fontId="39" fillId="0" borderId="4" xfId="0" applyFont="1" applyBorder="1" applyAlignment="1">
      <alignment horizontal="center"/>
    </xf>
    <xf numFmtId="0" fontId="37" fillId="2" borderId="0" xfId="0" applyFont="1" applyFill="1" applyAlignment="1">
      <alignment horizontal="center" vertical="center"/>
    </xf>
    <xf numFmtId="0" fontId="44" fillId="2" borderId="0" xfId="0" applyFont="1" applyFill="1" applyAlignment="1">
      <alignment horizontal="left"/>
    </xf>
    <xf numFmtId="0" fontId="51" fillId="2" borderId="0" xfId="0" applyFont="1" applyFill="1" applyAlignment="1">
      <alignment horizontal="left"/>
    </xf>
    <xf numFmtId="0" fontId="39" fillId="0" borderId="8" xfId="0" applyFont="1" applyBorder="1" applyAlignment="1">
      <alignment horizontal="center"/>
    </xf>
    <xf numFmtId="0" fontId="39" fillId="0" borderId="7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39" fillId="0" borderId="4" xfId="0" applyFont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39" fillId="2" borderId="2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95" fillId="2" borderId="13" xfId="0" applyFont="1" applyFill="1" applyBorder="1" applyAlignment="1">
      <alignment horizontal="center" vertical="center" wrapText="1"/>
    </xf>
    <xf numFmtId="0" fontId="95" fillId="2" borderId="14" xfId="0" applyFont="1" applyFill="1" applyBorder="1" applyAlignment="1">
      <alignment horizontal="center" vertical="center" wrapText="1"/>
    </xf>
    <xf numFmtId="0" fontId="38" fillId="0" borderId="4" xfId="0" applyFont="1" applyBorder="1" applyAlignment="1">
      <alignment horizontal="center" wrapText="1"/>
    </xf>
    <xf numFmtId="2" fontId="35" fillId="2" borderId="8" xfId="0" applyNumberFormat="1" applyFont="1" applyFill="1" applyBorder="1" applyAlignment="1">
      <alignment horizontal="center"/>
    </xf>
    <xf numFmtId="0" fontId="35" fillId="2" borderId="12" xfId="0" applyFont="1" applyFill="1" applyBorder="1" applyAlignment="1">
      <alignment horizontal="center"/>
    </xf>
    <xf numFmtId="0" fontId="35" fillId="2" borderId="7" xfId="0" applyFont="1" applyFill="1" applyBorder="1" applyAlignment="1">
      <alignment horizontal="center"/>
    </xf>
    <xf numFmtId="2" fontId="35" fillId="2" borderId="12" xfId="0" applyNumberFormat="1" applyFont="1" applyFill="1" applyBorder="1" applyAlignment="1">
      <alignment horizontal="center"/>
    </xf>
    <xf numFmtId="2" fontId="35" fillId="2" borderId="7" xfId="0" applyNumberFormat="1" applyFont="1" applyFill="1" applyBorder="1" applyAlignment="1">
      <alignment horizontal="center"/>
    </xf>
    <xf numFmtId="0" fontId="87" fillId="0" borderId="4" xfId="0" applyFont="1" applyFill="1" applyBorder="1" applyAlignment="1">
      <alignment horizontal="center"/>
    </xf>
    <xf numFmtId="0" fontId="52" fillId="2" borderId="0" xfId="0" applyFont="1" applyFill="1" applyBorder="1" applyAlignment="1">
      <alignment horizontal="center"/>
    </xf>
    <xf numFmtId="0" fontId="35" fillId="2" borderId="4" xfId="0" applyFont="1" applyFill="1" applyBorder="1" applyAlignment="1">
      <alignment horizontal="center"/>
    </xf>
    <xf numFmtId="0" fontId="80" fillId="0" borderId="4" xfId="0" applyFont="1" applyFill="1" applyBorder="1" applyAlignment="1">
      <alignment horizontal="center" vertical="center" wrapText="1"/>
    </xf>
    <xf numFmtId="0" fontId="79" fillId="0" borderId="4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14" fontId="75" fillId="0" borderId="0" xfId="0" applyNumberFormat="1" applyFont="1" applyFill="1" applyBorder="1" applyAlignment="1">
      <alignment horizontal="center" wrapText="1"/>
    </xf>
    <xf numFmtId="0" fontId="75" fillId="0" borderId="1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35" fillId="0" borderId="4" xfId="0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2" fillId="0" borderId="3" xfId="2" applyFont="1" applyBorder="1" applyAlignment="1">
      <alignment horizontal="center" vertical="top"/>
    </xf>
    <xf numFmtId="0" fontId="72" fillId="0" borderId="14" xfId="2" applyFont="1" applyBorder="1" applyAlignment="1">
      <alignment horizontal="center" vertical="top"/>
    </xf>
    <xf numFmtId="0" fontId="72" fillId="0" borderId="10" xfId="2" applyFont="1" applyBorder="1" applyAlignment="1">
      <alignment horizontal="center" vertical="top"/>
    </xf>
    <xf numFmtId="0" fontId="72" fillId="0" borderId="15" xfId="2" applyFont="1" applyBorder="1" applyAlignment="1">
      <alignment horizontal="center" vertical="top"/>
    </xf>
    <xf numFmtId="0" fontId="72" fillId="0" borderId="6" xfId="2" applyFont="1" applyBorder="1" applyAlignment="1">
      <alignment horizontal="center" vertical="top"/>
    </xf>
    <xf numFmtId="0" fontId="72" fillId="0" borderId="9" xfId="2" applyFont="1" applyBorder="1" applyAlignment="1">
      <alignment horizontal="center" vertical="top"/>
    </xf>
    <xf numFmtId="0" fontId="72" fillId="0" borderId="3" xfId="2" applyFont="1" applyBorder="1" applyAlignment="1">
      <alignment horizontal="center" vertical="top" wrapText="1"/>
    </xf>
    <xf numFmtId="0" fontId="72" fillId="0" borderId="14" xfId="2" applyFont="1" applyBorder="1" applyAlignment="1">
      <alignment horizontal="center" vertical="top" wrapText="1"/>
    </xf>
    <xf numFmtId="0" fontId="72" fillId="0" borderId="10" xfId="2" applyFont="1" applyBorder="1" applyAlignment="1">
      <alignment horizontal="center" vertical="top" wrapText="1"/>
    </xf>
    <xf numFmtId="0" fontId="72" fillId="0" borderId="15" xfId="2" applyFont="1" applyBorder="1" applyAlignment="1">
      <alignment horizontal="center" vertical="top" wrapText="1"/>
    </xf>
    <xf numFmtId="0" fontId="72" fillId="0" borderId="6" xfId="2" applyFont="1" applyBorder="1" applyAlignment="1">
      <alignment horizontal="center" vertical="top" wrapText="1"/>
    </xf>
    <xf numFmtId="0" fontId="72" fillId="0" borderId="9" xfId="2" applyFont="1" applyBorder="1" applyAlignment="1">
      <alignment horizontal="center" vertical="top" wrapText="1"/>
    </xf>
    <xf numFmtId="2" fontId="35" fillId="0" borderId="8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/>
    </xf>
    <xf numFmtId="2" fontId="35" fillId="0" borderId="7" xfId="0" applyNumberFormat="1" applyFont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68" fillId="0" borderId="2" xfId="0" applyFont="1" applyFill="1" applyBorder="1" applyAlignment="1">
      <alignment horizontal="center" wrapText="1"/>
    </xf>
    <xf numFmtId="0" fontId="68" fillId="0" borderId="5" xfId="0" applyFont="1" applyFill="1" applyBorder="1" applyAlignment="1">
      <alignment horizontal="center" wrapText="1"/>
    </xf>
    <xf numFmtId="0" fontId="67" fillId="0" borderId="8" xfId="0" applyFont="1" applyBorder="1" applyAlignment="1">
      <alignment horizontal="center"/>
    </xf>
    <xf numFmtId="0" fontId="67" fillId="0" borderId="7" xfId="0" applyFont="1" applyBorder="1" applyAlignment="1">
      <alignment horizontal="center"/>
    </xf>
    <xf numFmtId="0" fontId="67" fillId="0" borderId="4" xfId="0" applyFont="1" applyBorder="1" applyAlignment="1">
      <alignment horizontal="center"/>
    </xf>
    <xf numFmtId="0" fontId="66" fillId="0" borderId="0" xfId="0" applyFont="1" applyAlignment="1">
      <alignment horizontal="center"/>
    </xf>
    <xf numFmtId="0" fontId="69" fillId="0" borderId="4" xfId="0" applyFont="1" applyFill="1" applyBorder="1" applyAlignment="1">
      <alignment horizontal="left" vertical="center"/>
    </xf>
    <xf numFmtId="0" fontId="52" fillId="0" borderId="0" xfId="0" applyFont="1" applyBorder="1" applyAlignment="1">
      <alignment horizontal="center"/>
    </xf>
    <xf numFmtId="0" fontId="35" fillId="0" borderId="12" xfId="0" applyFont="1" applyBorder="1" applyAlignment="1">
      <alignment horizontal="center"/>
    </xf>
    <xf numFmtId="0" fontId="35" fillId="0" borderId="7" xfId="0" applyFont="1" applyBorder="1" applyAlignment="1">
      <alignment horizontal="center"/>
    </xf>
    <xf numFmtId="0" fontId="35" fillId="0" borderId="8" xfId="0" applyFont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55" fillId="2" borderId="10" xfId="0" applyFont="1" applyFill="1" applyBorder="1" applyAlignment="1">
      <alignment horizontal="center" vertical="top"/>
    </xf>
    <xf numFmtId="0" fontId="55" fillId="2" borderId="0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52" fillId="0" borderId="0" xfId="0" applyFont="1" applyAlignment="1">
      <alignment horizontal="center"/>
    </xf>
    <xf numFmtId="0" fontId="38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8" fillId="0" borderId="4" xfId="0" applyFont="1" applyBorder="1" applyAlignment="1">
      <alignment horizontal="right"/>
    </xf>
    <xf numFmtId="0" fontId="44" fillId="0" borderId="4" xfId="0" applyFont="1" applyBorder="1" applyAlignment="1">
      <alignment horizontal="left" vertical="center"/>
    </xf>
    <xf numFmtId="0" fontId="44" fillId="0" borderId="12" xfId="0" applyFont="1" applyBorder="1" applyAlignment="1">
      <alignment horizontal="right" vertical="center"/>
    </xf>
    <xf numFmtId="0" fontId="38" fillId="0" borderId="8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8" fillId="0" borderId="7" xfId="0" applyFont="1" applyBorder="1" applyAlignment="1">
      <alignment horizontal="right" vertical="center"/>
    </xf>
    <xf numFmtId="0" fontId="38" fillId="0" borderId="8" xfId="0" applyFont="1" applyBorder="1" applyAlignment="1">
      <alignment horizontal="right"/>
    </xf>
    <xf numFmtId="0" fontId="38" fillId="0" borderId="12" xfId="0" applyFont="1" applyBorder="1" applyAlignment="1">
      <alignment horizontal="right"/>
    </xf>
    <xf numFmtId="0" fontId="38" fillId="0" borderId="7" xfId="0" applyFont="1" applyBorder="1" applyAlignment="1">
      <alignment horizontal="right"/>
    </xf>
    <xf numFmtId="0" fontId="39" fillId="0" borderId="12" xfId="0" applyFont="1" applyBorder="1" applyAlignment="1">
      <alignment horizontal="center"/>
    </xf>
    <xf numFmtId="0" fontId="44" fillId="0" borderId="8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0" fontId="44" fillId="0" borderId="7" xfId="0" applyFont="1" applyBorder="1" applyAlignment="1">
      <alignment horizontal="left" vertical="center"/>
    </xf>
    <xf numFmtId="0" fontId="39" fillId="0" borderId="0" xfId="0" applyFont="1" applyBorder="1" applyAlignment="1">
      <alignment horizontal="left"/>
    </xf>
    <xf numFmtId="17" fontId="39" fillId="0" borderId="0" xfId="0" applyNumberFormat="1" applyFont="1" applyAlignment="1">
      <alignment horizontal="center"/>
    </xf>
    <xf numFmtId="0" fontId="39" fillId="0" borderId="2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2" xfId="0" applyFont="1" applyFill="1" applyBorder="1" applyAlignment="1">
      <alignment horizontal="left" vertical="center"/>
    </xf>
    <xf numFmtId="0" fontId="39" fillId="0" borderId="5" xfId="0" applyFont="1" applyFill="1" applyBorder="1" applyAlignment="1">
      <alignment horizontal="left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wrapText="1"/>
    </xf>
    <xf numFmtId="0" fontId="38" fillId="0" borderId="0" xfId="0" applyFont="1" applyAlignment="1">
      <alignment horizontal="center"/>
    </xf>
    <xf numFmtId="0" fontId="38" fillId="0" borderId="1" xfId="0" applyFont="1" applyBorder="1" applyAlignment="1">
      <alignment horizontal="left"/>
    </xf>
    <xf numFmtId="0" fontId="7" fillId="2" borderId="10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textRotation="90" wrapText="1"/>
    </xf>
    <xf numFmtId="0" fontId="10" fillId="2" borderId="11" xfId="0" applyFont="1" applyFill="1" applyBorder="1" applyAlignment="1">
      <alignment horizontal="center" textRotation="90" wrapText="1"/>
    </xf>
    <xf numFmtId="0" fontId="10" fillId="2" borderId="5" xfId="0" applyFont="1" applyFill="1" applyBorder="1" applyAlignment="1">
      <alignment horizontal="center" textRotation="90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4">
    <cellStyle name="Normal" xfId="0" builtinId="0"/>
    <cellStyle name="Normal 14" xfId="3"/>
    <cellStyle name="Normal 2" xfId="2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63"/>
  <sheetViews>
    <sheetView tabSelected="1" view="pageBreakPreview" zoomScale="60" zoomScaleNormal="55" workbookViewId="0">
      <pane ySplit="4" topLeftCell="A1547" activePane="bottomLeft" state="frozen"/>
      <selection pane="bottomLeft" activeCell="K1561" sqref="K1561"/>
    </sheetView>
  </sheetViews>
  <sheetFormatPr defaultRowHeight="15"/>
  <cols>
    <col min="1" max="1" width="11.28515625" customWidth="1"/>
    <col min="2" max="2" width="15" style="26" customWidth="1"/>
    <col min="3" max="3" width="45.5703125" customWidth="1"/>
    <col min="4" max="4" width="6.85546875" customWidth="1"/>
    <col min="5" max="5" width="14.5703125" style="1" customWidth="1"/>
    <col min="6" max="6" width="12.5703125" customWidth="1"/>
    <col min="7" max="7" width="18.85546875" bestFit="1" customWidth="1"/>
    <col min="8" max="8" width="11.7109375" customWidth="1"/>
    <col min="9" max="9" width="12.42578125" bestFit="1" customWidth="1"/>
    <col min="10" max="11" width="14" customWidth="1"/>
    <col min="12" max="12" width="10.5703125" bestFit="1" customWidth="1"/>
    <col min="13" max="13" width="12.85546875" customWidth="1"/>
    <col min="15" max="15" width="15.7109375" customWidth="1"/>
    <col min="16" max="16" width="16.42578125" bestFit="1" customWidth="1"/>
  </cols>
  <sheetData>
    <row r="1" spans="1:11" ht="21.75" customHeight="1">
      <c r="A1" s="1312" t="s">
        <v>0</v>
      </c>
      <c r="B1" s="1312"/>
      <c r="C1" s="1312"/>
      <c r="H1" s="1312" t="s">
        <v>1</v>
      </c>
      <c r="I1" s="1312"/>
      <c r="J1" s="1312"/>
      <c r="K1" s="1312"/>
    </row>
    <row r="2" spans="1:11" ht="24" customHeight="1">
      <c r="A2" s="1313" t="s">
        <v>2</v>
      </c>
      <c r="B2" s="1313"/>
      <c r="C2" s="1313"/>
      <c r="H2" s="1314" t="s">
        <v>3</v>
      </c>
      <c r="I2" s="1314"/>
      <c r="J2" s="1315"/>
      <c r="K2" s="1315"/>
    </row>
    <row r="3" spans="1:11" ht="21.75" customHeight="1">
      <c r="A3" s="1256" t="s">
        <v>4</v>
      </c>
      <c r="B3" s="1256" t="s">
        <v>5</v>
      </c>
      <c r="C3" s="1256" t="s">
        <v>6</v>
      </c>
      <c r="D3" s="1316" t="s">
        <v>7</v>
      </c>
      <c r="E3" s="1226" t="s">
        <v>8</v>
      </c>
      <c r="F3" s="1226"/>
      <c r="G3" s="1226"/>
      <c r="H3" s="1226"/>
      <c r="I3" s="1226"/>
      <c r="J3" s="1256" t="s">
        <v>9</v>
      </c>
      <c r="K3" s="1256" t="s">
        <v>9</v>
      </c>
    </row>
    <row r="4" spans="1:11" ht="27" customHeight="1">
      <c r="A4" s="1257"/>
      <c r="B4" s="1257"/>
      <c r="C4" s="1257"/>
      <c r="D4" s="1317"/>
      <c r="E4" s="2" t="s">
        <v>10</v>
      </c>
      <c r="F4" s="3" t="s">
        <v>11</v>
      </c>
      <c r="G4" s="2" t="s">
        <v>12</v>
      </c>
      <c r="H4" s="2" t="s">
        <v>13</v>
      </c>
      <c r="I4" s="2" t="s">
        <v>14</v>
      </c>
      <c r="J4" s="1257"/>
      <c r="K4" s="1257"/>
    </row>
    <row r="5" spans="1:11">
      <c r="A5" s="4">
        <v>1</v>
      </c>
      <c r="B5" s="5" t="s">
        <v>15</v>
      </c>
      <c r="C5" s="5" t="s">
        <v>16</v>
      </c>
      <c r="D5" s="6" t="s">
        <v>17</v>
      </c>
      <c r="E5" s="7">
        <v>2.9</v>
      </c>
      <c r="F5" s="8" t="s">
        <v>18</v>
      </c>
      <c r="G5" s="4"/>
      <c r="H5" s="2" t="s">
        <v>18</v>
      </c>
      <c r="I5" s="4"/>
      <c r="J5" s="4"/>
      <c r="K5" s="4">
        <f>J5*E5</f>
        <v>0</v>
      </c>
    </row>
    <row r="6" spans="1:11">
      <c r="A6" s="4">
        <v>2</v>
      </c>
      <c r="B6" s="5" t="s">
        <v>19</v>
      </c>
      <c r="C6" s="5" t="s">
        <v>20</v>
      </c>
      <c r="D6" s="9" t="s">
        <v>21</v>
      </c>
      <c r="E6" s="7">
        <v>234</v>
      </c>
      <c r="F6" s="10"/>
      <c r="G6" s="4"/>
      <c r="H6" s="4"/>
      <c r="I6" s="4"/>
      <c r="J6" s="11">
        <v>202.5</v>
      </c>
      <c r="K6" s="4">
        <f t="shared" ref="K6:K69" si="0">J6*E6</f>
        <v>47385</v>
      </c>
    </row>
    <row r="7" spans="1:11">
      <c r="A7" s="4">
        <v>3</v>
      </c>
      <c r="B7" s="5" t="s">
        <v>19</v>
      </c>
      <c r="C7" s="5" t="s">
        <v>22</v>
      </c>
      <c r="D7" s="9" t="s">
        <v>23</v>
      </c>
      <c r="E7" s="12">
        <v>322</v>
      </c>
      <c r="F7" s="13"/>
      <c r="G7" s="4"/>
      <c r="H7" s="4"/>
      <c r="I7" s="4"/>
      <c r="J7" s="11">
        <v>50</v>
      </c>
      <c r="K7" s="4">
        <f t="shared" si="0"/>
        <v>16100</v>
      </c>
    </row>
    <row r="8" spans="1:11">
      <c r="A8" s="4">
        <v>4</v>
      </c>
      <c r="B8" s="5" t="s">
        <v>24</v>
      </c>
      <c r="C8" s="14" t="s">
        <v>25</v>
      </c>
      <c r="D8" s="9" t="s">
        <v>17</v>
      </c>
      <c r="E8" s="12">
        <v>0.84</v>
      </c>
      <c r="F8" s="13"/>
      <c r="G8" s="4"/>
      <c r="H8" s="4"/>
      <c r="I8" s="4"/>
      <c r="J8" s="11">
        <v>695356.3</v>
      </c>
      <c r="K8" s="4">
        <f t="shared" si="0"/>
        <v>584099.29200000002</v>
      </c>
    </row>
    <row r="9" spans="1:11">
      <c r="A9" s="4">
        <v>5</v>
      </c>
      <c r="B9" s="5" t="s">
        <v>26</v>
      </c>
      <c r="C9" s="5" t="s">
        <v>27</v>
      </c>
      <c r="D9" s="9" t="s">
        <v>28</v>
      </c>
      <c r="E9" s="12">
        <v>129</v>
      </c>
      <c r="F9" s="13"/>
      <c r="G9" s="4"/>
      <c r="H9" s="4"/>
      <c r="I9" s="4"/>
      <c r="J9" s="11">
        <v>206.5</v>
      </c>
      <c r="K9" s="4">
        <f t="shared" si="0"/>
        <v>26638.5</v>
      </c>
    </row>
    <row r="10" spans="1:11">
      <c r="A10" s="4">
        <v>6</v>
      </c>
      <c r="B10" s="5" t="s">
        <v>29</v>
      </c>
      <c r="C10" s="5" t="s">
        <v>30</v>
      </c>
      <c r="D10" s="9" t="s">
        <v>31</v>
      </c>
      <c r="E10" s="12">
        <v>3</v>
      </c>
      <c r="F10" s="13"/>
      <c r="G10" s="4"/>
      <c r="H10" s="4"/>
      <c r="I10" s="4"/>
      <c r="J10" s="11">
        <v>68653.02</v>
      </c>
      <c r="K10" s="4">
        <f t="shared" si="0"/>
        <v>205959.06</v>
      </c>
    </row>
    <row r="11" spans="1:11">
      <c r="A11" s="4">
        <v>7</v>
      </c>
      <c r="B11" s="5" t="s">
        <v>32</v>
      </c>
      <c r="C11" s="5" t="s">
        <v>33</v>
      </c>
      <c r="D11" s="9" t="s">
        <v>34</v>
      </c>
      <c r="E11" s="12">
        <v>2</v>
      </c>
      <c r="F11" s="13"/>
      <c r="G11" s="4"/>
      <c r="H11" s="4"/>
      <c r="I11" s="4"/>
      <c r="J11" s="11">
        <v>50561.17</v>
      </c>
      <c r="K11" s="4">
        <f t="shared" si="0"/>
        <v>101122.34</v>
      </c>
    </row>
    <row r="12" spans="1:11">
      <c r="A12" s="4">
        <v>8</v>
      </c>
      <c r="B12" s="5" t="s">
        <v>35</v>
      </c>
      <c r="C12" s="5" t="s">
        <v>36</v>
      </c>
      <c r="D12" s="9" t="s">
        <v>37</v>
      </c>
      <c r="E12" s="12">
        <v>5</v>
      </c>
      <c r="F12" s="13"/>
      <c r="G12" s="4"/>
      <c r="H12" s="4"/>
      <c r="I12" s="4"/>
      <c r="J12" s="11">
        <v>64993.8</v>
      </c>
      <c r="K12" s="4">
        <f t="shared" si="0"/>
        <v>324969</v>
      </c>
    </row>
    <row r="13" spans="1:11">
      <c r="A13" s="4">
        <v>9</v>
      </c>
      <c r="B13" s="5" t="s">
        <v>38</v>
      </c>
      <c r="C13" s="5" t="s">
        <v>39</v>
      </c>
      <c r="D13" s="9" t="s">
        <v>34</v>
      </c>
      <c r="E13" s="12">
        <v>1</v>
      </c>
      <c r="F13" s="13"/>
      <c r="G13" s="4"/>
      <c r="H13" s="4"/>
      <c r="I13" s="4"/>
      <c r="J13" s="11">
        <v>42852.53</v>
      </c>
      <c r="K13" s="4">
        <f t="shared" si="0"/>
        <v>42852.53</v>
      </c>
    </row>
    <row r="14" spans="1:11">
      <c r="A14" s="4">
        <v>10</v>
      </c>
      <c r="B14" s="5" t="s">
        <v>40</v>
      </c>
      <c r="C14" s="5" t="s">
        <v>41</v>
      </c>
      <c r="D14" s="9" t="s">
        <v>37</v>
      </c>
      <c r="E14" s="12">
        <v>4</v>
      </c>
      <c r="F14" s="13"/>
      <c r="G14" s="4"/>
      <c r="H14" s="4"/>
      <c r="I14" s="4"/>
      <c r="J14" s="11">
        <v>48155.16</v>
      </c>
      <c r="K14" s="4">
        <f t="shared" si="0"/>
        <v>192620.64</v>
      </c>
    </row>
    <row r="15" spans="1:11">
      <c r="A15" s="4">
        <v>11</v>
      </c>
      <c r="B15" s="5" t="s">
        <v>42</v>
      </c>
      <c r="C15" s="5" t="s">
        <v>43</v>
      </c>
      <c r="D15" s="9" t="s">
        <v>34</v>
      </c>
      <c r="E15" s="12">
        <v>1</v>
      </c>
      <c r="F15" s="13"/>
      <c r="G15" s="4"/>
      <c r="H15" s="4"/>
      <c r="I15" s="4"/>
      <c r="J15" s="11">
        <v>35023.910000000003</v>
      </c>
      <c r="K15" s="4">
        <f t="shared" si="0"/>
        <v>35023.910000000003</v>
      </c>
    </row>
    <row r="16" spans="1:11">
      <c r="A16" s="4">
        <v>12</v>
      </c>
      <c r="B16" s="5" t="s">
        <v>29</v>
      </c>
      <c r="C16" s="14" t="s">
        <v>44</v>
      </c>
      <c r="D16" s="9" t="s">
        <v>34</v>
      </c>
      <c r="E16" s="12">
        <v>2</v>
      </c>
      <c r="F16" s="13"/>
      <c r="G16" s="4"/>
      <c r="H16" s="4"/>
      <c r="I16" s="4"/>
      <c r="J16" s="11">
        <v>71133.600000000006</v>
      </c>
      <c r="K16" s="4">
        <f t="shared" si="0"/>
        <v>142267.20000000001</v>
      </c>
    </row>
    <row r="17" spans="1:11">
      <c r="A17" s="4">
        <v>13</v>
      </c>
      <c r="B17" s="5" t="s">
        <v>38</v>
      </c>
      <c r="C17" s="14" t="s">
        <v>45</v>
      </c>
      <c r="D17" s="9" t="s">
        <v>46</v>
      </c>
      <c r="E17" s="12">
        <v>1</v>
      </c>
      <c r="F17" s="13"/>
      <c r="G17" s="4"/>
      <c r="H17" s="4"/>
      <c r="I17" s="4"/>
      <c r="J17" s="11">
        <v>44397.599999999999</v>
      </c>
      <c r="K17" s="4">
        <f t="shared" si="0"/>
        <v>44397.599999999999</v>
      </c>
    </row>
    <row r="18" spans="1:11">
      <c r="A18" s="4">
        <v>14</v>
      </c>
      <c r="B18" s="5" t="s">
        <v>47</v>
      </c>
      <c r="C18" s="14" t="s">
        <v>48</v>
      </c>
      <c r="D18" s="9" t="s">
        <v>46</v>
      </c>
      <c r="E18" s="12">
        <v>31</v>
      </c>
      <c r="F18" s="13"/>
      <c r="G18" s="4"/>
      <c r="H18" s="4"/>
      <c r="I18" s="4"/>
      <c r="J18" s="11">
        <v>3770.09</v>
      </c>
      <c r="K18" s="4">
        <f t="shared" si="0"/>
        <v>116872.79000000001</v>
      </c>
    </row>
    <row r="19" spans="1:11">
      <c r="A19" s="4">
        <v>15</v>
      </c>
      <c r="B19" s="5" t="s">
        <v>49</v>
      </c>
      <c r="C19" s="5" t="s">
        <v>50</v>
      </c>
      <c r="D19" s="9" t="s">
        <v>46</v>
      </c>
      <c r="E19" s="12">
        <v>1</v>
      </c>
      <c r="F19" s="13"/>
      <c r="G19" s="4"/>
      <c r="H19" s="4"/>
      <c r="I19" s="4"/>
      <c r="J19" s="15">
        <v>100600</v>
      </c>
      <c r="K19" s="4">
        <f t="shared" si="0"/>
        <v>100600</v>
      </c>
    </row>
    <row r="20" spans="1:11">
      <c r="A20" s="4">
        <v>16</v>
      </c>
      <c r="B20" s="5" t="s">
        <v>51</v>
      </c>
      <c r="C20" s="5" t="s">
        <v>52</v>
      </c>
      <c r="D20" s="9" t="s">
        <v>46</v>
      </c>
      <c r="E20" s="12">
        <v>2</v>
      </c>
      <c r="F20" s="13"/>
      <c r="G20" s="4"/>
      <c r="H20" s="4"/>
      <c r="I20" s="4"/>
      <c r="J20" s="11">
        <v>8026.45</v>
      </c>
      <c r="K20" s="4">
        <f t="shared" si="0"/>
        <v>16052.9</v>
      </c>
    </row>
    <row r="21" spans="1:11" ht="25.5">
      <c r="A21" s="4">
        <v>17</v>
      </c>
      <c r="B21" s="5" t="s">
        <v>53</v>
      </c>
      <c r="C21" s="5" t="s">
        <v>54</v>
      </c>
      <c r="D21" s="6" t="s">
        <v>46</v>
      </c>
      <c r="E21" s="7">
        <v>1</v>
      </c>
      <c r="F21" s="10"/>
      <c r="G21" s="4"/>
      <c r="H21" s="4"/>
      <c r="I21" s="4"/>
      <c r="J21" s="4">
        <v>0</v>
      </c>
      <c r="K21" s="4">
        <f t="shared" si="0"/>
        <v>0</v>
      </c>
    </row>
    <row r="22" spans="1:11" ht="26.25" customHeight="1">
      <c r="A22" s="4">
        <v>18</v>
      </c>
      <c r="B22" s="5" t="s">
        <v>55</v>
      </c>
      <c r="C22" s="5" t="s">
        <v>56</v>
      </c>
      <c r="D22" s="6" t="s">
        <v>46</v>
      </c>
      <c r="E22" s="7">
        <v>1</v>
      </c>
      <c r="F22" s="10"/>
      <c r="G22" s="4"/>
      <c r="H22" s="4"/>
      <c r="I22" s="4"/>
      <c r="J22" s="4">
        <v>0</v>
      </c>
      <c r="K22" s="4">
        <f t="shared" si="0"/>
        <v>0</v>
      </c>
    </row>
    <row r="23" spans="1:11" ht="30.75" customHeight="1">
      <c r="A23" s="4">
        <v>19</v>
      </c>
      <c r="B23" s="16" t="s">
        <v>57</v>
      </c>
      <c r="C23" s="16" t="s">
        <v>58</v>
      </c>
      <c r="D23" s="6" t="s">
        <v>46</v>
      </c>
      <c r="E23" s="7">
        <v>1</v>
      </c>
      <c r="F23" s="10"/>
      <c r="G23" s="4"/>
      <c r="H23" s="4"/>
      <c r="I23" s="4"/>
      <c r="J23" s="4">
        <v>0</v>
      </c>
      <c r="K23" s="4">
        <f t="shared" si="0"/>
        <v>0</v>
      </c>
    </row>
    <row r="24" spans="1:11">
      <c r="A24" s="4">
        <v>20</v>
      </c>
      <c r="B24" s="5" t="s">
        <v>57</v>
      </c>
      <c r="C24" s="5" t="s">
        <v>59</v>
      </c>
      <c r="D24" s="6" t="s">
        <v>46</v>
      </c>
      <c r="E24" s="7">
        <v>34</v>
      </c>
      <c r="F24" s="10"/>
      <c r="G24" s="4"/>
      <c r="H24" s="4"/>
      <c r="I24" s="4"/>
      <c r="J24" s="12">
        <v>1293.75</v>
      </c>
      <c r="K24" s="4">
        <f t="shared" si="0"/>
        <v>43987.5</v>
      </c>
    </row>
    <row r="25" spans="1:11">
      <c r="A25" s="4">
        <v>21</v>
      </c>
      <c r="B25" s="5" t="s">
        <v>53</v>
      </c>
      <c r="C25" s="5" t="s">
        <v>60</v>
      </c>
      <c r="D25" s="6" t="s">
        <v>46</v>
      </c>
      <c r="E25" s="7">
        <v>2</v>
      </c>
      <c r="F25" s="10"/>
      <c r="G25" s="4"/>
      <c r="H25" s="4"/>
      <c r="I25" s="4"/>
      <c r="J25" s="11">
        <v>180000</v>
      </c>
      <c r="K25" s="4">
        <f t="shared" si="0"/>
        <v>360000</v>
      </c>
    </row>
    <row r="26" spans="1:11" ht="25.5">
      <c r="A26" s="4">
        <v>22</v>
      </c>
      <c r="B26" s="5" t="s">
        <v>61</v>
      </c>
      <c r="C26" s="5" t="s">
        <v>62</v>
      </c>
      <c r="D26" s="6" t="s">
        <v>46</v>
      </c>
      <c r="E26" s="7">
        <v>1</v>
      </c>
      <c r="F26" s="10"/>
      <c r="G26" s="4"/>
      <c r="H26" s="4"/>
      <c r="I26" s="4"/>
      <c r="J26" s="4">
        <v>0</v>
      </c>
      <c r="K26" s="4">
        <f t="shared" si="0"/>
        <v>0</v>
      </c>
    </row>
    <row r="27" spans="1:11" ht="25.5">
      <c r="A27" s="4">
        <v>23</v>
      </c>
      <c r="B27" s="5" t="s">
        <v>63</v>
      </c>
      <c r="C27" s="5" t="s">
        <v>64</v>
      </c>
      <c r="D27" s="6" t="s">
        <v>46</v>
      </c>
      <c r="E27" s="7">
        <v>1</v>
      </c>
      <c r="F27" s="10"/>
      <c r="G27" s="4"/>
      <c r="H27" s="4"/>
      <c r="I27" s="4"/>
      <c r="J27" s="4">
        <v>0</v>
      </c>
      <c r="K27" s="4">
        <f t="shared" si="0"/>
        <v>0</v>
      </c>
    </row>
    <row r="28" spans="1:11" ht="25.5">
      <c r="A28" s="4">
        <v>24</v>
      </c>
      <c r="B28" s="5" t="s">
        <v>65</v>
      </c>
      <c r="C28" s="5" t="s">
        <v>66</v>
      </c>
      <c r="D28" s="6" t="s">
        <v>34</v>
      </c>
      <c r="E28" s="7">
        <v>1</v>
      </c>
      <c r="F28" s="10"/>
      <c r="G28" s="4"/>
      <c r="H28" s="4"/>
      <c r="I28" s="4"/>
      <c r="J28" s="4">
        <v>0</v>
      </c>
      <c r="K28" s="4">
        <f t="shared" si="0"/>
        <v>0</v>
      </c>
    </row>
    <row r="29" spans="1:11" ht="14.25" customHeight="1">
      <c r="A29" s="4">
        <v>25</v>
      </c>
      <c r="B29" s="5" t="s">
        <v>67</v>
      </c>
      <c r="C29" s="5" t="s">
        <v>68</v>
      </c>
      <c r="D29" s="6" t="s">
        <v>34</v>
      </c>
      <c r="E29" s="7">
        <v>1</v>
      </c>
      <c r="F29" s="10"/>
      <c r="G29" s="4"/>
      <c r="H29" s="4"/>
      <c r="I29" s="4"/>
      <c r="J29" s="4">
        <v>0</v>
      </c>
      <c r="K29" s="4">
        <f t="shared" si="0"/>
        <v>0</v>
      </c>
    </row>
    <row r="30" spans="1:11" ht="17.25" customHeight="1">
      <c r="A30" s="4">
        <v>26</v>
      </c>
      <c r="B30" s="5" t="s">
        <v>69</v>
      </c>
      <c r="C30" s="5" t="s">
        <v>70</v>
      </c>
      <c r="D30" s="6" t="s">
        <v>34</v>
      </c>
      <c r="E30" s="7">
        <v>1</v>
      </c>
      <c r="F30" s="10"/>
      <c r="G30" s="4"/>
      <c r="H30" s="4"/>
      <c r="I30" s="4"/>
      <c r="J30" s="4">
        <v>0</v>
      </c>
      <c r="K30" s="4">
        <f t="shared" si="0"/>
        <v>0</v>
      </c>
    </row>
    <row r="31" spans="1:11" ht="13.5" customHeight="1">
      <c r="A31" s="4">
        <v>27</v>
      </c>
      <c r="B31" s="5" t="s">
        <v>71</v>
      </c>
      <c r="C31" s="5" t="s">
        <v>72</v>
      </c>
      <c r="D31" s="6" t="s">
        <v>34</v>
      </c>
      <c r="E31" s="7">
        <v>1</v>
      </c>
      <c r="F31" s="10"/>
      <c r="G31" s="4"/>
      <c r="H31" s="4"/>
      <c r="I31" s="4"/>
      <c r="J31" s="4">
        <v>0</v>
      </c>
      <c r="K31" s="4">
        <f t="shared" si="0"/>
        <v>0</v>
      </c>
    </row>
    <row r="32" spans="1:11" ht="16.5" customHeight="1">
      <c r="A32" s="4">
        <v>28</v>
      </c>
      <c r="B32" s="5" t="s">
        <v>73</v>
      </c>
      <c r="C32" s="5" t="s">
        <v>74</v>
      </c>
      <c r="D32" s="6" t="s">
        <v>46</v>
      </c>
      <c r="E32" s="7">
        <v>1</v>
      </c>
      <c r="F32" s="10"/>
      <c r="G32" s="4"/>
      <c r="H32" s="4"/>
      <c r="I32" s="4"/>
      <c r="J32" s="4">
        <v>0</v>
      </c>
      <c r="K32" s="4">
        <f t="shared" si="0"/>
        <v>0</v>
      </c>
    </row>
    <row r="33" spans="1:11">
      <c r="A33" s="4">
        <v>29</v>
      </c>
      <c r="B33" s="5" t="s">
        <v>75</v>
      </c>
      <c r="C33" s="5" t="s">
        <v>76</v>
      </c>
      <c r="D33" s="6" t="s">
        <v>46</v>
      </c>
      <c r="E33" s="7">
        <v>1</v>
      </c>
      <c r="F33" s="10"/>
      <c r="G33" s="4"/>
      <c r="H33" s="4"/>
      <c r="I33" s="4"/>
      <c r="J33" s="4">
        <v>0</v>
      </c>
      <c r="K33" s="4">
        <f t="shared" si="0"/>
        <v>0</v>
      </c>
    </row>
    <row r="34" spans="1:11">
      <c r="A34" s="4">
        <v>30</v>
      </c>
      <c r="B34" s="5" t="s">
        <v>75</v>
      </c>
      <c r="C34" s="5" t="s">
        <v>77</v>
      </c>
      <c r="D34" s="6" t="s">
        <v>46</v>
      </c>
      <c r="E34" s="7">
        <v>3</v>
      </c>
      <c r="F34" s="10"/>
      <c r="G34" s="4"/>
      <c r="H34" s="4"/>
      <c r="I34" s="4"/>
      <c r="J34" s="11">
        <v>783150</v>
      </c>
      <c r="K34" s="4">
        <f t="shared" si="0"/>
        <v>2349450</v>
      </c>
    </row>
    <row r="35" spans="1:11">
      <c r="A35" s="4">
        <v>31</v>
      </c>
      <c r="B35" s="5" t="s">
        <v>78</v>
      </c>
      <c r="C35" s="17" t="s">
        <v>79</v>
      </c>
      <c r="D35" s="6" t="s">
        <v>46</v>
      </c>
      <c r="E35" s="7">
        <v>1</v>
      </c>
      <c r="F35" s="10"/>
      <c r="G35" s="4"/>
      <c r="H35" s="4"/>
      <c r="I35" s="4"/>
      <c r="J35" s="11">
        <v>471025</v>
      </c>
      <c r="K35" s="4">
        <f t="shared" si="0"/>
        <v>471025</v>
      </c>
    </row>
    <row r="36" spans="1:11">
      <c r="A36" s="4">
        <v>32</v>
      </c>
      <c r="B36" s="5" t="s">
        <v>80</v>
      </c>
      <c r="C36" s="5" t="s">
        <v>81</v>
      </c>
      <c r="D36" s="9" t="s">
        <v>46</v>
      </c>
      <c r="E36" s="7">
        <v>5</v>
      </c>
      <c r="F36" s="10"/>
      <c r="G36" s="4"/>
      <c r="H36" s="4"/>
      <c r="I36" s="4"/>
      <c r="J36" s="4">
        <v>3232.48</v>
      </c>
      <c r="K36" s="4">
        <f t="shared" si="0"/>
        <v>16162.4</v>
      </c>
    </row>
    <row r="37" spans="1:11">
      <c r="A37" s="4">
        <v>33</v>
      </c>
      <c r="B37" s="5" t="s">
        <v>82</v>
      </c>
      <c r="C37" s="5" t="s">
        <v>83</v>
      </c>
      <c r="D37" s="9" t="s">
        <v>46</v>
      </c>
      <c r="E37" s="7">
        <v>3</v>
      </c>
      <c r="F37" s="10"/>
      <c r="G37" s="4"/>
      <c r="H37" s="4"/>
      <c r="I37" s="4"/>
      <c r="J37" s="4">
        <v>3126.92</v>
      </c>
      <c r="K37" s="4">
        <f t="shared" si="0"/>
        <v>9380.76</v>
      </c>
    </row>
    <row r="38" spans="1:11">
      <c r="A38" s="4">
        <v>34</v>
      </c>
      <c r="B38" s="5" t="s">
        <v>84</v>
      </c>
      <c r="C38" s="5" t="s">
        <v>85</v>
      </c>
      <c r="D38" s="9" t="s">
        <v>46</v>
      </c>
      <c r="E38" s="7">
        <v>4</v>
      </c>
      <c r="F38" s="10"/>
      <c r="G38" s="4"/>
      <c r="H38" s="4"/>
      <c r="I38" s="4"/>
      <c r="J38" s="4">
        <v>3129.19</v>
      </c>
      <c r="K38" s="4">
        <f t="shared" si="0"/>
        <v>12516.76</v>
      </c>
    </row>
    <row r="39" spans="1:11">
      <c r="A39" s="4">
        <v>35</v>
      </c>
      <c r="B39" s="5" t="s">
        <v>86</v>
      </c>
      <c r="C39" s="5" t="s">
        <v>87</v>
      </c>
      <c r="D39" s="9" t="s">
        <v>46</v>
      </c>
      <c r="E39" s="7">
        <v>3</v>
      </c>
      <c r="F39" s="10"/>
      <c r="G39" s="4"/>
      <c r="H39" s="4"/>
      <c r="I39" s="4"/>
      <c r="J39" s="4">
        <v>1810.32</v>
      </c>
      <c r="K39" s="4">
        <f t="shared" si="0"/>
        <v>5430.96</v>
      </c>
    </row>
    <row r="40" spans="1:11">
      <c r="A40" s="4">
        <v>36</v>
      </c>
      <c r="B40" s="5" t="s">
        <v>88</v>
      </c>
      <c r="C40" s="5" t="s">
        <v>89</v>
      </c>
      <c r="D40" s="9" t="s">
        <v>46</v>
      </c>
      <c r="E40" s="12">
        <v>2</v>
      </c>
      <c r="F40" s="13"/>
      <c r="G40" s="4"/>
      <c r="H40" s="4"/>
      <c r="I40" s="4"/>
      <c r="J40" s="4">
        <v>64762.5</v>
      </c>
      <c r="K40" s="4">
        <f t="shared" si="0"/>
        <v>129525</v>
      </c>
    </row>
    <row r="41" spans="1:11">
      <c r="A41" s="4">
        <v>37</v>
      </c>
      <c r="B41" s="5" t="s">
        <v>90</v>
      </c>
      <c r="C41" s="5" t="s">
        <v>91</v>
      </c>
      <c r="D41" s="9" t="s">
        <v>46</v>
      </c>
      <c r="E41" s="12">
        <v>2</v>
      </c>
      <c r="F41" s="13"/>
      <c r="G41" s="4"/>
      <c r="H41" s="4"/>
      <c r="I41" s="4"/>
      <c r="J41" s="4">
        <v>64762.5</v>
      </c>
      <c r="K41" s="4">
        <f t="shared" si="0"/>
        <v>129525</v>
      </c>
    </row>
    <row r="42" spans="1:11">
      <c r="A42" s="4">
        <v>38</v>
      </c>
      <c r="B42" s="5" t="s">
        <v>92</v>
      </c>
      <c r="C42" s="17" t="s">
        <v>93</v>
      </c>
      <c r="D42" s="6" t="s">
        <v>46</v>
      </c>
      <c r="E42" s="7">
        <v>1</v>
      </c>
      <c r="F42" s="10"/>
      <c r="G42" s="4"/>
      <c r="H42" s="4"/>
      <c r="I42" s="4"/>
      <c r="J42" s="4">
        <v>0</v>
      </c>
      <c r="K42" s="4">
        <f t="shared" si="0"/>
        <v>0</v>
      </c>
    </row>
    <row r="43" spans="1:11">
      <c r="A43" s="4">
        <v>39</v>
      </c>
      <c r="B43" s="5" t="s">
        <v>90</v>
      </c>
      <c r="C43" s="14" t="s">
        <v>94</v>
      </c>
      <c r="D43" s="9" t="s">
        <v>46</v>
      </c>
      <c r="E43" s="12">
        <v>1</v>
      </c>
      <c r="F43" s="13"/>
      <c r="G43" s="4"/>
      <c r="H43" s="4"/>
      <c r="I43" s="4"/>
      <c r="J43" s="11">
        <v>22933.5</v>
      </c>
      <c r="K43" s="4">
        <f t="shared" si="0"/>
        <v>22933.5</v>
      </c>
    </row>
    <row r="44" spans="1:11">
      <c r="A44" s="4">
        <v>40</v>
      </c>
      <c r="B44" s="5" t="s">
        <v>95</v>
      </c>
      <c r="C44" s="5" t="s">
        <v>96</v>
      </c>
      <c r="D44" s="18" t="s">
        <v>46</v>
      </c>
      <c r="E44" s="7">
        <v>1</v>
      </c>
      <c r="F44" s="19"/>
      <c r="G44" s="4"/>
      <c r="H44" s="4"/>
      <c r="I44" s="4"/>
      <c r="J44" s="4">
        <v>0</v>
      </c>
      <c r="K44" s="4">
        <f t="shared" si="0"/>
        <v>0</v>
      </c>
    </row>
    <row r="45" spans="1:11" ht="25.5">
      <c r="A45" s="4">
        <v>41</v>
      </c>
      <c r="B45" s="5" t="s">
        <v>95</v>
      </c>
      <c r="C45" s="5" t="s">
        <v>97</v>
      </c>
      <c r="D45" s="6" t="s">
        <v>34</v>
      </c>
      <c r="E45" s="7">
        <v>4</v>
      </c>
      <c r="F45" s="10"/>
      <c r="G45" s="4"/>
      <c r="H45" s="4"/>
      <c r="I45" s="4"/>
      <c r="J45" s="4">
        <v>0</v>
      </c>
      <c r="K45" s="4">
        <f t="shared" si="0"/>
        <v>0</v>
      </c>
    </row>
    <row r="46" spans="1:11">
      <c r="A46" s="4">
        <v>42</v>
      </c>
      <c r="B46" s="5" t="s">
        <v>95</v>
      </c>
      <c r="C46" s="5" t="s">
        <v>98</v>
      </c>
      <c r="D46" s="6" t="s">
        <v>46</v>
      </c>
      <c r="E46" s="7">
        <v>16</v>
      </c>
      <c r="F46" s="10"/>
      <c r="G46" s="4"/>
      <c r="H46" s="4"/>
      <c r="I46" s="4"/>
      <c r="J46" s="4">
        <v>0</v>
      </c>
      <c r="K46" s="4">
        <f t="shared" si="0"/>
        <v>0</v>
      </c>
    </row>
    <row r="47" spans="1:11">
      <c r="A47" s="4">
        <v>43</v>
      </c>
      <c r="B47" s="5" t="s">
        <v>95</v>
      </c>
      <c r="C47" s="5" t="s">
        <v>99</v>
      </c>
      <c r="D47" s="6" t="s">
        <v>34</v>
      </c>
      <c r="E47" s="7">
        <v>1</v>
      </c>
      <c r="F47" s="10"/>
      <c r="G47" s="4"/>
      <c r="H47" s="4"/>
      <c r="I47" s="4"/>
      <c r="J47" s="4">
        <v>0</v>
      </c>
      <c r="K47" s="4">
        <f t="shared" si="0"/>
        <v>0</v>
      </c>
    </row>
    <row r="48" spans="1:11" ht="25.5">
      <c r="A48" s="4">
        <v>44</v>
      </c>
      <c r="B48" s="5" t="s">
        <v>95</v>
      </c>
      <c r="C48" s="5" t="s">
        <v>100</v>
      </c>
      <c r="D48" s="6" t="s">
        <v>46</v>
      </c>
      <c r="E48" s="7">
        <v>1</v>
      </c>
      <c r="F48" s="10"/>
      <c r="G48" s="4"/>
      <c r="H48" s="4"/>
      <c r="I48" s="4"/>
      <c r="J48" s="4">
        <v>0</v>
      </c>
      <c r="K48" s="4">
        <f t="shared" si="0"/>
        <v>0</v>
      </c>
    </row>
    <row r="49" spans="1:11">
      <c r="A49" s="4">
        <v>45</v>
      </c>
      <c r="B49" s="5" t="s">
        <v>95</v>
      </c>
      <c r="C49" s="5" t="s">
        <v>101</v>
      </c>
      <c r="D49" s="6" t="s">
        <v>46</v>
      </c>
      <c r="E49" s="7">
        <v>2</v>
      </c>
      <c r="F49" s="10"/>
      <c r="G49" s="4"/>
      <c r="H49" s="4"/>
      <c r="I49" s="4"/>
      <c r="J49" s="4">
        <v>0</v>
      </c>
      <c r="K49" s="4">
        <f t="shared" si="0"/>
        <v>0</v>
      </c>
    </row>
    <row r="50" spans="1:11" ht="16.5" customHeight="1">
      <c r="A50" s="4">
        <v>46</v>
      </c>
      <c r="B50" s="5" t="s">
        <v>95</v>
      </c>
      <c r="C50" s="5" t="s">
        <v>102</v>
      </c>
      <c r="D50" s="6" t="s">
        <v>34</v>
      </c>
      <c r="E50" s="7">
        <v>1</v>
      </c>
      <c r="F50" s="10"/>
      <c r="G50" s="4"/>
      <c r="H50" s="4"/>
      <c r="I50" s="4"/>
      <c r="J50" s="4">
        <v>0</v>
      </c>
      <c r="K50" s="4">
        <f t="shared" si="0"/>
        <v>0</v>
      </c>
    </row>
    <row r="51" spans="1:11">
      <c r="A51" s="4">
        <v>47</v>
      </c>
      <c r="B51" s="5" t="s">
        <v>95</v>
      </c>
      <c r="C51" s="5" t="s">
        <v>93</v>
      </c>
      <c r="D51" s="6" t="s">
        <v>46</v>
      </c>
      <c r="E51" s="7">
        <v>1</v>
      </c>
      <c r="F51" s="10"/>
      <c r="G51" s="4"/>
      <c r="H51" s="4"/>
      <c r="I51" s="4"/>
      <c r="J51" s="4">
        <v>0</v>
      </c>
      <c r="K51" s="4">
        <f t="shared" si="0"/>
        <v>0</v>
      </c>
    </row>
    <row r="52" spans="1:11">
      <c r="A52" s="4">
        <v>48</v>
      </c>
      <c r="B52" s="5" t="s">
        <v>95</v>
      </c>
      <c r="C52" s="5" t="s">
        <v>103</v>
      </c>
      <c r="D52" s="6" t="s">
        <v>46</v>
      </c>
      <c r="E52" s="7">
        <v>1</v>
      </c>
      <c r="F52" s="10"/>
      <c r="G52" s="4"/>
      <c r="H52" s="4"/>
      <c r="I52" s="4"/>
      <c r="J52" s="4">
        <v>0</v>
      </c>
      <c r="K52" s="4">
        <f t="shared" si="0"/>
        <v>0</v>
      </c>
    </row>
    <row r="53" spans="1:11">
      <c r="A53" s="4">
        <v>49</v>
      </c>
      <c r="B53" s="5" t="s">
        <v>95</v>
      </c>
      <c r="C53" s="5" t="s">
        <v>104</v>
      </c>
      <c r="D53" s="6" t="s">
        <v>46</v>
      </c>
      <c r="E53" s="7">
        <v>1</v>
      </c>
      <c r="F53" s="10"/>
      <c r="G53" s="4"/>
      <c r="H53" s="4"/>
      <c r="I53" s="4"/>
      <c r="J53" s="4">
        <v>0</v>
      </c>
      <c r="K53" s="4">
        <f t="shared" si="0"/>
        <v>0</v>
      </c>
    </row>
    <row r="54" spans="1:11">
      <c r="A54" s="4">
        <v>50</v>
      </c>
      <c r="B54" s="5" t="s">
        <v>95</v>
      </c>
      <c r="C54" s="5" t="s">
        <v>105</v>
      </c>
      <c r="D54" s="6" t="s">
        <v>46</v>
      </c>
      <c r="E54" s="7">
        <v>1</v>
      </c>
      <c r="F54" s="10"/>
      <c r="G54" s="4"/>
      <c r="H54" s="4"/>
      <c r="I54" s="4"/>
      <c r="J54" s="4">
        <v>0</v>
      </c>
      <c r="K54" s="4">
        <f t="shared" si="0"/>
        <v>0</v>
      </c>
    </row>
    <row r="55" spans="1:11">
      <c r="A55" s="4">
        <v>51</v>
      </c>
      <c r="B55" s="5" t="s">
        <v>95</v>
      </c>
      <c r="C55" s="5" t="s">
        <v>106</v>
      </c>
      <c r="D55" s="6" t="s">
        <v>46</v>
      </c>
      <c r="E55" s="7">
        <v>1</v>
      </c>
      <c r="F55" s="10"/>
      <c r="G55" s="4"/>
      <c r="H55" s="4"/>
      <c r="I55" s="4"/>
      <c r="J55" s="4">
        <v>0</v>
      </c>
      <c r="K55" s="4">
        <f t="shared" si="0"/>
        <v>0</v>
      </c>
    </row>
    <row r="56" spans="1:11">
      <c r="A56" s="4">
        <v>52</v>
      </c>
      <c r="B56" s="5" t="s">
        <v>95</v>
      </c>
      <c r="C56" s="5" t="s">
        <v>107</v>
      </c>
      <c r="D56" s="6" t="s">
        <v>46</v>
      </c>
      <c r="E56" s="7">
        <v>2</v>
      </c>
      <c r="F56" s="10"/>
      <c r="G56" s="4"/>
      <c r="H56" s="4"/>
      <c r="I56" s="4"/>
      <c r="J56" s="4">
        <v>0</v>
      </c>
      <c r="K56" s="4">
        <f t="shared" si="0"/>
        <v>0</v>
      </c>
    </row>
    <row r="57" spans="1:11">
      <c r="A57" s="4">
        <v>53</v>
      </c>
      <c r="B57" s="5" t="s">
        <v>95</v>
      </c>
      <c r="C57" s="5" t="s">
        <v>108</v>
      </c>
      <c r="D57" s="6" t="s">
        <v>46</v>
      </c>
      <c r="E57" s="7">
        <v>1</v>
      </c>
      <c r="F57" s="10"/>
      <c r="G57" s="4"/>
      <c r="H57" s="4"/>
      <c r="I57" s="4"/>
      <c r="J57" s="4">
        <v>0</v>
      </c>
      <c r="K57" s="4">
        <f t="shared" si="0"/>
        <v>0</v>
      </c>
    </row>
    <row r="58" spans="1:11">
      <c r="A58" s="4">
        <v>54</v>
      </c>
      <c r="B58" s="5" t="s">
        <v>95</v>
      </c>
      <c r="C58" s="5" t="s">
        <v>109</v>
      </c>
      <c r="D58" s="6" t="s">
        <v>46</v>
      </c>
      <c r="E58" s="7">
        <v>1</v>
      </c>
      <c r="F58" s="10"/>
      <c r="G58" s="4"/>
      <c r="H58" s="4"/>
      <c r="I58" s="4"/>
      <c r="J58" s="4">
        <v>0</v>
      </c>
      <c r="K58" s="4">
        <f t="shared" si="0"/>
        <v>0</v>
      </c>
    </row>
    <row r="59" spans="1:11" ht="63.75">
      <c r="A59" s="4">
        <v>55</v>
      </c>
      <c r="B59" s="5" t="s">
        <v>95</v>
      </c>
      <c r="C59" s="5" t="s">
        <v>110</v>
      </c>
      <c r="D59" s="6"/>
      <c r="E59" s="7"/>
      <c r="F59" s="10"/>
      <c r="G59" s="4"/>
      <c r="H59" s="4"/>
      <c r="I59" s="4"/>
      <c r="J59" s="4"/>
      <c r="K59" s="4">
        <f t="shared" si="0"/>
        <v>0</v>
      </c>
    </row>
    <row r="60" spans="1:11">
      <c r="A60" s="4"/>
      <c r="B60" s="16"/>
      <c r="C60" s="16" t="s">
        <v>111</v>
      </c>
      <c r="D60" s="6" t="s">
        <v>46</v>
      </c>
      <c r="E60" s="7">
        <v>2</v>
      </c>
      <c r="F60" s="10"/>
      <c r="G60" s="4"/>
      <c r="H60" s="4"/>
      <c r="I60" s="4"/>
      <c r="J60" s="4">
        <v>0</v>
      </c>
      <c r="K60" s="4">
        <f t="shared" si="0"/>
        <v>0</v>
      </c>
    </row>
    <row r="61" spans="1:11" ht="54" customHeight="1">
      <c r="A61" s="4">
        <v>56</v>
      </c>
      <c r="B61" s="5" t="s">
        <v>95</v>
      </c>
      <c r="C61" s="5" t="s">
        <v>112</v>
      </c>
      <c r="D61" s="6"/>
      <c r="E61" s="7"/>
      <c r="F61" s="10"/>
      <c r="G61" s="4"/>
      <c r="H61" s="4"/>
      <c r="I61" s="4"/>
      <c r="J61" s="4"/>
      <c r="K61" s="4">
        <f t="shared" si="0"/>
        <v>0</v>
      </c>
    </row>
    <row r="62" spans="1:11">
      <c r="A62" s="4"/>
      <c r="B62" s="16"/>
      <c r="C62" s="16" t="s">
        <v>111</v>
      </c>
      <c r="D62" s="6" t="s">
        <v>46</v>
      </c>
      <c r="E62" s="7">
        <v>1</v>
      </c>
      <c r="F62" s="10"/>
      <c r="G62" s="4"/>
      <c r="H62" s="4"/>
      <c r="I62" s="4"/>
      <c r="J62" s="4">
        <v>0</v>
      </c>
      <c r="K62" s="4">
        <f t="shared" si="0"/>
        <v>0</v>
      </c>
    </row>
    <row r="63" spans="1:11">
      <c r="A63" s="4"/>
      <c r="B63" s="16"/>
      <c r="C63" s="16" t="s">
        <v>113</v>
      </c>
      <c r="D63" s="6" t="s">
        <v>46</v>
      </c>
      <c r="E63" s="7">
        <v>1</v>
      </c>
      <c r="F63" s="10"/>
      <c r="G63" s="4"/>
      <c r="H63" s="4"/>
      <c r="I63" s="4"/>
      <c r="J63" s="4">
        <v>0</v>
      </c>
      <c r="K63" s="4">
        <f t="shared" si="0"/>
        <v>0</v>
      </c>
    </row>
    <row r="64" spans="1:11" ht="66" customHeight="1">
      <c r="A64" s="4">
        <v>57</v>
      </c>
      <c r="B64" s="5" t="s">
        <v>95</v>
      </c>
      <c r="C64" s="5" t="s">
        <v>114</v>
      </c>
      <c r="D64" s="6"/>
      <c r="E64" s="7"/>
      <c r="F64" s="10"/>
      <c r="G64" s="4"/>
      <c r="H64" s="4"/>
      <c r="I64" s="4"/>
      <c r="J64" s="4"/>
      <c r="K64" s="4">
        <f t="shared" si="0"/>
        <v>0</v>
      </c>
    </row>
    <row r="65" spans="1:11">
      <c r="A65" s="4"/>
      <c r="B65" s="16"/>
      <c r="C65" s="16" t="s">
        <v>115</v>
      </c>
      <c r="D65" s="6" t="s">
        <v>46</v>
      </c>
      <c r="E65" s="7">
        <v>1</v>
      </c>
      <c r="F65" s="10"/>
      <c r="G65" s="4"/>
      <c r="H65" s="4"/>
      <c r="I65" s="4"/>
      <c r="J65" s="4">
        <v>0</v>
      </c>
      <c r="K65" s="4">
        <f t="shared" si="0"/>
        <v>0</v>
      </c>
    </row>
    <row r="66" spans="1:11">
      <c r="A66" s="4"/>
      <c r="B66" s="16"/>
      <c r="C66" s="16" t="s">
        <v>116</v>
      </c>
      <c r="D66" s="6" t="s">
        <v>46</v>
      </c>
      <c r="E66" s="7">
        <v>2</v>
      </c>
      <c r="F66" s="10"/>
      <c r="G66" s="4"/>
      <c r="H66" s="4"/>
      <c r="I66" s="4"/>
      <c r="J66" s="4">
        <v>0</v>
      </c>
      <c r="K66" s="4">
        <f t="shared" si="0"/>
        <v>0</v>
      </c>
    </row>
    <row r="67" spans="1:11" ht="38.25">
      <c r="A67" s="4">
        <v>58</v>
      </c>
      <c r="B67" s="5" t="s">
        <v>95</v>
      </c>
      <c r="C67" s="5" t="s">
        <v>117</v>
      </c>
      <c r="D67" s="6" t="s">
        <v>46</v>
      </c>
      <c r="E67" s="7">
        <v>2</v>
      </c>
      <c r="F67" s="10"/>
      <c r="G67" s="4"/>
      <c r="H67" s="4"/>
      <c r="I67" s="4"/>
      <c r="J67" s="4">
        <v>0</v>
      </c>
      <c r="K67" s="4">
        <f t="shared" si="0"/>
        <v>0</v>
      </c>
    </row>
    <row r="68" spans="1:11">
      <c r="A68" s="4">
        <v>59</v>
      </c>
      <c r="B68" s="5" t="s">
        <v>95</v>
      </c>
      <c r="C68" s="5" t="s">
        <v>118</v>
      </c>
      <c r="D68" s="6" t="s">
        <v>21</v>
      </c>
      <c r="E68" s="7">
        <v>40</v>
      </c>
      <c r="F68" s="10"/>
      <c r="G68" s="4"/>
      <c r="H68" s="4"/>
      <c r="I68" s="4"/>
      <c r="J68" s="4">
        <v>0</v>
      </c>
      <c r="K68" s="4">
        <f t="shared" si="0"/>
        <v>0</v>
      </c>
    </row>
    <row r="69" spans="1:11">
      <c r="A69" s="4">
        <v>60</v>
      </c>
      <c r="B69" s="5" t="s">
        <v>95</v>
      </c>
      <c r="C69" s="5" t="s">
        <v>119</v>
      </c>
      <c r="D69" s="6" t="s">
        <v>46</v>
      </c>
      <c r="E69" s="7">
        <v>3</v>
      </c>
      <c r="F69" s="10"/>
      <c r="G69" s="4"/>
      <c r="H69" s="4"/>
      <c r="I69" s="4"/>
      <c r="J69" s="4">
        <v>0</v>
      </c>
      <c r="K69" s="4">
        <f t="shared" si="0"/>
        <v>0</v>
      </c>
    </row>
    <row r="70" spans="1:11" ht="25.5">
      <c r="A70" s="4">
        <v>61</v>
      </c>
      <c r="B70" s="5" t="s">
        <v>95</v>
      </c>
      <c r="C70" s="5" t="s">
        <v>120</v>
      </c>
      <c r="D70" s="6" t="s">
        <v>46</v>
      </c>
      <c r="E70" s="7">
        <v>4</v>
      </c>
      <c r="F70" s="10"/>
      <c r="G70" s="4"/>
      <c r="H70" s="4"/>
      <c r="I70" s="4"/>
      <c r="J70" s="4">
        <v>0</v>
      </c>
      <c r="K70" s="4">
        <f t="shared" ref="K70:K133" si="1">J70*E70</f>
        <v>0</v>
      </c>
    </row>
    <row r="71" spans="1:11" ht="63.75">
      <c r="A71" s="4">
        <v>62</v>
      </c>
      <c r="B71" s="5" t="s">
        <v>95</v>
      </c>
      <c r="C71" s="5" t="s">
        <v>121</v>
      </c>
      <c r="D71" s="6"/>
      <c r="E71" s="7"/>
      <c r="F71" s="10"/>
      <c r="G71" s="4"/>
      <c r="H71" s="4"/>
      <c r="I71" s="4"/>
      <c r="J71" s="4"/>
      <c r="K71" s="4">
        <f t="shared" si="1"/>
        <v>0</v>
      </c>
    </row>
    <row r="72" spans="1:11">
      <c r="A72" s="4"/>
      <c r="B72" s="16"/>
      <c r="C72" s="16" t="s">
        <v>122</v>
      </c>
      <c r="D72" s="6" t="s">
        <v>46</v>
      </c>
      <c r="E72" s="7">
        <v>2</v>
      </c>
      <c r="F72" s="10"/>
      <c r="G72" s="4"/>
      <c r="H72" s="4"/>
      <c r="I72" s="4"/>
      <c r="J72" s="4">
        <v>0</v>
      </c>
      <c r="K72" s="4">
        <f t="shared" si="1"/>
        <v>0</v>
      </c>
    </row>
    <row r="73" spans="1:11">
      <c r="A73" s="4"/>
      <c r="B73" s="16"/>
      <c r="C73" s="16" t="s">
        <v>123</v>
      </c>
      <c r="D73" s="6" t="s">
        <v>46</v>
      </c>
      <c r="E73" s="7">
        <v>2</v>
      </c>
      <c r="F73" s="10"/>
      <c r="G73" s="4"/>
      <c r="H73" s="4"/>
      <c r="I73" s="4"/>
      <c r="J73" s="4">
        <v>0</v>
      </c>
      <c r="K73" s="4">
        <f t="shared" si="1"/>
        <v>0</v>
      </c>
    </row>
    <row r="74" spans="1:11" ht="63.75">
      <c r="A74" s="4">
        <v>63</v>
      </c>
      <c r="B74" s="5" t="s">
        <v>95</v>
      </c>
      <c r="C74" s="16" t="s">
        <v>124</v>
      </c>
      <c r="D74" s="6"/>
      <c r="E74" s="7"/>
      <c r="F74" s="10"/>
      <c r="G74" s="4"/>
      <c r="H74" s="4"/>
      <c r="I74" s="4"/>
      <c r="J74" s="4"/>
      <c r="K74" s="4">
        <f t="shared" si="1"/>
        <v>0</v>
      </c>
    </row>
    <row r="75" spans="1:11">
      <c r="A75" s="4"/>
      <c r="B75" s="16"/>
      <c r="C75" s="16" t="s">
        <v>122</v>
      </c>
      <c r="D75" s="6" t="s">
        <v>46</v>
      </c>
      <c r="E75" s="7">
        <v>2</v>
      </c>
      <c r="F75" s="10"/>
      <c r="G75" s="4"/>
      <c r="H75" s="4"/>
      <c r="I75" s="4"/>
      <c r="J75" s="4">
        <v>0</v>
      </c>
      <c r="K75" s="4">
        <f t="shared" si="1"/>
        <v>0</v>
      </c>
    </row>
    <row r="76" spans="1:11">
      <c r="A76" s="4"/>
      <c r="B76" s="16"/>
      <c r="C76" s="16" t="s">
        <v>123</v>
      </c>
      <c r="D76" s="6" t="s">
        <v>46</v>
      </c>
      <c r="E76" s="7">
        <v>2</v>
      </c>
      <c r="F76" s="10"/>
      <c r="G76" s="4"/>
      <c r="H76" s="4"/>
      <c r="I76" s="4"/>
      <c r="J76" s="4">
        <v>0</v>
      </c>
      <c r="K76" s="4">
        <f t="shared" si="1"/>
        <v>0</v>
      </c>
    </row>
    <row r="77" spans="1:11" ht="66.75" customHeight="1">
      <c r="A77" s="4">
        <v>64</v>
      </c>
      <c r="B77" s="5" t="s">
        <v>95</v>
      </c>
      <c r="C77" s="16" t="s">
        <v>125</v>
      </c>
      <c r="D77" s="6"/>
      <c r="E77" s="7"/>
      <c r="F77" s="10"/>
      <c r="G77" s="4"/>
      <c r="H77" s="4"/>
      <c r="I77" s="4"/>
      <c r="J77" s="4"/>
      <c r="K77" s="4">
        <f t="shared" si="1"/>
        <v>0</v>
      </c>
    </row>
    <row r="78" spans="1:11">
      <c r="A78" s="4"/>
      <c r="B78" s="16"/>
      <c r="C78" s="16" t="s">
        <v>115</v>
      </c>
      <c r="D78" s="6" t="s">
        <v>46</v>
      </c>
      <c r="E78" s="7">
        <v>1</v>
      </c>
      <c r="F78" s="10"/>
      <c r="G78" s="4"/>
      <c r="H78" s="4"/>
      <c r="I78" s="4"/>
      <c r="J78" s="4">
        <v>0</v>
      </c>
      <c r="K78" s="4">
        <f t="shared" si="1"/>
        <v>0</v>
      </c>
    </row>
    <row r="79" spans="1:11">
      <c r="A79" s="4"/>
      <c r="B79" s="16"/>
      <c r="C79" s="16" t="s">
        <v>126</v>
      </c>
      <c r="D79" s="6" t="s">
        <v>46</v>
      </c>
      <c r="E79" s="7">
        <v>1</v>
      </c>
      <c r="F79" s="10"/>
      <c r="G79" s="4"/>
      <c r="H79" s="4"/>
      <c r="I79" s="4"/>
      <c r="J79" s="4">
        <v>0</v>
      </c>
      <c r="K79" s="4">
        <f t="shared" si="1"/>
        <v>0</v>
      </c>
    </row>
    <row r="80" spans="1:11" ht="27.75" customHeight="1">
      <c r="A80" s="4">
        <v>65</v>
      </c>
      <c r="B80" s="5" t="s">
        <v>95</v>
      </c>
      <c r="C80" s="5" t="s">
        <v>127</v>
      </c>
      <c r="D80" s="6" t="s">
        <v>46</v>
      </c>
      <c r="E80" s="7">
        <v>13</v>
      </c>
      <c r="F80" s="10"/>
      <c r="G80" s="4"/>
      <c r="H80" s="4"/>
      <c r="I80" s="4"/>
      <c r="J80" s="4">
        <v>0</v>
      </c>
      <c r="K80" s="4">
        <f t="shared" si="1"/>
        <v>0</v>
      </c>
    </row>
    <row r="81" spans="1:11" ht="51">
      <c r="A81" s="4">
        <v>66</v>
      </c>
      <c r="B81" s="5" t="s">
        <v>95</v>
      </c>
      <c r="C81" s="5" t="s">
        <v>128</v>
      </c>
      <c r="D81" s="6"/>
      <c r="E81" s="7"/>
      <c r="F81" s="10"/>
      <c r="G81" s="4"/>
      <c r="H81" s="4"/>
      <c r="I81" s="4"/>
      <c r="J81" s="4"/>
      <c r="K81" s="4">
        <f t="shared" si="1"/>
        <v>0</v>
      </c>
    </row>
    <row r="82" spans="1:11">
      <c r="A82" s="4"/>
      <c r="B82" s="16"/>
      <c r="C82" s="16" t="s">
        <v>129</v>
      </c>
      <c r="D82" s="6" t="s">
        <v>46</v>
      </c>
      <c r="E82" s="7">
        <v>1</v>
      </c>
      <c r="F82" s="10"/>
      <c r="G82" s="4"/>
      <c r="H82" s="4"/>
      <c r="I82" s="4"/>
      <c r="J82" s="4">
        <v>0</v>
      </c>
      <c r="K82" s="4">
        <f t="shared" si="1"/>
        <v>0</v>
      </c>
    </row>
    <row r="83" spans="1:11">
      <c r="A83" s="4"/>
      <c r="B83" s="16"/>
      <c r="C83" s="16" t="s">
        <v>130</v>
      </c>
      <c r="D83" s="6" t="s">
        <v>46</v>
      </c>
      <c r="E83" s="7">
        <v>1</v>
      </c>
      <c r="F83" s="10"/>
      <c r="G83" s="4"/>
      <c r="H83" s="4"/>
      <c r="I83" s="4"/>
      <c r="J83" s="4">
        <v>0</v>
      </c>
      <c r="K83" s="4">
        <f t="shared" si="1"/>
        <v>0</v>
      </c>
    </row>
    <row r="84" spans="1:11" ht="63.75">
      <c r="A84" s="4">
        <v>67</v>
      </c>
      <c r="B84" s="5" t="s">
        <v>95</v>
      </c>
      <c r="C84" s="16" t="s">
        <v>131</v>
      </c>
      <c r="D84" s="6"/>
      <c r="E84" s="7"/>
      <c r="F84" s="10"/>
      <c r="G84" s="4"/>
      <c r="H84" s="4"/>
      <c r="I84" s="4"/>
      <c r="J84" s="4"/>
      <c r="K84" s="4">
        <f t="shared" si="1"/>
        <v>0</v>
      </c>
    </row>
    <row r="85" spans="1:11">
      <c r="A85" s="4"/>
      <c r="B85" s="16"/>
      <c r="C85" s="16" t="s">
        <v>129</v>
      </c>
      <c r="D85" s="6" t="s">
        <v>46</v>
      </c>
      <c r="E85" s="7">
        <v>1</v>
      </c>
      <c r="F85" s="10"/>
      <c r="G85" s="4"/>
      <c r="H85" s="4"/>
      <c r="I85" s="4"/>
      <c r="J85" s="4">
        <v>0</v>
      </c>
      <c r="K85" s="4">
        <f t="shared" si="1"/>
        <v>0</v>
      </c>
    </row>
    <row r="86" spans="1:11">
      <c r="A86" s="4"/>
      <c r="B86" s="16"/>
      <c r="C86" s="16" t="s">
        <v>130</v>
      </c>
      <c r="D86" s="6" t="s">
        <v>46</v>
      </c>
      <c r="E86" s="7">
        <v>1</v>
      </c>
      <c r="F86" s="10"/>
      <c r="G86" s="4"/>
      <c r="H86" s="4"/>
      <c r="I86" s="4"/>
      <c r="J86" s="4">
        <v>0</v>
      </c>
      <c r="K86" s="4">
        <f t="shared" si="1"/>
        <v>0</v>
      </c>
    </row>
    <row r="87" spans="1:11" ht="51">
      <c r="A87" s="4">
        <v>68</v>
      </c>
      <c r="B87" s="5" t="s">
        <v>95</v>
      </c>
      <c r="C87" s="16" t="s">
        <v>132</v>
      </c>
      <c r="D87" s="6"/>
      <c r="E87" s="7"/>
      <c r="F87" s="10"/>
      <c r="G87" s="4"/>
      <c r="H87" s="4"/>
      <c r="I87" s="4"/>
      <c r="J87" s="4"/>
      <c r="K87" s="4">
        <f t="shared" si="1"/>
        <v>0</v>
      </c>
    </row>
    <row r="88" spans="1:11">
      <c r="A88" s="4"/>
      <c r="B88" s="16"/>
      <c r="C88" s="16" t="s">
        <v>115</v>
      </c>
      <c r="D88" s="6" t="s">
        <v>46</v>
      </c>
      <c r="E88" s="7">
        <v>1</v>
      </c>
      <c r="F88" s="10"/>
      <c r="G88" s="4"/>
      <c r="H88" s="4"/>
      <c r="I88" s="4"/>
      <c r="J88" s="4">
        <v>0</v>
      </c>
      <c r="K88" s="4">
        <f t="shared" si="1"/>
        <v>0</v>
      </c>
    </row>
    <row r="89" spans="1:11">
      <c r="A89" s="4"/>
      <c r="B89" s="16"/>
      <c r="C89" s="16" t="s">
        <v>116</v>
      </c>
      <c r="D89" s="6" t="s">
        <v>46</v>
      </c>
      <c r="E89" s="7">
        <v>1</v>
      </c>
      <c r="F89" s="10"/>
      <c r="G89" s="4"/>
      <c r="H89" s="4"/>
      <c r="I89" s="4"/>
      <c r="J89" s="4">
        <v>0</v>
      </c>
      <c r="K89" s="4">
        <f t="shared" si="1"/>
        <v>0</v>
      </c>
    </row>
    <row r="90" spans="1:11">
      <c r="A90" s="4">
        <v>69</v>
      </c>
      <c r="B90" s="5" t="s">
        <v>95</v>
      </c>
      <c r="C90" s="5" t="s">
        <v>133</v>
      </c>
      <c r="D90" s="6" t="s">
        <v>46</v>
      </c>
      <c r="E90" s="7">
        <v>1</v>
      </c>
      <c r="F90" s="10"/>
      <c r="G90" s="4"/>
      <c r="H90" s="4"/>
      <c r="I90" s="4"/>
      <c r="J90" s="4">
        <v>0</v>
      </c>
      <c r="K90" s="4">
        <f t="shared" si="1"/>
        <v>0</v>
      </c>
    </row>
    <row r="91" spans="1:11">
      <c r="A91" s="4">
        <v>70</v>
      </c>
      <c r="B91" s="5" t="s">
        <v>95</v>
      </c>
      <c r="C91" s="5" t="s">
        <v>134</v>
      </c>
      <c r="D91" s="6" t="s">
        <v>46</v>
      </c>
      <c r="E91" s="7">
        <v>1</v>
      </c>
      <c r="F91" s="10"/>
      <c r="G91" s="4"/>
      <c r="H91" s="4"/>
      <c r="I91" s="4"/>
      <c r="J91" s="4">
        <v>0</v>
      </c>
      <c r="K91" s="4">
        <f t="shared" si="1"/>
        <v>0</v>
      </c>
    </row>
    <row r="92" spans="1:11">
      <c r="A92" s="4">
        <v>71</v>
      </c>
      <c r="B92" s="5" t="s">
        <v>95</v>
      </c>
      <c r="C92" s="5" t="s">
        <v>135</v>
      </c>
      <c r="D92" s="6" t="s">
        <v>46</v>
      </c>
      <c r="E92" s="7">
        <v>1</v>
      </c>
      <c r="F92" s="10"/>
      <c r="G92" s="4"/>
      <c r="H92" s="4"/>
      <c r="I92" s="4"/>
      <c r="J92" s="4">
        <v>0</v>
      </c>
      <c r="K92" s="4">
        <f t="shared" si="1"/>
        <v>0</v>
      </c>
    </row>
    <row r="93" spans="1:11" ht="25.5">
      <c r="A93" s="4">
        <v>72</v>
      </c>
      <c r="B93" s="5" t="s">
        <v>95</v>
      </c>
      <c r="C93" s="5" t="s">
        <v>136</v>
      </c>
      <c r="D93" s="6" t="s">
        <v>46</v>
      </c>
      <c r="E93" s="7">
        <v>17</v>
      </c>
      <c r="F93" s="10"/>
      <c r="G93" s="4"/>
      <c r="H93" s="4"/>
      <c r="I93" s="4"/>
      <c r="J93" s="12">
        <v>2265.4499999999998</v>
      </c>
      <c r="K93" s="4">
        <f t="shared" si="1"/>
        <v>38512.649999999994</v>
      </c>
    </row>
    <row r="94" spans="1:11" ht="25.5">
      <c r="A94" s="4">
        <v>73</v>
      </c>
      <c r="B94" s="5" t="s">
        <v>95</v>
      </c>
      <c r="C94" s="5" t="s">
        <v>137</v>
      </c>
      <c r="D94" s="6" t="s">
        <v>46</v>
      </c>
      <c r="E94" s="7">
        <v>3</v>
      </c>
      <c r="F94" s="10"/>
      <c r="G94" s="4"/>
      <c r="H94" s="4"/>
      <c r="I94" s="4"/>
      <c r="J94" s="12">
        <v>8512.5</v>
      </c>
      <c r="K94" s="4">
        <f t="shared" si="1"/>
        <v>25537.5</v>
      </c>
    </row>
    <row r="95" spans="1:11" ht="25.5">
      <c r="A95" s="4">
        <v>74</v>
      </c>
      <c r="B95" s="5" t="s">
        <v>95</v>
      </c>
      <c r="C95" s="16" t="s">
        <v>138</v>
      </c>
      <c r="D95" s="6" t="s">
        <v>46</v>
      </c>
      <c r="E95" s="7">
        <v>20</v>
      </c>
      <c r="F95" s="10"/>
      <c r="G95" s="4"/>
      <c r="H95" s="4"/>
      <c r="I95" s="4"/>
      <c r="J95" s="12">
        <v>4522.5600000000004</v>
      </c>
      <c r="K95" s="4">
        <f t="shared" si="1"/>
        <v>90451.200000000012</v>
      </c>
    </row>
    <row r="96" spans="1:11">
      <c r="A96" s="4">
        <v>75</v>
      </c>
      <c r="B96" s="5" t="s">
        <v>95</v>
      </c>
      <c r="C96" s="5" t="s">
        <v>139</v>
      </c>
      <c r="D96" s="6" t="s">
        <v>46</v>
      </c>
      <c r="E96" s="7">
        <v>9</v>
      </c>
      <c r="F96" s="10"/>
      <c r="G96" s="4"/>
      <c r="H96" s="4"/>
      <c r="I96" s="4"/>
      <c r="J96" s="11">
        <v>6810</v>
      </c>
      <c r="K96" s="4">
        <f t="shared" si="1"/>
        <v>61290</v>
      </c>
    </row>
    <row r="97" spans="1:11">
      <c r="A97" s="4">
        <v>76</v>
      </c>
      <c r="B97" s="5" t="s">
        <v>95</v>
      </c>
      <c r="C97" s="5" t="s">
        <v>140</v>
      </c>
      <c r="D97" s="6" t="s">
        <v>46</v>
      </c>
      <c r="E97" s="7">
        <v>1</v>
      </c>
      <c r="F97" s="10"/>
      <c r="G97" s="4"/>
      <c r="H97" s="4"/>
      <c r="I97" s="4"/>
      <c r="J97" s="11">
        <v>230350.52</v>
      </c>
      <c r="K97" s="4">
        <f t="shared" si="1"/>
        <v>230350.52</v>
      </c>
    </row>
    <row r="98" spans="1:11">
      <c r="A98" s="4">
        <v>77</v>
      </c>
      <c r="B98" s="5" t="s">
        <v>95</v>
      </c>
      <c r="C98" s="16" t="s">
        <v>141</v>
      </c>
      <c r="D98" s="6" t="s">
        <v>46</v>
      </c>
      <c r="E98" s="7">
        <v>3</v>
      </c>
      <c r="F98" s="10"/>
      <c r="G98" s="4"/>
      <c r="H98" s="4"/>
      <c r="I98" s="4"/>
      <c r="J98" s="11">
        <v>207315.47</v>
      </c>
      <c r="K98" s="4">
        <f t="shared" si="1"/>
        <v>621946.41</v>
      </c>
    </row>
    <row r="99" spans="1:11">
      <c r="A99" s="4">
        <v>78</v>
      </c>
      <c r="B99" s="5" t="s">
        <v>95</v>
      </c>
      <c r="C99" s="5" t="s">
        <v>142</v>
      </c>
      <c r="D99" s="6" t="s">
        <v>46</v>
      </c>
      <c r="E99" s="7">
        <v>11</v>
      </c>
      <c r="F99" s="10"/>
      <c r="G99" s="4"/>
      <c r="H99" s="4"/>
      <c r="I99" s="4"/>
      <c r="J99" s="11">
        <v>5731.75</v>
      </c>
      <c r="K99" s="4">
        <f t="shared" si="1"/>
        <v>63049.25</v>
      </c>
    </row>
    <row r="100" spans="1:11">
      <c r="A100" s="4">
        <v>79</v>
      </c>
      <c r="B100" s="5" t="s">
        <v>95</v>
      </c>
      <c r="C100" s="5" t="s">
        <v>143</v>
      </c>
      <c r="D100" s="6" t="s">
        <v>46</v>
      </c>
      <c r="E100" s="7">
        <v>12</v>
      </c>
      <c r="F100" s="10"/>
      <c r="G100" s="4"/>
      <c r="H100" s="4"/>
      <c r="I100" s="4"/>
      <c r="J100" s="11">
        <v>1816</v>
      </c>
      <c r="K100" s="4">
        <f t="shared" si="1"/>
        <v>21792</v>
      </c>
    </row>
    <row r="101" spans="1:11">
      <c r="A101" s="4">
        <v>80</v>
      </c>
      <c r="B101" s="5" t="s">
        <v>95</v>
      </c>
      <c r="C101" s="5" t="s">
        <v>144</v>
      </c>
      <c r="D101" s="6" t="s">
        <v>46</v>
      </c>
      <c r="E101" s="7">
        <v>7</v>
      </c>
      <c r="F101" s="10"/>
      <c r="G101" s="4"/>
      <c r="H101" s="4"/>
      <c r="I101" s="4"/>
      <c r="J101" s="11">
        <v>15759.4</v>
      </c>
      <c r="K101" s="4">
        <f t="shared" si="1"/>
        <v>110315.8</v>
      </c>
    </row>
    <row r="102" spans="1:11">
      <c r="A102" s="4">
        <v>81</v>
      </c>
      <c r="B102" s="5" t="s">
        <v>95</v>
      </c>
      <c r="C102" s="5" t="s">
        <v>145</v>
      </c>
      <c r="D102" s="6" t="s">
        <v>146</v>
      </c>
      <c r="E102" s="7">
        <v>16.649999999999999</v>
      </c>
      <c r="F102" s="10"/>
      <c r="G102" s="4"/>
      <c r="H102" s="4"/>
      <c r="I102" s="4"/>
      <c r="J102" s="4">
        <v>79251.38</v>
      </c>
      <c r="K102" s="4">
        <f t="shared" si="1"/>
        <v>1319535.477</v>
      </c>
    </row>
    <row r="103" spans="1:11">
      <c r="A103" s="4">
        <v>82</v>
      </c>
      <c r="B103" s="5" t="s">
        <v>95</v>
      </c>
      <c r="C103" s="5" t="s">
        <v>147</v>
      </c>
      <c r="D103" s="9" t="s">
        <v>46</v>
      </c>
      <c r="E103" s="7">
        <v>8</v>
      </c>
      <c r="F103" s="10"/>
      <c r="G103" s="4"/>
      <c r="H103" s="4"/>
      <c r="I103" s="4"/>
      <c r="J103" s="11">
        <v>3516.23</v>
      </c>
      <c r="K103" s="4">
        <f t="shared" si="1"/>
        <v>28129.84</v>
      </c>
    </row>
    <row r="104" spans="1:11">
      <c r="A104" s="4">
        <v>83</v>
      </c>
      <c r="B104" s="5" t="s">
        <v>95</v>
      </c>
      <c r="C104" s="5" t="s">
        <v>148</v>
      </c>
      <c r="D104" s="9" t="s">
        <v>46</v>
      </c>
      <c r="E104" s="7">
        <v>7</v>
      </c>
      <c r="F104" s="10"/>
      <c r="G104" s="4"/>
      <c r="H104" s="4"/>
      <c r="I104" s="4"/>
      <c r="J104" s="11">
        <v>2551.48</v>
      </c>
      <c r="K104" s="4">
        <f t="shared" si="1"/>
        <v>17860.36</v>
      </c>
    </row>
    <row r="105" spans="1:11">
      <c r="A105" s="4">
        <v>84</v>
      </c>
      <c r="B105" s="5" t="s">
        <v>95</v>
      </c>
      <c r="C105" s="5" t="s">
        <v>149</v>
      </c>
      <c r="D105" s="9" t="s">
        <v>46</v>
      </c>
      <c r="E105" s="7">
        <v>9</v>
      </c>
      <c r="F105" s="10"/>
      <c r="G105" s="4"/>
      <c r="H105" s="4"/>
      <c r="I105" s="4"/>
      <c r="J105" s="11">
        <v>3002.07</v>
      </c>
      <c r="K105" s="4">
        <f t="shared" si="1"/>
        <v>27018.63</v>
      </c>
    </row>
    <row r="106" spans="1:11">
      <c r="A106" s="4">
        <v>85</v>
      </c>
      <c r="B106" s="5" t="s">
        <v>95</v>
      </c>
      <c r="C106" s="5" t="s">
        <v>150</v>
      </c>
      <c r="D106" s="9" t="s">
        <v>46</v>
      </c>
      <c r="E106" s="7">
        <v>8</v>
      </c>
      <c r="F106" s="10"/>
      <c r="G106" s="4"/>
      <c r="H106" s="4"/>
      <c r="I106" s="4"/>
      <c r="J106" s="11">
        <v>2947.56</v>
      </c>
      <c r="K106" s="4">
        <f t="shared" si="1"/>
        <v>23580.48</v>
      </c>
    </row>
    <row r="107" spans="1:11">
      <c r="A107" s="4">
        <v>86</v>
      </c>
      <c r="B107" s="5" t="s">
        <v>95</v>
      </c>
      <c r="C107" s="5" t="s">
        <v>151</v>
      </c>
      <c r="D107" s="9" t="s">
        <v>23</v>
      </c>
      <c r="E107" s="7">
        <v>60</v>
      </c>
      <c r="F107" s="10"/>
      <c r="G107" s="4"/>
      <c r="H107" s="4"/>
      <c r="I107" s="4"/>
      <c r="J107" s="11">
        <v>1304.0999999999999</v>
      </c>
      <c r="K107" s="4">
        <f t="shared" si="1"/>
        <v>78246</v>
      </c>
    </row>
    <row r="108" spans="1:11">
      <c r="A108" s="4">
        <v>87</v>
      </c>
      <c r="B108" s="16" t="s">
        <v>95</v>
      </c>
      <c r="C108" s="5" t="s">
        <v>152</v>
      </c>
      <c r="D108" s="9" t="s">
        <v>46</v>
      </c>
      <c r="E108" s="7">
        <v>4</v>
      </c>
      <c r="F108" s="10"/>
      <c r="G108" s="4"/>
      <c r="H108" s="4"/>
      <c r="I108" s="4"/>
      <c r="J108" s="11">
        <v>1759.25</v>
      </c>
      <c r="K108" s="4">
        <f t="shared" si="1"/>
        <v>7037</v>
      </c>
    </row>
    <row r="109" spans="1:11">
      <c r="A109" s="4">
        <v>88</v>
      </c>
      <c r="B109" s="16" t="s">
        <v>95</v>
      </c>
      <c r="C109" s="5" t="s">
        <v>153</v>
      </c>
      <c r="D109" s="9" t="s">
        <v>46</v>
      </c>
      <c r="E109" s="7">
        <v>4</v>
      </c>
      <c r="F109" s="10"/>
      <c r="G109" s="4"/>
      <c r="H109" s="4"/>
      <c r="I109" s="4"/>
      <c r="J109" s="11">
        <v>9477.25</v>
      </c>
      <c r="K109" s="4">
        <f t="shared" si="1"/>
        <v>37909</v>
      </c>
    </row>
    <row r="110" spans="1:11">
      <c r="A110" s="4">
        <v>89</v>
      </c>
      <c r="B110" s="16" t="s">
        <v>95</v>
      </c>
      <c r="C110" s="5" t="s">
        <v>154</v>
      </c>
      <c r="D110" s="9" t="s">
        <v>46</v>
      </c>
      <c r="E110" s="7">
        <v>3</v>
      </c>
      <c r="F110" s="10"/>
      <c r="G110" s="4"/>
      <c r="H110" s="4"/>
      <c r="I110" s="4"/>
      <c r="J110" s="11">
        <v>10215</v>
      </c>
      <c r="K110" s="4">
        <f t="shared" si="1"/>
        <v>30645</v>
      </c>
    </row>
    <row r="111" spans="1:11">
      <c r="A111" s="4">
        <v>90</v>
      </c>
      <c r="B111" s="16" t="s">
        <v>95</v>
      </c>
      <c r="C111" s="5" t="s">
        <v>155</v>
      </c>
      <c r="D111" s="9" t="s">
        <v>46</v>
      </c>
      <c r="E111" s="7">
        <v>2</v>
      </c>
      <c r="F111" s="10"/>
      <c r="G111" s="4"/>
      <c r="H111" s="4"/>
      <c r="I111" s="4"/>
      <c r="J111" s="11">
        <v>9477.25</v>
      </c>
      <c r="K111" s="4">
        <f t="shared" si="1"/>
        <v>18954.5</v>
      </c>
    </row>
    <row r="112" spans="1:11">
      <c r="A112" s="4">
        <v>91</v>
      </c>
      <c r="B112" s="16" t="s">
        <v>95</v>
      </c>
      <c r="C112" s="5" t="s">
        <v>156</v>
      </c>
      <c r="D112" s="9" t="s">
        <v>46</v>
      </c>
      <c r="E112" s="7">
        <v>1</v>
      </c>
      <c r="F112" s="10"/>
      <c r="G112" s="4"/>
      <c r="H112" s="4"/>
      <c r="I112" s="4"/>
      <c r="J112" s="11">
        <v>10669</v>
      </c>
      <c r="K112" s="4">
        <f t="shared" si="1"/>
        <v>10669</v>
      </c>
    </row>
    <row r="113" spans="1:11">
      <c r="A113" s="4">
        <v>92</v>
      </c>
      <c r="B113" s="5" t="s">
        <v>95</v>
      </c>
      <c r="C113" s="5" t="s">
        <v>157</v>
      </c>
      <c r="D113" s="9" t="s">
        <v>31</v>
      </c>
      <c r="E113" s="7">
        <v>3</v>
      </c>
      <c r="F113" s="10"/>
      <c r="G113" s="4"/>
      <c r="H113" s="4"/>
      <c r="I113" s="4"/>
      <c r="J113" s="11">
        <v>1613.97</v>
      </c>
      <c r="K113" s="4">
        <f t="shared" si="1"/>
        <v>4841.91</v>
      </c>
    </row>
    <row r="114" spans="1:11">
      <c r="A114" s="4">
        <v>93</v>
      </c>
      <c r="B114" s="5" t="s">
        <v>95</v>
      </c>
      <c r="C114" s="5" t="s">
        <v>158</v>
      </c>
      <c r="D114" s="9" t="s">
        <v>31</v>
      </c>
      <c r="E114" s="7">
        <v>5</v>
      </c>
      <c r="F114" s="10"/>
      <c r="G114" s="4"/>
      <c r="H114" s="4"/>
      <c r="I114" s="4"/>
      <c r="J114" s="11">
        <v>2605.96</v>
      </c>
      <c r="K114" s="4">
        <f t="shared" si="1"/>
        <v>13029.8</v>
      </c>
    </row>
    <row r="115" spans="1:11">
      <c r="A115" s="4">
        <v>94</v>
      </c>
      <c r="B115" s="5" t="s">
        <v>95</v>
      </c>
      <c r="C115" s="5" t="s">
        <v>159</v>
      </c>
      <c r="D115" s="9" t="s">
        <v>31</v>
      </c>
      <c r="E115" s="7">
        <v>3</v>
      </c>
      <c r="F115" s="13"/>
      <c r="G115" s="4"/>
      <c r="H115" s="4"/>
      <c r="I115" s="4"/>
      <c r="J115" s="11">
        <v>4369.75</v>
      </c>
      <c r="K115" s="4">
        <f t="shared" si="1"/>
        <v>13109.25</v>
      </c>
    </row>
    <row r="116" spans="1:11">
      <c r="A116" s="4">
        <v>95</v>
      </c>
      <c r="B116" s="5" t="s">
        <v>95</v>
      </c>
      <c r="C116" s="5" t="s">
        <v>160</v>
      </c>
      <c r="D116" s="9" t="s">
        <v>31</v>
      </c>
      <c r="E116" s="7">
        <v>2</v>
      </c>
      <c r="F116" s="13"/>
      <c r="G116" s="4"/>
      <c r="H116" s="4"/>
      <c r="I116" s="4"/>
      <c r="J116" s="11">
        <v>4644.42</v>
      </c>
      <c r="K116" s="4">
        <f t="shared" si="1"/>
        <v>9288.84</v>
      </c>
    </row>
    <row r="117" spans="1:11">
      <c r="A117" s="4">
        <v>96</v>
      </c>
      <c r="B117" s="5" t="s">
        <v>95</v>
      </c>
      <c r="C117" s="5" t="s">
        <v>161</v>
      </c>
      <c r="D117" s="9" t="s">
        <v>31</v>
      </c>
      <c r="E117" s="7">
        <v>1</v>
      </c>
      <c r="F117" s="13"/>
      <c r="G117" s="4"/>
      <c r="H117" s="4"/>
      <c r="I117" s="4"/>
      <c r="J117" s="11">
        <v>2154.23</v>
      </c>
      <c r="K117" s="4">
        <f t="shared" si="1"/>
        <v>2154.23</v>
      </c>
    </row>
    <row r="118" spans="1:11">
      <c r="A118" s="4">
        <v>97</v>
      </c>
      <c r="B118" s="5" t="s">
        <v>95</v>
      </c>
      <c r="C118" s="5" t="s">
        <v>162</v>
      </c>
      <c r="D118" s="9" t="s">
        <v>31</v>
      </c>
      <c r="E118" s="7">
        <v>1</v>
      </c>
      <c r="F118" s="13"/>
      <c r="G118" s="4"/>
      <c r="H118" s="4"/>
      <c r="I118" s="4"/>
      <c r="J118" s="11">
        <v>4869.1499999999996</v>
      </c>
      <c r="K118" s="4">
        <f t="shared" si="1"/>
        <v>4869.1499999999996</v>
      </c>
    </row>
    <row r="119" spans="1:11">
      <c r="A119" s="4">
        <v>98</v>
      </c>
      <c r="B119" s="5" t="s">
        <v>95</v>
      </c>
      <c r="C119" s="5" t="s">
        <v>163</v>
      </c>
      <c r="D119" s="9" t="s">
        <v>31</v>
      </c>
      <c r="E119" s="7">
        <v>2</v>
      </c>
      <c r="F119" s="13"/>
      <c r="G119" s="4"/>
      <c r="H119" s="4"/>
      <c r="I119" s="4"/>
      <c r="J119" s="11">
        <v>3288</v>
      </c>
      <c r="K119" s="4">
        <f t="shared" si="1"/>
        <v>6576</v>
      </c>
    </row>
    <row r="120" spans="1:11">
      <c r="A120" s="4">
        <v>99</v>
      </c>
      <c r="B120" s="5" t="s">
        <v>95</v>
      </c>
      <c r="C120" s="5" t="s">
        <v>164</v>
      </c>
      <c r="D120" s="9" t="s">
        <v>31</v>
      </c>
      <c r="E120" s="7">
        <v>6</v>
      </c>
      <c r="F120" s="13"/>
      <c r="G120" s="4"/>
      <c r="H120" s="4"/>
      <c r="I120" s="4"/>
      <c r="J120" s="11">
        <v>4535.46</v>
      </c>
      <c r="K120" s="4">
        <f t="shared" si="1"/>
        <v>27212.760000000002</v>
      </c>
    </row>
    <row r="121" spans="1:11">
      <c r="A121" s="4">
        <v>100</v>
      </c>
      <c r="B121" s="5" t="s">
        <v>95</v>
      </c>
      <c r="C121" s="5" t="s">
        <v>165</v>
      </c>
      <c r="D121" s="9" t="s">
        <v>31</v>
      </c>
      <c r="E121" s="12">
        <v>2</v>
      </c>
      <c r="F121" s="13"/>
      <c r="G121" s="4"/>
      <c r="H121" s="4"/>
      <c r="I121" s="4"/>
      <c r="J121" s="11">
        <v>68653.02</v>
      </c>
      <c r="K121" s="4">
        <f t="shared" si="1"/>
        <v>137306.04</v>
      </c>
    </row>
    <row r="122" spans="1:11">
      <c r="A122" s="4">
        <v>101</v>
      </c>
      <c r="B122" s="5" t="s">
        <v>95</v>
      </c>
      <c r="C122" s="5" t="s">
        <v>166</v>
      </c>
      <c r="D122" s="9" t="s">
        <v>37</v>
      </c>
      <c r="E122" s="12">
        <v>2</v>
      </c>
      <c r="F122" s="13"/>
      <c r="G122" s="4"/>
      <c r="H122" s="4"/>
      <c r="I122" s="4"/>
      <c r="J122" s="11">
        <v>33460.49</v>
      </c>
      <c r="K122" s="4">
        <f t="shared" si="1"/>
        <v>66920.98</v>
      </c>
    </row>
    <row r="123" spans="1:11">
      <c r="A123" s="4">
        <v>102</v>
      </c>
      <c r="B123" s="5" t="s">
        <v>95</v>
      </c>
      <c r="C123" s="5" t="s">
        <v>167</v>
      </c>
      <c r="D123" s="9" t="s">
        <v>31</v>
      </c>
      <c r="E123" s="12">
        <v>2</v>
      </c>
      <c r="F123" s="13"/>
      <c r="G123" s="4"/>
      <c r="H123" s="4"/>
      <c r="I123" s="4"/>
      <c r="J123" s="11">
        <v>3847.65</v>
      </c>
      <c r="K123" s="4">
        <f t="shared" si="1"/>
        <v>7695.3</v>
      </c>
    </row>
    <row r="124" spans="1:11">
      <c r="A124" s="4">
        <v>103</v>
      </c>
      <c r="B124" s="5" t="s">
        <v>95</v>
      </c>
      <c r="C124" s="5" t="s">
        <v>168</v>
      </c>
      <c r="D124" s="9" t="s">
        <v>31</v>
      </c>
      <c r="E124" s="12">
        <v>13</v>
      </c>
      <c r="F124" s="13"/>
      <c r="G124" s="4"/>
      <c r="H124" s="4"/>
      <c r="I124" s="4"/>
      <c r="J124" s="11">
        <v>1242.82</v>
      </c>
      <c r="K124" s="4">
        <f t="shared" si="1"/>
        <v>16156.66</v>
      </c>
    </row>
    <row r="125" spans="1:11" ht="25.5">
      <c r="A125" s="4">
        <v>104</v>
      </c>
      <c r="B125" s="5" t="s">
        <v>95</v>
      </c>
      <c r="C125" s="5" t="s">
        <v>169</v>
      </c>
      <c r="D125" s="9" t="s">
        <v>31</v>
      </c>
      <c r="E125" s="12">
        <v>3</v>
      </c>
      <c r="F125" s="13"/>
      <c r="G125" s="4"/>
      <c r="H125" s="4"/>
      <c r="I125" s="4"/>
      <c r="J125" s="11">
        <v>9080</v>
      </c>
      <c r="K125" s="4">
        <f t="shared" si="1"/>
        <v>27240</v>
      </c>
    </row>
    <row r="126" spans="1:11">
      <c r="A126" s="4">
        <v>105</v>
      </c>
      <c r="B126" s="5" t="s">
        <v>95</v>
      </c>
      <c r="C126" s="5" t="s">
        <v>170</v>
      </c>
      <c r="D126" s="9" t="s">
        <v>31</v>
      </c>
      <c r="E126" s="12">
        <v>3</v>
      </c>
      <c r="F126" s="13"/>
      <c r="G126" s="4"/>
      <c r="H126" s="4"/>
      <c r="I126" s="4"/>
      <c r="J126" s="11">
        <v>6806.59</v>
      </c>
      <c r="K126" s="4">
        <f t="shared" si="1"/>
        <v>20419.77</v>
      </c>
    </row>
    <row r="127" spans="1:11" ht="25.5">
      <c r="A127" s="4">
        <v>106</v>
      </c>
      <c r="B127" s="5" t="s">
        <v>95</v>
      </c>
      <c r="C127" s="5" t="s">
        <v>171</v>
      </c>
      <c r="D127" s="9" t="s">
        <v>31</v>
      </c>
      <c r="E127" s="12">
        <v>3</v>
      </c>
      <c r="F127" s="13"/>
      <c r="G127" s="4"/>
      <c r="H127" s="4"/>
      <c r="I127" s="4"/>
      <c r="J127" s="11">
        <v>8732.69</v>
      </c>
      <c r="K127" s="4">
        <f t="shared" si="1"/>
        <v>26198.07</v>
      </c>
    </row>
    <row r="128" spans="1:11">
      <c r="A128" s="4">
        <v>107</v>
      </c>
      <c r="B128" s="5" t="s">
        <v>95</v>
      </c>
      <c r="C128" s="5" t="s">
        <v>172</v>
      </c>
      <c r="D128" s="9" t="s">
        <v>31</v>
      </c>
      <c r="E128" s="12">
        <v>3</v>
      </c>
      <c r="F128" s="13"/>
      <c r="G128" s="4"/>
      <c r="H128" s="4"/>
      <c r="I128" s="4"/>
      <c r="J128" s="11">
        <v>10550.96</v>
      </c>
      <c r="K128" s="4">
        <f t="shared" si="1"/>
        <v>31652.879999999997</v>
      </c>
    </row>
    <row r="129" spans="1:11" ht="25.5">
      <c r="A129" s="4">
        <v>108</v>
      </c>
      <c r="B129" s="5" t="s">
        <v>95</v>
      </c>
      <c r="C129" s="5" t="s">
        <v>173</v>
      </c>
      <c r="D129" s="9" t="s">
        <v>31</v>
      </c>
      <c r="E129" s="12">
        <v>3</v>
      </c>
      <c r="F129" s="13"/>
      <c r="G129" s="4"/>
      <c r="H129" s="4"/>
      <c r="I129" s="4"/>
      <c r="J129" s="11">
        <v>11004.96</v>
      </c>
      <c r="K129" s="4">
        <f t="shared" si="1"/>
        <v>33014.879999999997</v>
      </c>
    </row>
    <row r="130" spans="1:11">
      <c r="A130" s="4">
        <v>109</v>
      </c>
      <c r="B130" s="5" t="s">
        <v>95</v>
      </c>
      <c r="C130" s="5" t="s">
        <v>174</v>
      </c>
      <c r="D130" s="9" t="s">
        <v>31</v>
      </c>
      <c r="E130" s="12">
        <v>3</v>
      </c>
      <c r="F130" s="13"/>
      <c r="G130" s="4"/>
      <c r="H130" s="4"/>
      <c r="I130" s="4"/>
      <c r="J130" s="11">
        <v>6687.42</v>
      </c>
      <c r="K130" s="4">
        <f t="shared" si="1"/>
        <v>20062.260000000002</v>
      </c>
    </row>
    <row r="131" spans="1:11">
      <c r="A131" s="4">
        <v>110</v>
      </c>
      <c r="B131" s="5" t="s">
        <v>95</v>
      </c>
      <c r="C131" s="5" t="s">
        <v>175</v>
      </c>
      <c r="D131" s="9" t="s">
        <v>31</v>
      </c>
      <c r="E131" s="12">
        <v>3</v>
      </c>
      <c r="F131" s="13"/>
      <c r="G131" s="4"/>
      <c r="H131" s="4"/>
      <c r="I131" s="4"/>
      <c r="J131" s="11">
        <v>8853</v>
      </c>
      <c r="K131" s="4">
        <f t="shared" si="1"/>
        <v>26559</v>
      </c>
    </row>
    <row r="132" spans="1:11">
      <c r="A132" s="4">
        <v>111</v>
      </c>
      <c r="B132" s="5" t="s">
        <v>95</v>
      </c>
      <c r="C132" s="5" t="s">
        <v>176</v>
      </c>
      <c r="D132" s="9" t="s">
        <v>46</v>
      </c>
      <c r="E132" s="12">
        <v>1</v>
      </c>
      <c r="F132" s="13"/>
      <c r="G132" s="4"/>
      <c r="H132" s="4"/>
      <c r="I132" s="4"/>
      <c r="J132" s="11">
        <v>11009.5</v>
      </c>
      <c r="K132" s="4">
        <f t="shared" si="1"/>
        <v>11009.5</v>
      </c>
    </row>
    <row r="133" spans="1:11">
      <c r="A133" s="4">
        <v>112</v>
      </c>
      <c r="B133" s="5" t="s">
        <v>95</v>
      </c>
      <c r="C133" s="5" t="s">
        <v>177</v>
      </c>
      <c r="D133" s="9" t="s">
        <v>46</v>
      </c>
      <c r="E133" s="12">
        <v>1</v>
      </c>
      <c r="F133" s="13"/>
      <c r="G133" s="4"/>
      <c r="H133" s="4"/>
      <c r="I133" s="4"/>
      <c r="J133" s="11">
        <v>11009.5</v>
      </c>
      <c r="K133" s="4">
        <f t="shared" si="1"/>
        <v>11009.5</v>
      </c>
    </row>
    <row r="134" spans="1:11">
      <c r="A134" s="4">
        <v>113</v>
      </c>
      <c r="B134" s="5" t="s">
        <v>95</v>
      </c>
      <c r="C134" s="5" t="s">
        <v>178</v>
      </c>
      <c r="D134" s="9" t="s">
        <v>46</v>
      </c>
      <c r="E134" s="12">
        <v>3</v>
      </c>
      <c r="F134" s="13"/>
      <c r="G134" s="4"/>
      <c r="H134" s="4"/>
      <c r="I134" s="4"/>
      <c r="J134" s="11">
        <v>7377.5</v>
      </c>
      <c r="K134" s="4">
        <f t="shared" ref="K134:K174" si="2">J134*E134</f>
        <v>22132.5</v>
      </c>
    </row>
    <row r="135" spans="1:11">
      <c r="A135" s="4">
        <v>114</v>
      </c>
      <c r="B135" s="5" t="s">
        <v>95</v>
      </c>
      <c r="C135" s="5" t="s">
        <v>179</v>
      </c>
      <c r="D135" s="9" t="s">
        <v>46</v>
      </c>
      <c r="E135" s="12">
        <v>3</v>
      </c>
      <c r="F135" s="13"/>
      <c r="G135" s="4"/>
      <c r="H135" s="4"/>
      <c r="I135" s="4"/>
      <c r="J135" s="11">
        <v>7945</v>
      </c>
      <c r="K135" s="4">
        <f t="shared" si="2"/>
        <v>23835</v>
      </c>
    </row>
    <row r="136" spans="1:11">
      <c r="A136" s="4">
        <v>115</v>
      </c>
      <c r="B136" s="5" t="s">
        <v>95</v>
      </c>
      <c r="C136" s="5" t="s">
        <v>180</v>
      </c>
      <c r="D136" s="9" t="s">
        <v>46</v>
      </c>
      <c r="E136" s="12">
        <v>6</v>
      </c>
      <c r="F136" s="13"/>
      <c r="G136" s="4"/>
      <c r="H136" s="4"/>
      <c r="I136" s="4"/>
      <c r="J136" s="4">
        <v>11066.2</v>
      </c>
      <c r="K136" s="4">
        <f t="shared" si="2"/>
        <v>66397.200000000012</v>
      </c>
    </row>
    <row r="137" spans="1:11">
      <c r="A137" s="4">
        <v>116</v>
      </c>
      <c r="B137" s="5" t="s">
        <v>95</v>
      </c>
      <c r="C137" s="5" t="s">
        <v>181</v>
      </c>
      <c r="D137" s="9" t="s">
        <v>46</v>
      </c>
      <c r="E137" s="12">
        <v>1</v>
      </c>
      <c r="F137" s="13"/>
      <c r="G137" s="4"/>
      <c r="H137" s="4"/>
      <c r="I137" s="4"/>
      <c r="J137" s="11">
        <v>36009</v>
      </c>
      <c r="K137" s="4">
        <f t="shared" si="2"/>
        <v>36009</v>
      </c>
    </row>
    <row r="138" spans="1:11">
      <c r="A138" s="4">
        <v>117</v>
      </c>
      <c r="B138" s="5" t="s">
        <v>95</v>
      </c>
      <c r="C138" s="5" t="s">
        <v>182</v>
      </c>
      <c r="D138" s="9" t="s">
        <v>46</v>
      </c>
      <c r="E138" s="12">
        <v>5</v>
      </c>
      <c r="F138" s="13"/>
      <c r="G138" s="4"/>
      <c r="H138" s="4"/>
      <c r="I138" s="4"/>
      <c r="J138" s="11">
        <v>4408.25</v>
      </c>
      <c r="K138" s="4">
        <f t="shared" si="2"/>
        <v>22041.25</v>
      </c>
    </row>
    <row r="139" spans="1:11">
      <c r="A139" s="4">
        <v>118</v>
      </c>
      <c r="B139" s="5" t="s">
        <v>95</v>
      </c>
      <c r="C139" s="5" t="s">
        <v>183</v>
      </c>
      <c r="D139" s="9" t="s">
        <v>46</v>
      </c>
      <c r="E139" s="12">
        <v>1</v>
      </c>
      <c r="F139" s="13"/>
      <c r="G139" s="4"/>
      <c r="H139" s="4"/>
      <c r="I139" s="4"/>
      <c r="J139" s="11">
        <v>4539.92</v>
      </c>
      <c r="K139" s="4">
        <f t="shared" si="2"/>
        <v>4539.92</v>
      </c>
    </row>
    <row r="140" spans="1:11">
      <c r="A140" s="4">
        <v>119</v>
      </c>
      <c r="B140" s="5" t="s">
        <v>95</v>
      </c>
      <c r="C140" s="5" t="s">
        <v>184</v>
      </c>
      <c r="D140" s="9" t="s">
        <v>46</v>
      </c>
      <c r="E140" s="12">
        <v>10</v>
      </c>
      <c r="F140" s="13"/>
      <c r="G140" s="4"/>
      <c r="H140" s="4"/>
      <c r="I140" s="4"/>
      <c r="J140" s="11">
        <v>3114.4</v>
      </c>
      <c r="K140" s="4">
        <f t="shared" si="2"/>
        <v>31144</v>
      </c>
    </row>
    <row r="141" spans="1:11">
      <c r="A141" s="4">
        <v>120</v>
      </c>
      <c r="B141" s="5" t="s">
        <v>95</v>
      </c>
      <c r="C141" s="5" t="s">
        <v>185</v>
      </c>
      <c r="D141" s="9" t="s">
        <v>46</v>
      </c>
      <c r="E141" s="12">
        <v>46</v>
      </c>
      <c r="F141" s="13"/>
      <c r="G141" s="4"/>
      <c r="H141" s="4"/>
      <c r="I141" s="4"/>
      <c r="J141" s="11">
        <v>1614.44</v>
      </c>
      <c r="K141" s="4">
        <f t="shared" si="2"/>
        <v>74264.240000000005</v>
      </c>
    </row>
    <row r="142" spans="1:11">
      <c r="A142" s="4">
        <v>121</v>
      </c>
      <c r="B142" s="5" t="s">
        <v>95</v>
      </c>
      <c r="C142" s="5" t="s">
        <v>186</v>
      </c>
      <c r="D142" s="9" t="s">
        <v>46</v>
      </c>
      <c r="E142" s="12">
        <v>2</v>
      </c>
      <c r="F142" s="13"/>
      <c r="G142" s="4"/>
      <c r="H142" s="4"/>
      <c r="I142" s="4"/>
      <c r="J142" s="4">
        <v>97143.75</v>
      </c>
      <c r="K142" s="4">
        <f t="shared" si="2"/>
        <v>194287.5</v>
      </c>
    </row>
    <row r="143" spans="1:11">
      <c r="A143" s="4">
        <v>122</v>
      </c>
      <c r="B143" s="5" t="s">
        <v>95</v>
      </c>
      <c r="C143" s="5" t="s">
        <v>187</v>
      </c>
      <c r="D143" s="9" t="s">
        <v>46</v>
      </c>
      <c r="E143" s="12">
        <v>2</v>
      </c>
      <c r="F143" s="13"/>
      <c r="G143" s="4"/>
      <c r="H143" s="4"/>
      <c r="I143" s="4"/>
      <c r="J143" s="4">
        <v>29143.119999999999</v>
      </c>
      <c r="K143" s="4">
        <f t="shared" si="2"/>
        <v>58286.239999999998</v>
      </c>
    </row>
    <row r="144" spans="1:11">
      <c r="A144" s="4">
        <v>123</v>
      </c>
      <c r="B144" s="5" t="s">
        <v>95</v>
      </c>
      <c r="C144" s="5" t="s">
        <v>188</v>
      </c>
      <c r="D144" s="9" t="s">
        <v>46</v>
      </c>
      <c r="E144" s="12">
        <v>2</v>
      </c>
      <c r="F144" s="13"/>
      <c r="G144" s="4"/>
      <c r="H144" s="4"/>
      <c r="I144" s="4"/>
      <c r="J144" s="11">
        <v>14571.56</v>
      </c>
      <c r="K144" s="4">
        <f t="shared" si="2"/>
        <v>29143.119999999999</v>
      </c>
    </row>
    <row r="145" spans="1:11">
      <c r="A145" s="4">
        <v>124</v>
      </c>
      <c r="B145" s="5" t="s">
        <v>95</v>
      </c>
      <c r="C145" s="5" t="s">
        <v>189</v>
      </c>
      <c r="D145" s="9" t="s">
        <v>46</v>
      </c>
      <c r="E145" s="12">
        <v>2</v>
      </c>
      <c r="F145" s="13"/>
      <c r="G145" s="4"/>
      <c r="H145" s="4"/>
      <c r="I145" s="4"/>
      <c r="J145" s="11">
        <v>6476.25</v>
      </c>
      <c r="K145" s="4">
        <f t="shared" si="2"/>
        <v>12952.5</v>
      </c>
    </row>
    <row r="146" spans="1:11">
      <c r="A146" s="4">
        <v>125</v>
      </c>
      <c r="B146" s="5" t="s">
        <v>95</v>
      </c>
      <c r="C146" s="5" t="s">
        <v>190</v>
      </c>
      <c r="D146" s="9" t="s">
        <v>46</v>
      </c>
      <c r="E146" s="12">
        <v>1</v>
      </c>
      <c r="F146" s="13"/>
      <c r="G146" s="4"/>
      <c r="H146" s="4"/>
      <c r="I146" s="4"/>
      <c r="J146" s="11">
        <v>13584.24</v>
      </c>
      <c r="K146" s="4">
        <f t="shared" si="2"/>
        <v>13584.24</v>
      </c>
    </row>
    <row r="147" spans="1:11">
      <c r="A147" s="4">
        <v>126</v>
      </c>
      <c r="B147" s="5" t="s">
        <v>95</v>
      </c>
      <c r="C147" s="5" t="s">
        <v>191</v>
      </c>
      <c r="D147" s="9" t="s">
        <v>46</v>
      </c>
      <c r="E147" s="12">
        <v>1</v>
      </c>
      <c r="F147" s="13"/>
      <c r="G147" s="4"/>
      <c r="H147" s="4"/>
      <c r="I147" s="4"/>
      <c r="J147" s="11">
        <v>171750</v>
      </c>
      <c r="K147" s="4">
        <f t="shared" si="2"/>
        <v>171750</v>
      </c>
    </row>
    <row r="148" spans="1:11">
      <c r="A148" s="4">
        <v>127</v>
      </c>
      <c r="B148" s="5" t="s">
        <v>95</v>
      </c>
      <c r="C148" s="5" t="s">
        <v>192</v>
      </c>
      <c r="D148" s="9" t="s">
        <v>46</v>
      </c>
      <c r="E148" s="12">
        <v>8</v>
      </c>
      <c r="F148" s="13"/>
      <c r="G148" s="4"/>
      <c r="H148" s="4"/>
      <c r="I148" s="4"/>
      <c r="J148" s="11">
        <v>14140.75</v>
      </c>
      <c r="K148" s="4">
        <f t="shared" si="2"/>
        <v>113126</v>
      </c>
    </row>
    <row r="149" spans="1:11">
      <c r="A149" s="4">
        <v>128</v>
      </c>
      <c r="B149" s="5" t="s">
        <v>95</v>
      </c>
      <c r="C149" s="5" t="s">
        <v>193</v>
      </c>
      <c r="D149" s="9" t="s">
        <v>46</v>
      </c>
      <c r="E149" s="12">
        <v>6</v>
      </c>
      <c r="F149" s="13"/>
      <c r="G149" s="4"/>
      <c r="H149" s="4"/>
      <c r="I149" s="4"/>
      <c r="J149" s="11">
        <v>11152.3</v>
      </c>
      <c r="K149" s="4">
        <f t="shared" si="2"/>
        <v>66913.799999999988</v>
      </c>
    </row>
    <row r="150" spans="1:11">
      <c r="A150" s="4">
        <v>129</v>
      </c>
      <c r="B150" s="5" t="s">
        <v>95</v>
      </c>
      <c r="C150" s="5" t="s">
        <v>194</v>
      </c>
      <c r="D150" s="9" t="s">
        <v>46</v>
      </c>
      <c r="E150" s="12">
        <v>24</v>
      </c>
      <c r="F150" s="13"/>
      <c r="G150" s="4"/>
      <c r="H150" s="4"/>
      <c r="I150" s="4"/>
      <c r="J150" s="11">
        <v>1419.8</v>
      </c>
      <c r="K150" s="4">
        <f t="shared" si="2"/>
        <v>34075.199999999997</v>
      </c>
    </row>
    <row r="151" spans="1:11">
      <c r="A151" s="4">
        <v>130</v>
      </c>
      <c r="B151" s="5" t="s">
        <v>95</v>
      </c>
      <c r="C151" s="5" t="s">
        <v>195</v>
      </c>
      <c r="D151" s="9" t="s">
        <v>28</v>
      </c>
      <c r="E151" s="12">
        <v>18</v>
      </c>
      <c r="F151" s="13"/>
      <c r="G151" s="4"/>
      <c r="H151" s="4"/>
      <c r="I151" s="4"/>
      <c r="J151" s="4">
        <v>210.04</v>
      </c>
      <c r="K151" s="4">
        <f t="shared" si="2"/>
        <v>3780.72</v>
      </c>
    </row>
    <row r="152" spans="1:11">
      <c r="A152" s="4">
        <v>131</v>
      </c>
      <c r="B152" s="5" t="s">
        <v>95</v>
      </c>
      <c r="C152" s="14" t="s">
        <v>196</v>
      </c>
      <c r="D152" s="9" t="s">
        <v>34</v>
      </c>
      <c r="E152" s="12">
        <v>2</v>
      </c>
      <c r="F152" s="13"/>
      <c r="G152" s="4"/>
      <c r="H152" s="4"/>
      <c r="I152" s="4"/>
      <c r="J152" s="4">
        <v>37440</v>
      </c>
      <c r="K152" s="4">
        <f t="shared" si="2"/>
        <v>74880</v>
      </c>
    </row>
    <row r="153" spans="1:11">
      <c r="A153" s="4">
        <v>132</v>
      </c>
      <c r="B153" s="5" t="s">
        <v>95</v>
      </c>
      <c r="C153" s="14" t="s">
        <v>197</v>
      </c>
      <c r="D153" s="9" t="s">
        <v>34</v>
      </c>
      <c r="E153" s="12">
        <v>2</v>
      </c>
      <c r="F153" s="13"/>
      <c r="G153" s="4"/>
      <c r="H153" s="4"/>
      <c r="I153" s="4"/>
      <c r="J153" s="4">
        <v>71133.600000000006</v>
      </c>
      <c r="K153" s="4">
        <f t="shared" si="2"/>
        <v>142267.20000000001</v>
      </c>
    </row>
    <row r="154" spans="1:11">
      <c r="A154" s="4">
        <v>133</v>
      </c>
      <c r="B154" s="5" t="s">
        <v>95</v>
      </c>
      <c r="C154" s="14" t="s">
        <v>198</v>
      </c>
      <c r="D154" s="9" t="s">
        <v>34</v>
      </c>
      <c r="E154" s="12">
        <v>1</v>
      </c>
      <c r="F154" s="13"/>
      <c r="G154" s="4"/>
      <c r="H154" s="4"/>
      <c r="I154" s="4"/>
      <c r="J154" s="4">
        <v>56107.199999999997</v>
      </c>
      <c r="K154" s="4">
        <f t="shared" si="2"/>
        <v>56107.199999999997</v>
      </c>
    </row>
    <row r="155" spans="1:11">
      <c r="A155" s="4">
        <v>134</v>
      </c>
      <c r="B155" s="5" t="s">
        <v>95</v>
      </c>
      <c r="C155" s="14" t="s">
        <v>199</v>
      </c>
      <c r="D155" s="9" t="s">
        <v>34</v>
      </c>
      <c r="E155" s="12">
        <v>1</v>
      </c>
      <c r="F155" s="13"/>
      <c r="G155" s="4"/>
      <c r="H155" s="4"/>
      <c r="I155" s="4"/>
      <c r="J155" s="4">
        <v>56107.199999999997</v>
      </c>
      <c r="K155" s="4">
        <f t="shared" si="2"/>
        <v>56107.199999999997</v>
      </c>
    </row>
    <row r="156" spans="1:11">
      <c r="A156" s="4">
        <v>135</v>
      </c>
      <c r="B156" s="5" t="s">
        <v>95</v>
      </c>
      <c r="C156" s="14" t="s">
        <v>200</v>
      </c>
      <c r="D156" s="9" t="s">
        <v>34</v>
      </c>
      <c r="E156" s="12">
        <v>3</v>
      </c>
      <c r="F156" s="13"/>
      <c r="G156" s="4"/>
      <c r="H156" s="4"/>
      <c r="I156" s="4"/>
      <c r="J156" s="11">
        <v>71133.600000000006</v>
      </c>
      <c r="K156" s="4">
        <f t="shared" si="2"/>
        <v>213400.80000000002</v>
      </c>
    </row>
    <row r="157" spans="1:11">
      <c r="A157" s="4">
        <v>136</v>
      </c>
      <c r="B157" s="5" t="s">
        <v>95</v>
      </c>
      <c r="C157" s="14" t="s">
        <v>201</v>
      </c>
      <c r="D157" s="9" t="s">
        <v>34</v>
      </c>
      <c r="E157" s="12">
        <v>3</v>
      </c>
      <c r="F157" s="13"/>
      <c r="G157" s="4"/>
      <c r="H157" s="4"/>
      <c r="I157" s="4"/>
      <c r="J157" s="11">
        <v>71133.600000000006</v>
      </c>
      <c r="K157" s="4">
        <f t="shared" si="2"/>
        <v>213400.80000000002</v>
      </c>
    </row>
    <row r="158" spans="1:11">
      <c r="A158" s="4">
        <v>137</v>
      </c>
      <c r="B158" s="5" t="s">
        <v>95</v>
      </c>
      <c r="C158" s="14" t="s">
        <v>202</v>
      </c>
      <c r="D158" s="9" t="s">
        <v>34</v>
      </c>
      <c r="E158" s="12">
        <v>1</v>
      </c>
      <c r="F158" s="13"/>
      <c r="G158" s="4"/>
      <c r="H158" s="4"/>
      <c r="I158" s="4"/>
      <c r="J158" s="11">
        <v>47545.2</v>
      </c>
      <c r="K158" s="4">
        <f t="shared" si="2"/>
        <v>47545.2</v>
      </c>
    </row>
    <row r="159" spans="1:11">
      <c r="A159" s="4">
        <v>138</v>
      </c>
      <c r="B159" s="5" t="s">
        <v>95</v>
      </c>
      <c r="C159" s="14" t="s">
        <v>203</v>
      </c>
      <c r="D159" s="9" t="s">
        <v>46</v>
      </c>
      <c r="E159" s="12">
        <v>6</v>
      </c>
      <c r="F159" s="13"/>
      <c r="G159" s="4"/>
      <c r="H159" s="4"/>
      <c r="I159" s="4"/>
      <c r="J159" s="11">
        <v>2808</v>
      </c>
      <c r="K159" s="4">
        <f t="shared" si="2"/>
        <v>16848</v>
      </c>
    </row>
    <row r="160" spans="1:11">
      <c r="A160" s="4">
        <v>139</v>
      </c>
      <c r="B160" s="5" t="s">
        <v>95</v>
      </c>
      <c r="C160" s="14" t="s">
        <v>204</v>
      </c>
      <c r="D160" s="9" t="s">
        <v>46</v>
      </c>
      <c r="E160" s="12">
        <v>3</v>
      </c>
      <c r="F160" s="13"/>
      <c r="G160" s="4"/>
      <c r="H160" s="4"/>
      <c r="I160" s="4"/>
      <c r="J160" s="11">
        <v>2808</v>
      </c>
      <c r="K160" s="4">
        <f t="shared" si="2"/>
        <v>8424</v>
      </c>
    </row>
    <row r="161" spans="1:11">
      <c r="A161" s="4">
        <v>140</v>
      </c>
      <c r="B161" s="5" t="s">
        <v>95</v>
      </c>
      <c r="C161" s="14" t="s">
        <v>205</v>
      </c>
      <c r="D161" s="9" t="s">
        <v>46</v>
      </c>
      <c r="E161" s="12">
        <v>6</v>
      </c>
      <c r="F161" s="13"/>
      <c r="G161" s="4"/>
      <c r="H161" s="4"/>
      <c r="I161" s="4"/>
      <c r="J161" s="11">
        <v>2808</v>
      </c>
      <c r="K161" s="4">
        <f t="shared" si="2"/>
        <v>16848</v>
      </c>
    </row>
    <row r="162" spans="1:11">
      <c r="A162" s="4">
        <v>141</v>
      </c>
      <c r="B162" s="5" t="s">
        <v>95</v>
      </c>
      <c r="C162" s="14" t="s">
        <v>206</v>
      </c>
      <c r="D162" s="9" t="s">
        <v>46</v>
      </c>
      <c r="E162" s="12">
        <v>6</v>
      </c>
      <c r="F162" s="13"/>
      <c r="G162" s="4"/>
      <c r="H162" s="4"/>
      <c r="I162" s="4"/>
      <c r="J162" s="11">
        <v>28080</v>
      </c>
      <c r="K162" s="4">
        <f t="shared" si="2"/>
        <v>168480</v>
      </c>
    </row>
    <row r="163" spans="1:11">
      <c r="A163" s="4">
        <v>142</v>
      </c>
      <c r="B163" s="5" t="s">
        <v>95</v>
      </c>
      <c r="C163" s="14" t="s">
        <v>207</v>
      </c>
      <c r="D163" s="9" t="s">
        <v>146</v>
      </c>
      <c r="E163" s="12">
        <v>1.7</v>
      </c>
      <c r="F163" s="13"/>
      <c r="G163" s="4"/>
      <c r="H163" s="4"/>
      <c r="I163" s="4"/>
      <c r="J163" s="11">
        <v>90323.1</v>
      </c>
      <c r="K163" s="4">
        <f t="shared" si="2"/>
        <v>153549.27000000002</v>
      </c>
    </row>
    <row r="164" spans="1:11">
      <c r="A164" s="4">
        <v>143</v>
      </c>
      <c r="B164" s="5" t="s">
        <v>95</v>
      </c>
      <c r="C164" s="14" t="s">
        <v>208</v>
      </c>
      <c r="D164" s="9" t="s">
        <v>146</v>
      </c>
      <c r="E164" s="12">
        <v>0.52</v>
      </c>
      <c r="F164" s="13"/>
      <c r="G164" s="4"/>
      <c r="H164" s="4"/>
      <c r="I164" s="4"/>
      <c r="J164" s="11">
        <v>90323.48</v>
      </c>
      <c r="K164" s="4">
        <f t="shared" si="2"/>
        <v>46968.209600000002</v>
      </c>
    </row>
    <row r="165" spans="1:11">
      <c r="A165" s="4">
        <v>144</v>
      </c>
      <c r="B165" s="5" t="s">
        <v>95</v>
      </c>
      <c r="C165" s="14" t="s">
        <v>209</v>
      </c>
      <c r="D165" s="9" t="s">
        <v>31</v>
      </c>
      <c r="E165" s="12">
        <v>6</v>
      </c>
      <c r="F165" s="13"/>
      <c r="G165" s="4"/>
      <c r="H165" s="4"/>
      <c r="I165" s="4"/>
      <c r="J165" s="4">
        <v>19481.8</v>
      </c>
      <c r="K165" s="4">
        <f t="shared" si="2"/>
        <v>116890.79999999999</v>
      </c>
    </row>
    <row r="166" spans="1:11">
      <c r="A166" s="4">
        <v>145</v>
      </c>
      <c r="B166" s="5" t="s">
        <v>95</v>
      </c>
      <c r="C166" s="14" t="s">
        <v>210</v>
      </c>
      <c r="D166" s="9" t="s">
        <v>46</v>
      </c>
      <c r="E166" s="12">
        <v>7</v>
      </c>
      <c r="F166" s="13"/>
      <c r="G166" s="4"/>
      <c r="H166" s="4"/>
      <c r="I166" s="4"/>
      <c r="J166" s="4">
        <v>3876.3</v>
      </c>
      <c r="K166" s="4">
        <f t="shared" si="2"/>
        <v>27134.100000000002</v>
      </c>
    </row>
    <row r="167" spans="1:11">
      <c r="A167" s="4">
        <v>146</v>
      </c>
      <c r="B167" s="5" t="s">
        <v>95</v>
      </c>
      <c r="C167" s="14" t="s">
        <v>211</v>
      </c>
      <c r="D167" s="9" t="s">
        <v>46</v>
      </c>
      <c r="E167" s="12">
        <v>19</v>
      </c>
      <c r="F167" s="13"/>
      <c r="G167" s="4"/>
      <c r="H167" s="4"/>
      <c r="I167" s="4"/>
      <c r="J167" s="11">
        <v>1693.3</v>
      </c>
      <c r="K167" s="4">
        <f t="shared" si="2"/>
        <v>32172.7</v>
      </c>
    </row>
    <row r="168" spans="1:11">
      <c r="A168" s="4">
        <v>147</v>
      </c>
      <c r="B168" s="5" t="s">
        <v>95</v>
      </c>
      <c r="C168" s="14" t="s">
        <v>212</v>
      </c>
      <c r="D168" s="9" t="s">
        <v>46</v>
      </c>
      <c r="E168" s="12">
        <v>7</v>
      </c>
      <c r="F168" s="20"/>
      <c r="G168" s="4"/>
      <c r="H168" s="4"/>
      <c r="I168" s="4"/>
      <c r="J168" s="11">
        <v>5515.32</v>
      </c>
      <c r="K168" s="4">
        <f t="shared" si="2"/>
        <v>38607.24</v>
      </c>
    </row>
    <row r="169" spans="1:11">
      <c r="A169" s="4">
        <v>148</v>
      </c>
      <c r="B169" s="5" t="s">
        <v>95</v>
      </c>
      <c r="C169" s="14" t="s">
        <v>213</v>
      </c>
      <c r="D169" s="9" t="s">
        <v>46</v>
      </c>
      <c r="E169" s="12">
        <v>5</v>
      </c>
      <c r="F169" s="20"/>
      <c r="G169" s="4"/>
      <c r="H169" s="4"/>
      <c r="I169" s="4"/>
      <c r="J169" s="11">
        <v>6413.3</v>
      </c>
      <c r="K169" s="4">
        <f t="shared" si="2"/>
        <v>32066.5</v>
      </c>
    </row>
    <row r="170" spans="1:11">
      <c r="A170" s="4">
        <v>149</v>
      </c>
      <c r="B170" s="5" t="s">
        <v>95</v>
      </c>
      <c r="C170" s="14" t="s">
        <v>214</v>
      </c>
      <c r="D170" s="9" t="s">
        <v>46</v>
      </c>
      <c r="E170" s="12">
        <v>3</v>
      </c>
      <c r="F170" s="20"/>
      <c r="G170" s="4"/>
      <c r="H170" s="4"/>
      <c r="I170" s="4"/>
      <c r="J170" s="11">
        <v>370968.79</v>
      </c>
      <c r="K170" s="4">
        <f t="shared" si="2"/>
        <v>1112906.3699999999</v>
      </c>
    </row>
    <row r="171" spans="1:11">
      <c r="A171" s="4">
        <v>150</v>
      </c>
      <c r="B171" s="5" t="s">
        <v>95</v>
      </c>
      <c r="C171" s="14" t="s">
        <v>215</v>
      </c>
      <c r="D171" s="9" t="s">
        <v>28</v>
      </c>
      <c r="E171" s="12">
        <v>20</v>
      </c>
      <c r="F171" s="20"/>
      <c r="G171" s="4"/>
      <c r="H171" s="4"/>
      <c r="I171" s="4"/>
      <c r="J171" s="11">
        <v>3846.8</v>
      </c>
      <c r="K171" s="4">
        <f t="shared" si="2"/>
        <v>76936</v>
      </c>
    </row>
    <row r="172" spans="1:11">
      <c r="A172" s="4">
        <v>151</v>
      </c>
      <c r="B172" s="5" t="s">
        <v>95</v>
      </c>
      <c r="C172" s="14" t="s">
        <v>216</v>
      </c>
      <c r="D172" s="9" t="s">
        <v>46</v>
      </c>
      <c r="E172" s="12">
        <v>2</v>
      </c>
      <c r="F172" s="20"/>
      <c r="G172" s="4"/>
      <c r="H172" s="4"/>
      <c r="I172" s="4"/>
      <c r="J172" s="11">
        <v>11468.42</v>
      </c>
      <c r="K172" s="4">
        <f t="shared" si="2"/>
        <v>22936.84</v>
      </c>
    </row>
    <row r="173" spans="1:11">
      <c r="A173" s="4">
        <v>152</v>
      </c>
      <c r="B173" s="5" t="s">
        <v>95</v>
      </c>
      <c r="C173" s="14" t="s">
        <v>217</v>
      </c>
      <c r="D173" s="9" t="s">
        <v>46</v>
      </c>
      <c r="E173" s="12">
        <v>2</v>
      </c>
      <c r="F173" s="20"/>
      <c r="G173" s="4"/>
      <c r="H173" s="4"/>
      <c r="I173" s="4"/>
      <c r="J173" s="11">
        <v>11725.66</v>
      </c>
      <c r="K173" s="4">
        <f t="shared" si="2"/>
        <v>23451.32</v>
      </c>
    </row>
    <row r="174" spans="1:11">
      <c r="A174" s="4">
        <v>153</v>
      </c>
      <c r="B174" s="5" t="s">
        <v>95</v>
      </c>
      <c r="C174" s="5" t="s">
        <v>218</v>
      </c>
      <c r="D174" s="6" t="s">
        <v>219</v>
      </c>
      <c r="E174" s="4">
        <v>20</v>
      </c>
      <c r="F174" s="20"/>
      <c r="G174" s="4"/>
      <c r="H174" s="4"/>
      <c r="I174" s="4"/>
      <c r="J174" s="11"/>
      <c r="K174" s="4">
        <f t="shared" si="2"/>
        <v>0</v>
      </c>
    </row>
    <row r="175" spans="1:11">
      <c r="A175" s="4">
        <v>154</v>
      </c>
      <c r="B175" s="5" t="s">
        <v>95</v>
      </c>
      <c r="C175" s="5" t="s">
        <v>220</v>
      </c>
      <c r="D175" s="9" t="s">
        <v>46</v>
      </c>
      <c r="E175" s="4"/>
      <c r="F175" s="20"/>
      <c r="G175" s="6">
        <v>6</v>
      </c>
      <c r="H175" s="4"/>
      <c r="I175" s="4"/>
      <c r="J175" s="4">
        <v>106280</v>
      </c>
      <c r="K175" s="11">
        <f>J175*G175</f>
        <v>637680</v>
      </c>
    </row>
    <row r="176" spans="1:11">
      <c r="A176" s="4">
        <v>155</v>
      </c>
      <c r="B176" s="5" t="s">
        <v>95</v>
      </c>
      <c r="C176" s="5" t="s">
        <v>221</v>
      </c>
      <c r="D176" s="9" t="s">
        <v>46</v>
      </c>
      <c r="E176" s="4"/>
      <c r="F176" s="20"/>
      <c r="G176" s="6">
        <v>2</v>
      </c>
      <c r="H176" s="4"/>
      <c r="I176" s="4"/>
      <c r="J176" s="4">
        <v>52000</v>
      </c>
      <c r="K176" s="11">
        <f t="shared" ref="K176:K186" si="3">J176*G176</f>
        <v>104000</v>
      </c>
    </row>
    <row r="177" spans="1:11">
      <c r="A177" s="4">
        <v>156</v>
      </c>
      <c r="B177" s="5" t="s">
        <v>95</v>
      </c>
      <c r="C177" s="21" t="s">
        <v>222</v>
      </c>
      <c r="D177" s="9" t="s">
        <v>46</v>
      </c>
      <c r="E177" s="4"/>
      <c r="F177" s="20"/>
      <c r="G177" s="22">
        <v>2</v>
      </c>
      <c r="H177" s="4"/>
      <c r="I177" s="4"/>
      <c r="J177" s="4">
        <v>182280</v>
      </c>
      <c r="K177" s="11">
        <f t="shared" si="3"/>
        <v>364560</v>
      </c>
    </row>
    <row r="178" spans="1:11">
      <c r="A178" s="4">
        <v>157</v>
      </c>
      <c r="B178" s="5" t="s">
        <v>95</v>
      </c>
      <c r="C178" s="14" t="s">
        <v>223</v>
      </c>
      <c r="D178" s="9" t="s">
        <v>46</v>
      </c>
      <c r="E178" s="4"/>
      <c r="F178" s="20"/>
      <c r="G178" s="22">
        <v>4</v>
      </c>
      <c r="H178" s="4"/>
      <c r="I178" s="4"/>
      <c r="J178" s="4">
        <v>164640</v>
      </c>
      <c r="K178" s="11">
        <f t="shared" si="3"/>
        <v>658560</v>
      </c>
    </row>
    <row r="179" spans="1:11">
      <c r="A179" s="4">
        <v>158</v>
      </c>
      <c r="B179" s="5" t="s">
        <v>95</v>
      </c>
      <c r="C179" s="5" t="s">
        <v>224</v>
      </c>
      <c r="D179" s="9" t="s">
        <v>46</v>
      </c>
      <c r="E179" s="4"/>
      <c r="F179" s="20"/>
      <c r="G179" s="6">
        <v>8</v>
      </c>
      <c r="H179" s="4"/>
      <c r="I179" s="4"/>
      <c r="J179" s="4">
        <v>2340240</v>
      </c>
      <c r="K179" s="11">
        <f t="shared" si="3"/>
        <v>18721920</v>
      </c>
    </row>
    <row r="180" spans="1:11">
      <c r="A180" s="4">
        <v>159</v>
      </c>
      <c r="B180" s="5" t="s">
        <v>95</v>
      </c>
      <c r="C180" s="5" t="s">
        <v>225</v>
      </c>
      <c r="D180" s="9" t="s">
        <v>46</v>
      </c>
      <c r="E180" s="4"/>
      <c r="F180" s="20"/>
      <c r="G180" s="6">
        <v>8</v>
      </c>
      <c r="H180" s="4"/>
      <c r="I180" s="4"/>
      <c r="J180" s="4">
        <v>1116220</v>
      </c>
      <c r="K180" s="11">
        <f t="shared" si="3"/>
        <v>8929760</v>
      </c>
    </row>
    <row r="181" spans="1:11">
      <c r="A181" s="4">
        <v>160</v>
      </c>
      <c r="B181" s="5" t="s">
        <v>95</v>
      </c>
      <c r="C181" s="5" t="s">
        <v>226</v>
      </c>
      <c r="D181" s="9" t="s">
        <v>46</v>
      </c>
      <c r="E181" s="4"/>
      <c r="F181" s="20"/>
      <c r="G181" s="6">
        <v>5</v>
      </c>
      <c r="H181" s="4"/>
      <c r="I181" s="4"/>
      <c r="J181" s="4">
        <v>703861</v>
      </c>
      <c r="K181" s="11">
        <f t="shared" si="3"/>
        <v>3519305</v>
      </c>
    </row>
    <row r="182" spans="1:11">
      <c r="A182" s="4">
        <v>161</v>
      </c>
      <c r="B182" s="5" t="s">
        <v>95</v>
      </c>
      <c r="C182" s="5" t="s">
        <v>227</v>
      </c>
      <c r="D182" s="9" t="s">
        <v>46</v>
      </c>
      <c r="E182" s="4"/>
      <c r="F182" s="20"/>
      <c r="G182" s="6">
        <v>12</v>
      </c>
      <c r="H182" s="4"/>
      <c r="I182" s="4"/>
      <c r="J182" s="4">
        <v>262774</v>
      </c>
      <c r="K182" s="11">
        <f t="shared" si="3"/>
        <v>3153288</v>
      </c>
    </row>
    <row r="183" spans="1:11">
      <c r="A183" s="4">
        <v>162</v>
      </c>
      <c r="B183" s="5" t="s">
        <v>95</v>
      </c>
      <c r="C183" s="5" t="s">
        <v>228</v>
      </c>
      <c r="D183" s="9" t="s">
        <v>46</v>
      </c>
      <c r="E183" s="4"/>
      <c r="F183" s="20"/>
      <c r="G183" s="6">
        <v>8</v>
      </c>
      <c r="H183" s="4"/>
      <c r="I183" s="4"/>
      <c r="J183" s="4">
        <v>172680</v>
      </c>
      <c r="K183" s="11">
        <f t="shared" si="3"/>
        <v>1381440</v>
      </c>
    </row>
    <row r="184" spans="1:11">
      <c r="A184" s="4">
        <v>163</v>
      </c>
      <c r="B184" s="5" t="s">
        <v>95</v>
      </c>
      <c r="C184" s="5" t="s">
        <v>229</v>
      </c>
      <c r="D184" s="9" t="s">
        <v>46</v>
      </c>
      <c r="E184" s="4"/>
      <c r="F184" s="20"/>
      <c r="G184" s="6">
        <v>15</v>
      </c>
      <c r="H184" s="4"/>
      <c r="I184" s="4"/>
      <c r="J184" s="4">
        <v>223955</v>
      </c>
      <c r="K184" s="11">
        <f t="shared" si="3"/>
        <v>3359325</v>
      </c>
    </row>
    <row r="185" spans="1:11">
      <c r="A185" s="4">
        <v>164</v>
      </c>
      <c r="B185" s="5" t="s">
        <v>95</v>
      </c>
      <c r="C185" s="5" t="s">
        <v>230</v>
      </c>
      <c r="D185" s="9" t="s">
        <v>46</v>
      </c>
      <c r="E185" s="4"/>
      <c r="F185" s="20"/>
      <c r="G185" s="9">
        <v>18</v>
      </c>
      <c r="H185" s="4"/>
      <c r="I185" s="23"/>
      <c r="J185" s="4">
        <v>85317</v>
      </c>
      <c r="K185" s="11">
        <f t="shared" si="3"/>
        <v>1535706</v>
      </c>
    </row>
    <row r="186" spans="1:11">
      <c r="A186" s="4">
        <v>165</v>
      </c>
      <c r="B186" s="5" t="s">
        <v>95</v>
      </c>
      <c r="C186" s="5" t="s">
        <v>231</v>
      </c>
      <c r="D186" s="9" t="s">
        <v>46</v>
      </c>
      <c r="E186" s="4"/>
      <c r="F186" s="20"/>
      <c r="G186" s="9">
        <v>21</v>
      </c>
      <c r="H186" s="4"/>
      <c r="I186" s="23"/>
      <c r="J186" s="4">
        <v>59721</v>
      </c>
      <c r="K186" s="11">
        <f t="shared" si="3"/>
        <v>1254141</v>
      </c>
    </row>
    <row r="187" spans="1:11">
      <c r="A187" s="4">
        <v>166</v>
      </c>
      <c r="B187" s="5" t="s">
        <v>95</v>
      </c>
      <c r="C187" s="5" t="s">
        <v>232</v>
      </c>
      <c r="D187" s="9" t="s">
        <v>233</v>
      </c>
      <c r="E187" s="24"/>
      <c r="F187" s="20"/>
      <c r="G187" s="4"/>
      <c r="H187" s="4"/>
      <c r="I187" s="4">
        <v>7</v>
      </c>
      <c r="J187" s="15">
        <v>1500</v>
      </c>
      <c r="K187" s="4">
        <f>J187*I187</f>
        <v>10500</v>
      </c>
    </row>
    <row r="188" spans="1:11">
      <c r="A188" s="4">
        <v>167</v>
      </c>
      <c r="B188" s="5" t="s">
        <v>95</v>
      </c>
      <c r="C188" s="5" t="s">
        <v>234</v>
      </c>
      <c r="D188" s="9" t="s">
        <v>28</v>
      </c>
      <c r="E188" s="24"/>
      <c r="F188" s="20"/>
      <c r="G188" s="4"/>
      <c r="H188" s="4"/>
      <c r="I188" s="4">
        <v>6000</v>
      </c>
      <c r="J188" s="15">
        <v>18</v>
      </c>
      <c r="K188" s="4">
        <f t="shared" ref="K188:K239" si="4">J188*I188</f>
        <v>108000</v>
      </c>
    </row>
    <row r="189" spans="1:11">
      <c r="A189" s="4">
        <v>168</v>
      </c>
      <c r="B189" s="5" t="s">
        <v>95</v>
      </c>
      <c r="C189" s="5" t="s">
        <v>235</v>
      </c>
      <c r="D189" s="9" t="s">
        <v>233</v>
      </c>
      <c r="E189" s="24"/>
      <c r="F189" s="20"/>
      <c r="G189" s="4"/>
      <c r="H189" s="4"/>
      <c r="I189" s="4">
        <v>130</v>
      </c>
      <c r="J189" s="12">
        <v>20</v>
      </c>
      <c r="K189" s="4">
        <f t="shared" si="4"/>
        <v>2600</v>
      </c>
    </row>
    <row r="190" spans="1:11">
      <c r="A190" s="4">
        <v>169</v>
      </c>
      <c r="B190" s="5" t="s">
        <v>95</v>
      </c>
      <c r="C190" s="21" t="s">
        <v>236</v>
      </c>
      <c r="D190" s="25" t="s">
        <v>233</v>
      </c>
      <c r="E190" s="24"/>
      <c r="F190" s="20"/>
      <c r="G190" s="4"/>
      <c r="H190" s="4"/>
      <c r="I190" s="4">
        <v>24</v>
      </c>
      <c r="J190" s="11">
        <v>300</v>
      </c>
      <c r="K190" s="4">
        <f t="shared" si="4"/>
        <v>7200</v>
      </c>
    </row>
    <row r="191" spans="1:11">
      <c r="A191" s="4">
        <v>170</v>
      </c>
      <c r="B191" s="5" t="s">
        <v>95</v>
      </c>
      <c r="C191" s="5" t="s">
        <v>237</v>
      </c>
      <c r="D191" s="9" t="s">
        <v>46</v>
      </c>
      <c r="E191" s="24"/>
      <c r="F191" s="20"/>
      <c r="G191" s="4"/>
      <c r="H191" s="4"/>
      <c r="I191" s="4">
        <v>8</v>
      </c>
      <c r="J191" s="4">
        <v>35</v>
      </c>
      <c r="K191" s="4">
        <f t="shared" si="4"/>
        <v>280</v>
      </c>
    </row>
    <row r="192" spans="1:11">
      <c r="A192" s="4">
        <v>171</v>
      </c>
      <c r="B192" s="5" t="s">
        <v>95</v>
      </c>
      <c r="C192" s="5" t="s">
        <v>238</v>
      </c>
      <c r="D192" s="9" t="s">
        <v>46</v>
      </c>
      <c r="E192" s="24"/>
      <c r="F192" s="20"/>
      <c r="G192" s="4"/>
      <c r="H192" s="4"/>
      <c r="I192" s="4">
        <v>7</v>
      </c>
      <c r="J192" s="4">
        <v>5</v>
      </c>
      <c r="K192" s="4">
        <f t="shared" si="4"/>
        <v>35</v>
      </c>
    </row>
    <row r="193" spans="1:11">
      <c r="A193" s="4">
        <v>172</v>
      </c>
      <c r="B193" s="5" t="s">
        <v>95</v>
      </c>
      <c r="C193" s="5" t="s">
        <v>239</v>
      </c>
      <c r="D193" s="9" t="s">
        <v>34</v>
      </c>
      <c r="E193" s="24"/>
      <c r="F193" s="20"/>
      <c r="G193" s="4"/>
      <c r="H193" s="4"/>
      <c r="I193" s="4">
        <v>3</v>
      </c>
      <c r="J193" s="4">
        <v>2</v>
      </c>
      <c r="K193" s="4">
        <f t="shared" si="4"/>
        <v>6</v>
      </c>
    </row>
    <row r="194" spans="1:11">
      <c r="A194" s="4">
        <v>173</v>
      </c>
      <c r="B194" s="5" t="s">
        <v>95</v>
      </c>
      <c r="C194" s="5" t="s">
        <v>240</v>
      </c>
      <c r="D194" s="9" t="s">
        <v>46</v>
      </c>
      <c r="E194" s="24"/>
      <c r="F194" s="20"/>
      <c r="G194" s="4"/>
      <c r="H194" s="4"/>
      <c r="I194" s="4">
        <v>1</v>
      </c>
      <c r="J194" s="4">
        <v>2</v>
      </c>
      <c r="K194" s="4">
        <f t="shared" si="4"/>
        <v>2</v>
      </c>
    </row>
    <row r="195" spans="1:11">
      <c r="A195" s="4">
        <v>174</v>
      </c>
      <c r="B195" s="5" t="s">
        <v>95</v>
      </c>
      <c r="C195" s="5" t="s">
        <v>241</v>
      </c>
      <c r="D195" s="9" t="s">
        <v>46</v>
      </c>
      <c r="E195" s="24"/>
      <c r="F195" s="20"/>
      <c r="G195" s="4"/>
      <c r="H195" s="4"/>
      <c r="I195" s="4">
        <v>2</v>
      </c>
      <c r="J195" s="4">
        <v>1</v>
      </c>
      <c r="K195" s="4">
        <f t="shared" si="4"/>
        <v>2</v>
      </c>
    </row>
    <row r="196" spans="1:11">
      <c r="A196" s="4">
        <v>175</v>
      </c>
      <c r="B196" s="5" t="s">
        <v>95</v>
      </c>
      <c r="C196" s="5" t="s">
        <v>242</v>
      </c>
      <c r="D196" s="9" t="s">
        <v>46</v>
      </c>
      <c r="E196" s="24"/>
      <c r="F196" s="20"/>
      <c r="G196" s="4"/>
      <c r="H196" s="4"/>
      <c r="I196" s="4">
        <v>1</v>
      </c>
      <c r="J196" s="4">
        <v>2</v>
      </c>
      <c r="K196" s="4">
        <f t="shared" si="4"/>
        <v>2</v>
      </c>
    </row>
    <row r="197" spans="1:11">
      <c r="A197" s="4">
        <v>176</v>
      </c>
      <c r="B197" s="5" t="s">
        <v>95</v>
      </c>
      <c r="C197" s="5" t="s">
        <v>243</v>
      </c>
      <c r="D197" s="9" t="s">
        <v>34</v>
      </c>
      <c r="E197" s="24"/>
      <c r="F197" s="20"/>
      <c r="G197" s="4"/>
      <c r="H197" s="4"/>
      <c r="I197" s="4">
        <v>1</v>
      </c>
      <c r="J197" s="4">
        <v>3</v>
      </c>
      <c r="K197" s="4">
        <f t="shared" si="4"/>
        <v>3</v>
      </c>
    </row>
    <row r="198" spans="1:11">
      <c r="A198" s="4">
        <v>177</v>
      </c>
      <c r="B198" s="5" t="s">
        <v>95</v>
      </c>
      <c r="C198" s="5" t="s">
        <v>239</v>
      </c>
      <c r="D198" s="9" t="s">
        <v>34</v>
      </c>
      <c r="E198" s="24"/>
      <c r="F198" s="20"/>
      <c r="G198" s="4"/>
      <c r="H198" s="4"/>
      <c r="I198" s="4">
        <v>3</v>
      </c>
      <c r="J198" s="4">
        <v>3</v>
      </c>
      <c r="K198" s="4">
        <f t="shared" si="4"/>
        <v>9</v>
      </c>
    </row>
    <row r="199" spans="1:11">
      <c r="A199" s="4">
        <v>178</v>
      </c>
      <c r="B199" s="5" t="s">
        <v>95</v>
      </c>
      <c r="C199" s="5" t="s">
        <v>244</v>
      </c>
      <c r="D199" s="9" t="s">
        <v>46</v>
      </c>
      <c r="E199" s="24"/>
      <c r="F199" s="20"/>
      <c r="G199" s="4"/>
      <c r="H199" s="4"/>
      <c r="I199" s="4">
        <v>1</v>
      </c>
      <c r="J199" s="4">
        <v>5</v>
      </c>
      <c r="K199" s="4">
        <f t="shared" si="4"/>
        <v>5</v>
      </c>
    </row>
    <row r="200" spans="1:11">
      <c r="A200" s="4">
        <v>179</v>
      </c>
      <c r="B200" s="5" t="s">
        <v>95</v>
      </c>
      <c r="C200" s="5" t="s">
        <v>245</v>
      </c>
      <c r="D200" s="9" t="s">
        <v>46</v>
      </c>
      <c r="E200" s="24"/>
      <c r="F200" s="20"/>
      <c r="G200" s="4"/>
      <c r="H200" s="4"/>
      <c r="I200" s="4">
        <v>2</v>
      </c>
      <c r="J200" s="4">
        <v>1</v>
      </c>
      <c r="K200" s="4">
        <f t="shared" si="4"/>
        <v>2</v>
      </c>
    </row>
    <row r="201" spans="1:11">
      <c r="A201" s="4">
        <v>180</v>
      </c>
      <c r="B201" s="5" t="s">
        <v>95</v>
      </c>
      <c r="C201" s="5" t="s">
        <v>246</v>
      </c>
      <c r="D201" s="9" t="s">
        <v>34</v>
      </c>
      <c r="E201" s="24"/>
      <c r="F201" s="20"/>
      <c r="G201" s="4"/>
      <c r="H201" s="4"/>
      <c r="I201" s="4">
        <v>1</v>
      </c>
      <c r="J201" s="4">
        <v>3</v>
      </c>
      <c r="K201" s="4">
        <f t="shared" si="4"/>
        <v>3</v>
      </c>
    </row>
    <row r="202" spans="1:11">
      <c r="A202" s="4">
        <v>181</v>
      </c>
      <c r="B202" s="5" t="s">
        <v>95</v>
      </c>
      <c r="C202" s="5" t="s">
        <v>243</v>
      </c>
      <c r="D202" s="9" t="s">
        <v>34</v>
      </c>
      <c r="E202" s="24"/>
      <c r="F202" s="20"/>
      <c r="G202" s="4"/>
      <c r="H202" s="4"/>
      <c r="I202" s="4">
        <v>1</v>
      </c>
      <c r="J202" s="4">
        <v>3</v>
      </c>
      <c r="K202" s="4">
        <f t="shared" si="4"/>
        <v>3</v>
      </c>
    </row>
    <row r="203" spans="1:11">
      <c r="A203" s="4">
        <v>182</v>
      </c>
      <c r="B203" s="5" t="s">
        <v>95</v>
      </c>
      <c r="C203" s="5" t="s">
        <v>247</v>
      </c>
      <c r="D203" s="9" t="s">
        <v>34</v>
      </c>
      <c r="E203" s="24"/>
      <c r="F203" s="20"/>
      <c r="G203" s="4"/>
      <c r="H203" s="4"/>
      <c r="I203" s="4">
        <v>3</v>
      </c>
      <c r="J203" s="4">
        <v>2</v>
      </c>
      <c r="K203" s="4">
        <f t="shared" si="4"/>
        <v>6</v>
      </c>
    </row>
    <row r="204" spans="1:11">
      <c r="A204" s="4">
        <v>183</v>
      </c>
      <c r="B204" s="5" t="s">
        <v>95</v>
      </c>
      <c r="C204" s="5" t="s">
        <v>248</v>
      </c>
      <c r="D204" s="9" t="s">
        <v>46</v>
      </c>
      <c r="E204" s="24"/>
      <c r="F204" s="20"/>
      <c r="G204" s="4"/>
      <c r="H204" s="4"/>
      <c r="I204" s="4">
        <v>1</v>
      </c>
      <c r="J204" s="4">
        <v>3</v>
      </c>
      <c r="K204" s="4">
        <f t="shared" si="4"/>
        <v>3</v>
      </c>
    </row>
    <row r="205" spans="1:11">
      <c r="A205" s="4">
        <v>184</v>
      </c>
      <c r="B205" s="5" t="s">
        <v>95</v>
      </c>
      <c r="C205" s="5" t="s">
        <v>249</v>
      </c>
      <c r="D205" s="9" t="s">
        <v>46</v>
      </c>
      <c r="E205" s="24"/>
      <c r="F205" s="20"/>
      <c r="G205" s="4"/>
      <c r="H205" s="4"/>
      <c r="I205" s="4">
        <v>2</v>
      </c>
      <c r="J205" s="4">
        <v>1</v>
      </c>
      <c r="K205" s="4">
        <f t="shared" si="4"/>
        <v>2</v>
      </c>
    </row>
    <row r="206" spans="1:11">
      <c r="A206" s="4">
        <v>185</v>
      </c>
      <c r="B206" s="5" t="s">
        <v>95</v>
      </c>
      <c r="C206" s="5" t="s">
        <v>250</v>
      </c>
      <c r="D206" s="9" t="s">
        <v>46</v>
      </c>
      <c r="E206" s="24"/>
      <c r="F206" s="20"/>
      <c r="G206" s="4"/>
      <c r="H206" s="4"/>
      <c r="I206" s="4">
        <v>10</v>
      </c>
      <c r="J206" s="4">
        <v>1</v>
      </c>
      <c r="K206" s="4">
        <f t="shared" si="4"/>
        <v>10</v>
      </c>
    </row>
    <row r="207" spans="1:11">
      <c r="A207" s="4">
        <v>186</v>
      </c>
      <c r="B207" s="5" t="s">
        <v>95</v>
      </c>
      <c r="C207" s="5" t="s">
        <v>251</v>
      </c>
      <c r="D207" s="9" t="s">
        <v>46</v>
      </c>
      <c r="E207" s="24"/>
      <c r="F207" s="20"/>
      <c r="G207" s="4"/>
      <c r="H207" s="4"/>
      <c r="I207" s="4">
        <v>3</v>
      </c>
      <c r="J207" s="4">
        <v>3</v>
      </c>
      <c r="K207" s="4">
        <f t="shared" si="4"/>
        <v>9</v>
      </c>
    </row>
    <row r="208" spans="1:11">
      <c r="A208" s="4">
        <v>187</v>
      </c>
      <c r="B208" s="5" t="s">
        <v>95</v>
      </c>
      <c r="C208" s="5" t="s">
        <v>252</v>
      </c>
      <c r="D208" s="9" t="s">
        <v>34</v>
      </c>
      <c r="E208" s="24"/>
      <c r="F208" s="20"/>
      <c r="G208" s="4"/>
      <c r="H208" s="4"/>
      <c r="I208" s="4">
        <v>1</v>
      </c>
      <c r="J208" s="4">
        <v>2</v>
      </c>
      <c r="K208" s="4">
        <f t="shared" si="4"/>
        <v>2</v>
      </c>
    </row>
    <row r="209" spans="1:11">
      <c r="A209" s="4">
        <v>188</v>
      </c>
      <c r="B209" s="5" t="s">
        <v>95</v>
      </c>
      <c r="C209" s="5" t="s">
        <v>253</v>
      </c>
      <c r="D209" s="9" t="s">
        <v>34</v>
      </c>
      <c r="E209" s="24"/>
      <c r="F209" s="20"/>
      <c r="G209" s="4"/>
      <c r="H209" s="4"/>
      <c r="I209" s="4">
        <v>1</v>
      </c>
      <c r="J209" s="4">
        <v>5</v>
      </c>
      <c r="K209" s="4">
        <f t="shared" si="4"/>
        <v>5</v>
      </c>
    </row>
    <row r="210" spans="1:11">
      <c r="A210" s="4">
        <v>189</v>
      </c>
      <c r="B210" s="5" t="s">
        <v>95</v>
      </c>
      <c r="C210" s="5" t="s">
        <v>254</v>
      </c>
      <c r="D210" s="9" t="s">
        <v>46</v>
      </c>
      <c r="E210" s="24"/>
      <c r="F210" s="20"/>
      <c r="G210" s="4"/>
      <c r="H210" s="4"/>
      <c r="I210" s="4">
        <v>1</v>
      </c>
      <c r="J210" s="4">
        <v>1</v>
      </c>
      <c r="K210" s="4">
        <f t="shared" si="4"/>
        <v>1</v>
      </c>
    </row>
    <row r="211" spans="1:11">
      <c r="A211" s="4">
        <v>190</v>
      </c>
      <c r="B211" s="5" t="s">
        <v>95</v>
      </c>
      <c r="C211" s="5" t="s">
        <v>255</v>
      </c>
      <c r="D211" s="9" t="s">
        <v>46</v>
      </c>
      <c r="E211" s="24"/>
      <c r="F211" s="20"/>
      <c r="G211" s="4"/>
      <c r="H211" s="4"/>
      <c r="I211" s="4">
        <v>1</v>
      </c>
      <c r="J211" s="4">
        <v>2</v>
      </c>
      <c r="K211" s="4">
        <f t="shared" si="4"/>
        <v>2</v>
      </c>
    </row>
    <row r="212" spans="1:11">
      <c r="A212" s="4">
        <v>191</v>
      </c>
      <c r="B212" s="5" t="s">
        <v>95</v>
      </c>
      <c r="C212" s="5" t="s">
        <v>256</v>
      </c>
      <c r="D212" s="9" t="s">
        <v>46</v>
      </c>
      <c r="E212" s="24"/>
      <c r="F212" s="20"/>
      <c r="G212" s="4"/>
      <c r="H212" s="4"/>
      <c r="I212" s="4">
        <v>1</v>
      </c>
      <c r="J212" s="4">
        <v>2</v>
      </c>
      <c r="K212" s="4">
        <f t="shared" si="4"/>
        <v>2</v>
      </c>
    </row>
    <row r="213" spans="1:11">
      <c r="A213" s="4">
        <v>192</v>
      </c>
      <c r="B213" s="5" t="s">
        <v>95</v>
      </c>
      <c r="C213" s="5" t="s">
        <v>257</v>
      </c>
      <c r="D213" s="9" t="s">
        <v>46</v>
      </c>
      <c r="E213" s="24"/>
      <c r="F213" s="20"/>
      <c r="G213" s="4"/>
      <c r="H213" s="4"/>
      <c r="I213" s="4">
        <v>1</v>
      </c>
      <c r="J213" s="4">
        <v>2</v>
      </c>
      <c r="K213" s="4">
        <f t="shared" si="4"/>
        <v>2</v>
      </c>
    </row>
    <row r="214" spans="1:11">
      <c r="A214" s="4">
        <v>193</v>
      </c>
      <c r="B214" s="5" t="s">
        <v>95</v>
      </c>
      <c r="C214" s="5" t="s">
        <v>258</v>
      </c>
      <c r="D214" s="9" t="s">
        <v>34</v>
      </c>
      <c r="E214" s="24"/>
      <c r="F214" s="20"/>
      <c r="G214" s="4"/>
      <c r="H214" s="4"/>
      <c r="I214" s="4">
        <v>1</v>
      </c>
      <c r="J214" s="4">
        <v>5</v>
      </c>
      <c r="K214" s="4">
        <f t="shared" si="4"/>
        <v>5</v>
      </c>
    </row>
    <row r="215" spans="1:11">
      <c r="A215" s="4">
        <v>194</v>
      </c>
      <c r="B215" s="5" t="s">
        <v>95</v>
      </c>
      <c r="C215" s="5" t="s">
        <v>259</v>
      </c>
      <c r="D215" s="9" t="s">
        <v>46</v>
      </c>
      <c r="E215" s="24"/>
      <c r="F215" s="20"/>
      <c r="G215" s="4"/>
      <c r="H215" s="4"/>
      <c r="I215" s="4">
        <v>2</v>
      </c>
      <c r="J215" s="4">
        <v>2</v>
      </c>
      <c r="K215" s="4">
        <f t="shared" si="4"/>
        <v>4</v>
      </c>
    </row>
    <row r="216" spans="1:11">
      <c r="A216" s="4">
        <v>195</v>
      </c>
      <c r="B216" s="5" t="s">
        <v>95</v>
      </c>
      <c r="C216" s="5" t="s">
        <v>260</v>
      </c>
      <c r="D216" s="9" t="s">
        <v>46</v>
      </c>
      <c r="E216" s="24"/>
      <c r="F216" s="20"/>
      <c r="G216" s="4"/>
      <c r="H216" s="4"/>
      <c r="I216" s="4">
        <v>2</v>
      </c>
      <c r="J216" s="4">
        <v>1</v>
      </c>
      <c r="K216" s="4">
        <f t="shared" si="4"/>
        <v>2</v>
      </c>
    </row>
    <row r="217" spans="1:11">
      <c r="A217" s="4">
        <v>196</v>
      </c>
      <c r="B217" s="5" t="s">
        <v>95</v>
      </c>
      <c r="C217" s="5" t="s">
        <v>261</v>
      </c>
      <c r="D217" s="9" t="s">
        <v>46</v>
      </c>
      <c r="E217" s="24"/>
      <c r="F217" s="20"/>
      <c r="G217" s="4"/>
      <c r="H217" s="4"/>
      <c r="I217" s="4">
        <v>2</v>
      </c>
      <c r="J217" s="4">
        <v>4</v>
      </c>
      <c r="K217" s="4">
        <f t="shared" si="4"/>
        <v>8</v>
      </c>
    </row>
    <row r="218" spans="1:11">
      <c r="A218" s="4">
        <v>197</v>
      </c>
      <c r="B218" s="5" t="s">
        <v>95</v>
      </c>
      <c r="C218" s="5" t="s">
        <v>262</v>
      </c>
      <c r="D218" s="9" t="s">
        <v>46</v>
      </c>
      <c r="E218" s="24"/>
      <c r="F218" s="20"/>
      <c r="G218" s="4"/>
      <c r="H218" s="4"/>
      <c r="I218" s="4">
        <v>2</v>
      </c>
      <c r="J218" s="4">
        <v>10</v>
      </c>
      <c r="K218" s="4">
        <f t="shared" si="4"/>
        <v>20</v>
      </c>
    </row>
    <row r="219" spans="1:11">
      <c r="A219" s="4">
        <v>198</v>
      </c>
      <c r="B219" s="5" t="s">
        <v>95</v>
      </c>
      <c r="C219" s="5" t="s">
        <v>263</v>
      </c>
      <c r="D219" s="9" t="s">
        <v>34</v>
      </c>
      <c r="E219" s="24"/>
      <c r="F219" s="20"/>
      <c r="G219" s="4"/>
      <c r="H219" s="4"/>
      <c r="I219" s="4">
        <v>2</v>
      </c>
      <c r="J219" s="4">
        <v>3</v>
      </c>
      <c r="K219" s="4">
        <f t="shared" si="4"/>
        <v>6</v>
      </c>
    </row>
    <row r="220" spans="1:11">
      <c r="A220" s="4">
        <v>199</v>
      </c>
      <c r="B220" s="5" t="s">
        <v>95</v>
      </c>
      <c r="C220" s="5" t="s">
        <v>264</v>
      </c>
      <c r="D220" s="9" t="s">
        <v>34</v>
      </c>
      <c r="E220" s="24"/>
      <c r="F220" s="20"/>
      <c r="G220" s="4"/>
      <c r="H220" s="4"/>
      <c r="I220" s="4">
        <v>2</v>
      </c>
      <c r="J220" s="4">
        <v>20</v>
      </c>
      <c r="K220" s="4">
        <f t="shared" si="4"/>
        <v>40</v>
      </c>
    </row>
    <row r="221" spans="1:11">
      <c r="A221" s="4">
        <v>200</v>
      </c>
      <c r="B221" s="5" t="s">
        <v>95</v>
      </c>
      <c r="C221" s="5" t="s">
        <v>265</v>
      </c>
      <c r="D221" s="9" t="s">
        <v>34</v>
      </c>
      <c r="E221" s="24"/>
      <c r="F221" s="20"/>
      <c r="G221" s="4"/>
      <c r="H221" s="4"/>
      <c r="I221" s="4">
        <v>1</v>
      </c>
      <c r="J221" s="4">
        <v>3</v>
      </c>
      <c r="K221" s="4">
        <f t="shared" si="4"/>
        <v>3</v>
      </c>
    </row>
    <row r="222" spans="1:11">
      <c r="A222" s="4">
        <v>201</v>
      </c>
      <c r="B222" s="5" t="s">
        <v>95</v>
      </c>
      <c r="C222" s="5" t="s">
        <v>266</v>
      </c>
      <c r="D222" s="9" t="s">
        <v>46</v>
      </c>
      <c r="E222" s="24"/>
      <c r="F222" s="20"/>
      <c r="G222" s="4"/>
      <c r="H222" s="4"/>
      <c r="I222" s="4">
        <v>3</v>
      </c>
      <c r="J222" s="4">
        <v>15</v>
      </c>
      <c r="K222" s="4">
        <f t="shared" si="4"/>
        <v>45</v>
      </c>
    </row>
    <row r="223" spans="1:11">
      <c r="A223" s="4">
        <v>202</v>
      </c>
      <c r="B223" s="5" t="s">
        <v>95</v>
      </c>
      <c r="C223" s="5" t="s">
        <v>267</v>
      </c>
      <c r="D223" s="9" t="s">
        <v>46</v>
      </c>
      <c r="E223" s="24"/>
      <c r="F223" s="20"/>
      <c r="G223" s="4"/>
      <c r="H223" s="4"/>
      <c r="I223" s="4">
        <v>3</v>
      </c>
      <c r="J223" s="4">
        <v>15</v>
      </c>
      <c r="K223" s="4">
        <f t="shared" si="4"/>
        <v>45</v>
      </c>
    </row>
    <row r="224" spans="1:11">
      <c r="A224" s="4">
        <v>203</v>
      </c>
      <c r="B224" s="5" t="s">
        <v>95</v>
      </c>
      <c r="C224" s="5" t="s">
        <v>268</v>
      </c>
      <c r="D224" s="9" t="s">
        <v>46</v>
      </c>
      <c r="E224" s="24"/>
      <c r="F224" s="20"/>
      <c r="G224" s="4"/>
      <c r="H224" s="4"/>
      <c r="I224" s="4">
        <v>3</v>
      </c>
      <c r="J224" s="4">
        <v>15</v>
      </c>
      <c r="K224" s="4">
        <f t="shared" si="4"/>
        <v>45</v>
      </c>
    </row>
    <row r="225" spans="1:11">
      <c r="A225" s="4">
        <v>204</v>
      </c>
      <c r="B225" s="5" t="s">
        <v>95</v>
      </c>
      <c r="C225" s="5" t="s">
        <v>269</v>
      </c>
      <c r="D225" s="9" t="s">
        <v>46</v>
      </c>
      <c r="E225" s="24"/>
      <c r="F225" s="20"/>
      <c r="G225" s="4"/>
      <c r="H225" s="4"/>
      <c r="I225" s="4">
        <v>1</v>
      </c>
      <c r="J225" s="4">
        <v>35</v>
      </c>
      <c r="K225" s="4">
        <f t="shared" si="4"/>
        <v>35</v>
      </c>
    </row>
    <row r="226" spans="1:11">
      <c r="A226" s="4">
        <v>205</v>
      </c>
      <c r="B226" s="5" t="s">
        <v>95</v>
      </c>
      <c r="C226" s="5" t="s">
        <v>270</v>
      </c>
      <c r="D226" s="9" t="s">
        <v>46</v>
      </c>
      <c r="E226" s="24"/>
      <c r="F226" s="20"/>
      <c r="G226" s="4"/>
      <c r="H226" s="4"/>
      <c r="I226" s="4">
        <v>15</v>
      </c>
      <c r="J226" s="4">
        <v>2000</v>
      </c>
      <c r="K226" s="4">
        <f t="shared" si="4"/>
        <v>30000</v>
      </c>
    </row>
    <row r="227" spans="1:11" ht="25.5">
      <c r="A227" s="4">
        <v>206</v>
      </c>
      <c r="B227" s="5" t="s">
        <v>95</v>
      </c>
      <c r="C227" s="5" t="s">
        <v>271</v>
      </c>
      <c r="D227" s="9" t="s">
        <v>46</v>
      </c>
      <c r="E227" s="24"/>
      <c r="F227" s="20"/>
      <c r="G227" s="4"/>
      <c r="H227" s="4"/>
      <c r="I227" s="4">
        <v>1</v>
      </c>
      <c r="J227" s="4">
        <v>180</v>
      </c>
      <c r="K227" s="4">
        <f t="shared" si="4"/>
        <v>180</v>
      </c>
    </row>
    <row r="228" spans="1:11">
      <c r="A228" s="4">
        <v>207</v>
      </c>
      <c r="B228" s="5" t="s">
        <v>95</v>
      </c>
      <c r="C228" s="5" t="s">
        <v>272</v>
      </c>
      <c r="D228" s="9" t="s">
        <v>46</v>
      </c>
      <c r="E228" s="24"/>
      <c r="F228" s="20"/>
      <c r="G228" s="4"/>
      <c r="H228" s="4"/>
      <c r="I228" s="4">
        <v>1</v>
      </c>
      <c r="J228" s="4">
        <v>90</v>
      </c>
      <c r="K228" s="4">
        <f t="shared" si="4"/>
        <v>90</v>
      </c>
    </row>
    <row r="229" spans="1:11">
      <c r="A229" s="4">
        <v>208</v>
      </c>
      <c r="B229" s="5" t="s">
        <v>95</v>
      </c>
      <c r="C229" s="5" t="s">
        <v>273</v>
      </c>
      <c r="D229" s="9" t="s">
        <v>34</v>
      </c>
      <c r="E229" s="24"/>
      <c r="F229" s="20"/>
      <c r="G229" s="4"/>
      <c r="H229" s="4"/>
      <c r="I229" s="4">
        <v>2</v>
      </c>
      <c r="J229" s="4">
        <v>10</v>
      </c>
      <c r="K229" s="4">
        <f t="shared" si="4"/>
        <v>20</v>
      </c>
    </row>
    <row r="230" spans="1:11">
      <c r="A230" s="4">
        <v>209</v>
      </c>
      <c r="B230" s="5" t="s">
        <v>95</v>
      </c>
      <c r="C230" s="5" t="s">
        <v>274</v>
      </c>
      <c r="D230" s="9" t="s">
        <v>46</v>
      </c>
      <c r="E230" s="24"/>
      <c r="F230" s="20"/>
      <c r="G230" s="4"/>
      <c r="H230" s="4"/>
      <c r="I230" s="4">
        <v>1</v>
      </c>
      <c r="J230" s="4">
        <v>500</v>
      </c>
      <c r="K230" s="4">
        <f t="shared" si="4"/>
        <v>500</v>
      </c>
    </row>
    <row r="231" spans="1:11">
      <c r="A231" s="4">
        <v>210</v>
      </c>
      <c r="B231" s="5" t="s">
        <v>95</v>
      </c>
      <c r="C231" s="5" t="s">
        <v>275</v>
      </c>
      <c r="D231" s="9" t="s">
        <v>46</v>
      </c>
      <c r="E231" s="24"/>
      <c r="F231" s="20"/>
      <c r="G231" s="4"/>
      <c r="H231" s="4"/>
      <c r="I231" s="4">
        <v>10</v>
      </c>
      <c r="J231" s="4">
        <v>250</v>
      </c>
      <c r="K231" s="4">
        <f t="shared" si="4"/>
        <v>2500</v>
      </c>
    </row>
    <row r="232" spans="1:11">
      <c r="A232" s="4">
        <v>211</v>
      </c>
      <c r="B232" s="5" t="s">
        <v>95</v>
      </c>
      <c r="C232" s="5" t="s">
        <v>276</v>
      </c>
      <c r="D232" s="9" t="s">
        <v>46</v>
      </c>
      <c r="E232" s="24"/>
      <c r="F232" s="20"/>
      <c r="G232" s="4"/>
      <c r="H232" s="4"/>
      <c r="I232" s="4">
        <v>2</v>
      </c>
      <c r="J232" s="4">
        <v>2500</v>
      </c>
      <c r="K232" s="4">
        <f t="shared" si="4"/>
        <v>5000</v>
      </c>
    </row>
    <row r="233" spans="1:11">
      <c r="A233" s="4">
        <v>212</v>
      </c>
      <c r="B233" s="5"/>
      <c r="C233" s="5" t="s">
        <v>277</v>
      </c>
      <c r="D233" s="9" t="s">
        <v>278</v>
      </c>
      <c r="E233" s="24"/>
      <c r="F233" s="20"/>
      <c r="G233" s="4"/>
      <c r="H233" s="4"/>
      <c r="I233" s="4">
        <v>1</v>
      </c>
      <c r="J233" s="4">
        <v>264600</v>
      </c>
      <c r="K233" s="4">
        <f t="shared" si="4"/>
        <v>264600</v>
      </c>
    </row>
    <row r="234" spans="1:11">
      <c r="A234" s="4">
        <v>213</v>
      </c>
      <c r="B234" s="5" t="s">
        <v>95</v>
      </c>
      <c r="C234" s="5" t="s">
        <v>279</v>
      </c>
      <c r="D234" s="9" t="s">
        <v>28</v>
      </c>
      <c r="E234" s="4"/>
      <c r="F234" s="20"/>
      <c r="G234" s="4"/>
      <c r="H234" s="4"/>
      <c r="I234" s="12">
        <v>160</v>
      </c>
      <c r="J234" s="4">
        <v>10</v>
      </c>
      <c r="K234" s="4">
        <f t="shared" si="4"/>
        <v>1600</v>
      </c>
    </row>
    <row r="235" spans="1:11" ht="25.5">
      <c r="A235" s="4">
        <v>214</v>
      </c>
      <c r="B235" s="5" t="s">
        <v>95</v>
      </c>
      <c r="C235" s="5" t="s">
        <v>280</v>
      </c>
      <c r="D235" s="9" t="s">
        <v>28</v>
      </c>
      <c r="E235" s="4"/>
      <c r="F235" s="20"/>
      <c r="G235" s="4"/>
      <c r="H235" s="4"/>
      <c r="I235" s="12">
        <v>140</v>
      </c>
      <c r="J235" s="4">
        <v>15</v>
      </c>
      <c r="K235" s="4">
        <f t="shared" si="4"/>
        <v>2100</v>
      </c>
    </row>
    <row r="236" spans="1:11">
      <c r="A236" s="4">
        <v>215</v>
      </c>
      <c r="B236" s="5" t="s">
        <v>95</v>
      </c>
      <c r="C236" s="5" t="s">
        <v>281</v>
      </c>
      <c r="D236" s="9" t="s">
        <v>282</v>
      </c>
      <c r="E236" s="4"/>
      <c r="F236" s="20"/>
      <c r="G236" s="4"/>
      <c r="H236" s="4"/>
      <c r="I236" s="12">
        <v>1</v>
      </c>
      <c r="J236" s="4">
        <v>52715</v>
      </c>
      <c r="K236" s="4">
        <f t="shared" si="4"/>
        <v>52715</v>
      </c>
    </row>
    <row r="237" spans="1:11">
      <c r="A237" s="4">
        <v>216</v>
      </c>
      <c r="B237" s="5" t="s">
        <v>95</v>
      </c>
      <c r="C237" s="5" t="s">
        <v>237</v>
      </c>
      <c r="D237" s="9" t="s">
        <v>46</v>
      </c>
      <c r="E237" s="4"/>
      <c r="F237" s="20"/>
      <c r="G237" s="4"/>
      <c r="H237" s="4"/>
      <c r="I237" s="12">
        <v>4</v>
      </c>
      <c r="J237" s="4">
        <v>35</v>
      </c>
      <c r="K237" s="4">
        <f t="shared" si="4"/>
        <v>140</v>
      </c>
    </row>
    <row r="238" spans="1:11">
      <c r="A238" s="4">
        <v>217</v>
      </c>
      <c r="B238" s="5" t="s">
        <v>95</v>
      </c>
      <c r="C238" s="5" t="s">
        <v>283</v>
      </c>
      <c r="D238" s="9" t="s">
        <v>46</v>
      </c>
      <c r="E238" s="4"/>
      <c r="F238" s="20"/>
      <c r="G238" s="4"/>
      <c r="H238" s="4"/>
      <c r="I238" s="12">
        <v>2</v>
      </c>
      <c r="J238" s="4">
        <v>35</v>
      </c>
      <c r="K238" s="4">
        <f t="shared" si="4"/>
        <v>70</v>
      </c>
    </row>
    <row r="239" spans="1:11">
      <c r="A239" s="4">
        <v>218</v>
      </c>
      <c r="B239" s="5" t="s">
        <v>95</v>
      </c>
      <c r="C239" s="5" t="s">
        <v>284</v>
      </c>
      <c r="D239" s="9" t="s">
        <v>28</v>
      </c>
      <c r="E239" s="4"/>
      <c r="F239" s="20"/>
      <c r="G239" s="4"/>
      <c r="H239" s="4"/>
      <c r="I239" s="12">
        <v>136</v>
      </c>
      <c r="J239" s="4">
        <v>2.5</v>
      </c>
      <c r="K239" s="4">
        <f t="shared" si="4"/>
        <v>340</v>
      </c>
    </row>
    <row r="240" spans="1:11">
      <c r="J240" s="1"/>
      <c r="K240" s="27"/>
    </row>
    <row r="242" spans="1:13">
      <c r="A242" s="1311" t="s">
        <v>285</v>
      </c>
      <c r="B242" s="1311"/>
      <c r="C242" s="1311"/>
      <c r="D242" s="1311"/>
      <c r="E242" s="1311"/>
      <c r="F242" s="1311"/>
      <c r="G242" s="1311"/>
      <c r="H242" s="1311"/>
      <c r="I242" s="1311"/>
      <c r="J242" s="1311"/>
      <c r="K242" s="1311"/>
    </row>
    <row r="243" spans="1:13">
      <c r="A243" s="1311" t="s">
        <v>286</v>
      </c>
      <c r="B243" s="1311"/>
      <c r="C243" s="1311"/>
      <c r="D243" s="1311"/>
      <c r="E243" s="1311"/>
      <c r="F243" s="1311"/>
      <c r="G243" s="1311"/>
      <c r="H243" s="1311"/>
      <c r="I243" s="1311"/>
      <c r="J243" s="1311"/>
      <c r="K243" s="1311"/>
    </row>
    <row r="244" spans="1:13">
      <c r="A244" s="1311"/>
      <c r="B244" s="1311"/>
      <c r="C244" s="1311"/>
    </row>
    <row r="245" spans="1:13" ht="23.25">
      <c r="A245" s="1296" t="s">
        <v>287</v>
      </c>
      <c r="B245" s="1297"/>
      <c r="C245" s="1297"/>
      <c r="D245" s="1297"/>
      <c r="E245" s="1297"/>
      <c r="F245" s="1297"/>
      <c r="G245" s="1297"/>
      <c r="H245" s="1297"/>
      <c r="I245" s="1297"/>
      <c r="J245" s="1297"/>
      <c r="K245" s="1297"/>
      <c r="L245" s="1297"/>
      <c r="M245" s="1297"/>
    </row>
    <row r="246" spans="1:13" ht="23.25">
      <c r="A246" s="28"/>
      <c r="B246" s="29"/>
      <c r="C246" s="30"/>
      <c r="D246" s="30"/>
      <c r="E246" s="30"/>
      <c r="F246" s="30"/>
      <c r="G246" s="30"/>
      <c r="H246" s="30"/>
      <c r="I246" s="30"/>
      <c r="J246" s="30"/>
      <c r="K246" s="30"/>
      <c r="L246" s="31"/>
      <c r="M246" s="30"/>
    </row>
    <row r="247" spans="1:13" ht="15.75">
      <c r="A247" s="1298" t="s">
        <v>288</v>
      </c>
      <c r="B247" s="1298" t="s">
        <v>685</v>
      </c>
      <c r="C247" s="1298" t="s">
        <v>6</v>
      </c>
      <c r="D247" s="1299" t="s">
        <v>289</v>
      </c>
      <c r="E247" s="1302" t="s">
        <v>290</v>
      </c>
      <c r="F247" s="1298" t="s">
        <v>291</v>
      </c>
      <c r="G247" s="1298"/>
      <c r="H247" s="1298"/>
      <c r="I247" s="1298"/>
      <c r="J247" s="1298"/>
      <c r="K247" s="1298"/>
      <c r="L247" s="1305" t="s">
        <v>292</v>
      </c>
      <c r="M247" s="1306" t="s">
        <v>293</v>
      </c>
    </row>
    <row r="248" spans="1:13">
      <c r="A248" s="1298"/>
      <c r="B248" s="1298"/>
      <c r="C248" s="1298"/>
      <c r="D248" s="1300"/>
      <c r="E248" s="1303"/>
      <c r="F248" s="1298" t="s">
        <v>294</v>
      </c>
      <c r="G248" s="1302" t="s">
        <v>295</v>
      </c>
      <c r="H248" s="1307" t="s">
        <v>14</v>
      </c>
      <c r="I248" s="1302" t="s">
        <v>295</v>
      </c>
      <c r="J248" s="1309" t="s">
        <v>12</v>
      </c>
      <c r="K248" s="1302" t="s">
        <v>295</v>
      </c>
      <c r="L248" s="1305"/>
      <c r="M248" s="1306"/>
    </row>
    <row r="249" spans="1:13">
      <c r="A249" s="1298"/>
      <c r="B249" s="1298"/>
      <c r="C249" s="1298"/>
      <c r="D249" s="1301"/>
      <c r="E249" s="1304"/>
      <c r="F249" s="1298"/>
      <c r="G249" s="1304"/>
      <c r="H249" s="1308"/>
      <c r="I249" s="1304"/>
      <c r="J249" s="1310"/>
      <c r="K249" s="1304"/>
      <c r="L249" s="1305"/>
      <c r="M249" s="1306"/>
    </row>
    <row r="250" spans="1:13" ht="16.5">
      <c r="A250" s="32">
        <v>1</v>
      </c>
      <c r="B250" s="33" t="s">
        <v>296</v>
      </c>
      <c r="C250" s="34" t="s">
        <v>297</v>
      </c>
      <c r="D250" s="35" t="s">
        <v>298</v>
      </c>
      <c r="E250" s="36">
        <v>20000</v>
      </c>
      <c r="F250" s="37">
        <v>0.44</v>
      </c>
      <c r="G250" s="38">
        <f t="shared" ref="G250:G313" si="5">E250*F250</f>
        <v>8800</v>
      </c>
      <c r="H250" s="39"/>
      <c r="I250" s="39">
        <f t="shared" ref="I250:I313" si="6">E250*H250</f>
        <v>0</v>
      </c>
      <c r="J250" s="39"/>
      <c r="K250" s="39">
        <f t="shared" ref="K250:K313" si="7">E250*J250</f>
        <v>0</v>
      </c>
      <c r="L250" s="37">
        <f t="shared" ref="L250:L313" si="8">F250+H250+J250</f>
        <v>0.44</v>
      </c>
      <c r="M250" s="40">
        <f t="shared" ref="M250:M313" si="9">L250*E250</f>
        <v>8800</v>
      </c>
    </row>
    <row r="251" spans="1:13" ht="15.75">
      <c r="A251" s="35">
        <v>2</v>
      </c>
      <c r="B251" s="35"/>
      <c r="C251" s="34" t="s">
        <v>299</v>
      </c>
      <c r="D251" s="35" t="s">
        <v>300</v>
      </c>
      <c r="E251" s="41">
        <v>15</v>
      </c>
      <c r="F251" s="42"/>
      <c r="G251" s="38">
        <f t="shared" si="5"/>
        <v>0</v>
      </c>
      <c r="H251" s="39"/>
      <c r="I251" s="39">
        <f t="shared" si="6"/>
        <v>0</v>
      </c>
      <c r="J251" s="36">
        <v>1</v>
      </c>
      <c r="K251" s="39">
        <f t="shared" si="7"/>
        <v>15</v>
      </c>
      <c r="L251" s="38">
        <f t="shared" si="8"/>
        <v>1</v>
      </c>
      <c r="M251" s="40">
        <f t="shared" si="9"/>
        <v>15</v>
      </c>
    </row>
    <row r="252" spans="1:13" ht="15.75">
      <c r="A252" s="32">
        <v>3</v>
      </c>
      <c r="B252" s="43"/>
      <c r="C252" s="34" t="s">
        <v>301</v>
      </c>
      <c r="D252" s="35" t="s">
        <v>28</v>
      </c>
      <c r="E252" s="41">
        <v>20</v>
      </c>
      <c r="F252" s="38">
        <v>150</v>
      </c>
      <c r="G252" s="38">
        <f t="shared" si="5"/>
        <v>3000</v>
      </c>
      <c r="H252" s="39"/>
      <c r="I252" s="39">
        <f t="shared" si="6"/>
        <v>0</v>
      </c>
      <c r="J252" s="39"/>
      <c r="K252" s="39">
        <f t="shared" si="7"/>
        <v>0</v>
      </c>
      <c r="L252" s="38">
        <f t="shared" si="8"/>
        <v>150</v>
      </c>
      <c r="M252" s="40">
        <f t="shared" si="9"/>
        <v>3000</v>
      </c>
    </row>
    <row r="253" spans="1:13" ht="15.75">
      <c r="A253" s="35">
        <v>4</v>
      </c>
      <c r="B253" s="43"/>
      <c r="C253" s="34" t="s">
        <v>302</v>
      </c>
      <c r="D253" s="35" t="s">
        <v>300</v>
      </c>
      <c r="E253" s="41">
        <v>2</v>
      </c>
      <c r="F253" s="42"/>
      <c r="G253" s="38">
        <f t="shared" si="5"/>
        <v>0</v>
      </c>
      <c r="H253" s="39"/>
      <c r="I253" s="39">
        <f t="shared" si="6"/>
        <v>0</v>
      </c>
      <c r="J253" s="36">
        <v>22</v>
      </c>
      <c r="K253" s="39">
        <f t="shared" si="7"/>
        <v>44</v>
      </c>
      <c r="L253" s="38">
        <f t="shared" si="8"/>
        <v>22</v>
      </c>
      <c r="M253" s="40">
        <f t="shared" si="9"/>
        <v>44</v>
      </c>
    </row>
    <row r="254" spans="1:13" ht="15.75">
      <c r="A254" s="32">
        <v>5</v>
      </c>
      <c r="B254" s="35"/>
      <c r="C254" s="34" t="s">
        <v>303</v>
      </c>
      <c r="D254" s="35" t="s">
        <v>300</v>
      </c>
      <c r="E254" s="41">
        <v>150</v>
      </c>
      <c r="F254" s="38">
        <v>2</v>
      </c>
      <c r="G254" s="38">
        <f t="shared" si="5"/>
        <v>300</v>
      </c>
      <c r="H254" s="39"/>
      <c r="I254" s="39">
        <f t="shared" si="6"/>
        <v>0</v>
      </c>
      <c r="J254" s="39"/>
      <c r="K254" s="39">
        <f t="shared" si="7"/>
        <v>0</v>
      </c>
      <c r="L254" s="38">
        <f t="shared" si="8"/>
        <v>2</v>
      </c>
      <c r="M254" s="40">
        <f t="shared" si="9"/>
        <v>300</v>
      </c>
    </row>
    <row r="255" spans="1:13" ht="15.75">
      <c r="A255" s="35">
        <v>6</v>
      </c>
      <c r="B255" s="43"/>
      <c r="C255" s="34" t="s">
        <v>304</v>
      </c>
      <c r="D255" s="35" t="s">
        <v>300</v>
      </c>
      <c r="E255" s="41">
        <v>150</v>
      </c>
      <c r="F255" s="42"/>
      <c r="G255" s="38">
        <f t="shared" si="5"/>
        <v>0</v>
      </c>
      <c r="H255" s="39"/>
      <c r="I255" s="39">
        <f t="shared" si="6"/>
        <v>0</v>
      </c>
      <c r="J255" s="36">
        <v>5</v>
      </c>
      <c r="K255" s="39">
        <f t="shared" si="7"/>
        <v>750</v>
      </c>
      <c r="L255" s="38">
        <f t="shared" si="8"/>
        <v>5</v>
      </c>
      <c r="M255" s="40">
        <f t="shared" si="9"/>
        <v>750</v>
      </c>
    </row>
    <row r="256" spans="1:13" ht="33">
      <c r="A256" s="32">
        <v>7</v>
      </c>
      <c r="B256" s="44" t="s">
        <v>305</v>
      </c>
      <c r="C256" s="34" t="s">
        <v>306</v>
      </c>
      <c r="D256" s="35" t="s">
        <v>300</v>
      </c>
      <c r="E256" s="41">
        <v>300</v>
      </c>
      <c r="F256" s="38">
        <v>12</v>
      </c>
      <c r="G256" s="38">
        <f t="shared" si="5"/>
        <v>3600</v>
      </c>
      <c r="H256" s="39"/>
      <c r="I256" s="39">
        <f t="shared" si="6"/>
        <v>0</v>
      </c>
      <c r="J256" s="39"/>
      <c r="K256" s="39">
        <f t="shared" si="7"/>
        <v>0</v>
      </c>
      <c r="L256" s="38">
        <f t="shared" si="8"/>
        <v>12</v>
      </c>
      <c r="M256" s="40">
        <f t="shared" si="9"/>
        <v>3600</v>
      </c>
    </row>
    <row r="257" spans="1:13" ht="15.75">
      <c r="A257" s="35">
        <v>8</v>
      </c>
      <c r="B257" s="43"/>
      <c r="C257" s="34" t="s">
        <v>307</v>
      </c>
      <c r="D257" s="35" t="s">
        <v>300</v>
      </c>
      <c r="E257" s="41">
        <v>200</v>
      </c>
      <c r="F257" s="42"/>
      <c r="G257" s="38">
        <f t="shared" si="5"/>
        <v>0</v>
      </c>
      <c r="H257" s="36">
        <v>2</v>
      </c>
      <c r="I257" s="39">
        <f t="shared" si="6"/>
        <v>400</v>
      </c>
      <c r="J257" s="39"/>
      <c r="K257" s="39">
        <f t="shared" si="7"/>
        <v>0</v>
      </c>
      <c r="L257" s="38">
        <f t="shared" si="8"/>
        <v>2</v>
      </c>
      <c r="M257" s="40">
        <f t="shared" si="9"/>
        <v>400</v>
      </c>
    </row>
    <row r="258" spans="1:13" ht="15.75">
      <c r="A258" s="32">
        <v>9</v>
      </c>
      <c r="B258" s="35"/>
      <c r="C258" s="45" t="s">
        <v>308</v>
      </c>
      <c r="D258" s="35" t="s">
        <v>300</v>
      </c>
      <c r="E258" s="41">
        <v>60</v>
      </c>
      <c r="F258" s="42"/>
      <c r="G258" s="38">
        <f t="shared" si="5"/>
        <v>0</v>
      </c>
      <c r="H258" s="39"/>
      <c r="I258" s="39">
        <f t="shared" si="6"/>
        <v>0</v>
      </c>
      <c r="J258" s="36">
        <v>12</v>
      </c>
      <c r="K258" s="39">
        <f t="shared" si="7"/>
        <v>720</v>
      </c>
      <c r="L258" s="38">
        <f t="shared" si="8"/>
        <v>12</v>
      </c>
      <c r="M258" s="40">
        <f t="shared" si="9"/>
        <v>720</v>
      </c>
    </row>
    <row r="259" spans="1:13" ht="15.75">
      <c r="A259" s="35">
        <v>10</v>
      </c>
      <c r="B259" s="43"/>
      <c r="C259" s="34" t="s">
        <v>309</v>
      </c>
      <c r="D259" s="35" t="s">
        <v>300</v>
      </c>
      <c r="E259" s="41">
        <v>250</v>
      </c>
      <c r="F259" s="42"/>
      <c r="G259" s="38">
        <f t="shared" si="5"/>
        <v>0</v>
      </c>
      <c r="H259" s="39"/>
      <c r="I259" s="39">
        <f t="shared" si="6"/>
        <v>0</v>
      </c>
      <c r="J259" s="36">
        <v>1</v>
      </c>
      <c r="K259" s="39">
        <f t="shared" si="7"/>
        <v>250</v>
      </c>
      <c r="L259" s="38">
        <f t="shared" si="8"/>
        <v>1</v>
      </c>
      <c r="M259" s="40">
        <f t="shared" si="9"/>
        <v>250</v>
      </c>
    </row>
    <row r="260" spans="1:13" ht="15.75">
      <c r="A260" s="32">
        <v>11</v>
      </c>
      <c r="B260" s="35"/>
      <c r="C260" s="46" t="s">
        <v>310</v>
      </c>
      <c r="D260" s="35" t="s">
        <v>300</v>
      </c>
      <c r="E260" s="41">
        <v>2000</v>
      </c>
      <c r="F260" s="42"/>
      <c r="G260" s="38">
        <f t="shared" si="5"/>
        <v>0</v>
      </c>
      <c r="H260" s="36">
        <v>5</v>
      </c>
      <c r="I260" s="39">
        <f t="shared" si="6"/>
        <v>10000</v>
      </c>
      <c r="J260" s="39"/>
      <c r="K260" s="39">
        <f t="shared" si="7"/>
        <v>0</v>
      </c>
      <c r="L260" s="38">
        <f t="shared" si="8"/>
        <v>5</v>
      </c>
      <c r="M260" s="40">
        <f t="shared" si="9"/>
        <v>10000</v>
      </c>
    </row>
    <row r="261" spans="1:13" ht="31.5">
      <c r="A261" s="35">
        <v>12</v>
      </c>
      <c r="B261" s="43"/>
      <c r="C261" s="34" t="s">
        <v>311</v>
      </c>
      <c r="D261" s="35" t="s">
        <v>300</v>
      </c>
      <c r="E261" s="41">
        <v>3500</v>
      </c>
      <c r="F261" s="42"/>
      <c r="G261" s="38">
        <f t="shared" si="5"/>
        <v>0</v>
      </c>
      <c r="H261" s="39"/>
      <c r="I261" s="39">
        <f t="shared" si="6"/>
        <v>0</v>
      </c>
      <c r="J261" s="36">
        <v>1</v>
      </c>
      <c r="K261" s="39">
        <f t="shared" si="7"/>
        <v>3500</v>
      </c>
      <c r="L261" s="38">
        <f t="shared" si="8"/>
        <v>1</v>
      </c>
      <c r="M261" s="40">
        <f t="shared" si="9"/>
        <v>3500</v>
      </c>
    </row>
    <row r="262" spans="1:13" ht="15.75">
      <c r="A262" s="32">
        <v>13</v>
      </c>
      <c r="B262" s="35"/>
      <c r="C262" s="34" t="s">
        <v>312</v>
      </c>
      <c r="D262" s="35" t="s">
        <v>300</v>
      </c>
      <c r="E262" s="41">
        <v>1000</v>
      </c>
      <c r="F262" s="42"/>
      <c r="G262" s="38">
        <f t="shared" si="5"/>
        <v>0</v>
      </c>
      <c r="H262" s="36">
        <v>1</v>
      </c>
      <c r="I262" s="39">
        <f t="shared" si="6"/>
        <v>1000</v>
      </c>
      <c r="J262" s="39"/>
      <c r="K262" s="39">
        <f t="shared" si="7"/>
        <v>0</v>
      </c>
      <c r="L262" s="38">
        <f t="shared" si="8"/>
        <v>1</v>
      </c>
      <c r="M262" s="40">
        <f t="shared" si="9"/>
        <v>1000</v>
      </c>
    </row>
    <row r="263" spans="1:13" ht="15.75">
      <c r="A263" s="35">
        <v>14</v>
      </c>
      <c r="B263" s="43"/>
      <c r="C263" s="34" t="s">
        <v>313</v>
      </c>
      <c r="D263" s="35" t="s">
        <v>300</v>
      </c>
      <c r="E263" s="41">
        <v>450</v>
      </c>
      <c r="F263" s="42"/>
      <c r="G263" s="38">
        <f t="shared" si="5"/>
        <v>0</v>
      </c>
      <c r="H263" s="36">
        <v>2</v>
      </c>
      <c r="I263" s="39">
        <f t="shared" si="6"/>
        <v>900</v>
      </c>
      <c r="J263" s="39"/>
      <c r="K263" s="39">
        <f t="shared" si="7"/>
        <v>0</v>
      </c>
      <c r="L263" s="38">
        <f t="shared" si="8"/>
        <v>2</v>
      </c>
      <c r="M263" s="40">
        <f t="shared" si="9"/>
        <v>900</v>
      </c>
    </row>
    <row r="264" spans="1:13" ht="15.75">
      <c r="A264" s="32">
        <v>15</v>
      </c>
      <c r="B264" s="35"/>
      <c r="C264" s="34" t="s">
        <v>314</v>
      </c>
      <c r="D264" s="35" t="s">
        <v>300</v>
      </c>
      <c r="E264" s="41">
        <v>3500</v>
      </c>
      <c r="F264" s="42"/>
      <c r="G264" s="38">
        <f t="shared" si="5"/>
        <v>0</v>
      </c>
      <c r="H264" s="36">
        <v>3</v>
      </c>
      <c r="I264" s="39">
        <f t="shared" si="6"/>
        <v>10500</v>
      </c>
      <c r="J264" s="39"/>
      <c r="K264" s="39">
        <f t="shared" si="7"/>
        <v>0</v>
      </c>
      <c r="L264" s="38">
        <f t="shared" si="8"/>
        <v>3</v>
      </c>
      <c r="M264" s="40">
        <f t="shared" si="9"/>
        <v>10500</v>
      </c>
    </row>
    <row r="265" spans="1:13" ht="15.75">
      <c r="A265" s="35">
        <v>16</v>
      </c>
      <c r="B265" s="43"/>
      <c r="C265" s="34" t="s">
        <v>315</v>
      </c>
      <c r="D265" s="35" t="s">
        <v>300</v>
      </c>
      <c r="E265" s="41">
        <v>3500</v>
      </c>
      <c r="F265" s="42"/>
      <c r="G265" s="38">
        <f t="shared" si="5"/>
        <v>0</v>
      </c>
      <c r="H265" s="36">
        <v>2</v>
      </c>
      <c r="I265" s="39">
        <f t="shared" si="6"/>
        <v>7000</v>
      </c>
      <c r="J265" s="39"/>
      <c r="K265" s="39">
        <f t="shared" si="7"/>
        <v>0</v>
      </c>
      <c r="L265" s="38">
        <f t="shared" si="8"/>
        <v>2</v>
      </c>
      <c r="M265" s="40">
        <f t="shared" si="9"/>
        <v>7000</v>
      </c>
    </row>
    <row r="266" spans="1:13" ht="15.75">
      <c r="A266" s="32">
        <v>17</v>
      </c>
      <c r="B266" s="35"/>
      <c r="C266" s="34" t="s">
        <v>316</v>
      </c>
      <c r="D266" s="35" t="s">
        <v>300</v>
      </c>
      <c r="E266" s="41">
        <v>3500</v>
      </c>
      <c r="F266" s="42"/>
      <c r="G266" s="38">
        <f t="shared" si="5"/>
        <v>0</v>
      </c>
      <c r="H266" s="36">
        <v>4</v>
      </c>
      <c r="I266" s="39">
        <f t="shared" si="6"/>
        <v>14000</v>
      </c>
      <c r="J266" s="39"/>
      <c r="K266" s="39">
        <f t="shared" si="7"/>
        <v>0</v>
      </c>
      <c r="L266" s="38">
        <f t="shared" si="8"/>
        <v>4</v>
      </c>
      <c r="M266" s="40">
        <f t="shared" si="9"/>
        <v>14000</v>
      </c>
    </row>
    <row r="267" spans="1:13" ht="15.75">
      <c r="A267" s="35">
        <v>18</v>
      </c>
      <c r="B267" s="43"/>
      <c r="C267" s="47" t="s">
        <v>317</v>
      </c>
      <c r="D267" s="35" t="s">
        <v>300</v>
      </c>
      <c r="E267" s="41">
        <v>250</v>
      </c>
      <c r="F267" s="42"/>
      <c r="G267" s="38">
        <f t="shared" si="5"/>
        <v>0</v>
      </c>
      <c r="H267" s="39"/>
      <c r="I267" s="39">
        <f t="shared" si="6"/>
        <v>0</v>
      </c>
      <c r="J267" s="36">
        <v>7</v>
      </c>
      <c r="K267" s="39">
        <f t="shared" si="7"/>
        <v>1750</v>
      </c>
      <c r="L267" s="38">
        <f t="shared" si="8"/>
        <v>7</v>
      </c>
      <c r="M267" s="40">
        <f t="shared" si="9"/>
        <v>1750</v>
      </c>
    </row>
    <row r="268" spans="1:13" ht="15.75">
      <c r="A268" s="32">
        <v>19</v>
      </c>
      <c r="B268" s="35"/>
      <c r="C268" s="34" t="s">
        <v>318</v>
      </c>
      <c r="D268" s="35" t="s">
        <v>300</v>
      </c>
      <c r="E268" s="41">
        <v>250</v>
      </c>
      <c r="F268" s="42"/>
      <c r="G268" s="38">
        <f t="shared" si="5"/>
        <v>0</v>
      </c>
      <c r="H268" s="39"/>
      <c r="I268" s="39">
        <f t="shared" si="6"/>
        <v>0</v>
      </c>
      <c r="J268" s="36">
        <v>2</v>
      </c>
      <c r="K268" s="39">
        <f t="shared" si="7"/>
        <v>500</v>
      </c>
      <c r="L268" s="38">
        <f t="shared" si="8"/>
        <v>2</v>
      </c>
      <c r="M268" s="40">
        <f t="shared" si="9"/>
        <v>500</v>
      </c>
    </row>
    <row r="269" spans="1:13" ht="15.75">
      <c r="A269" s="35">
        <v>20</v>
      </c>
      <c r="B269" s="43"/>
      <c r="C269" s="34" t="s">
        <v>319</v>
      </c>
      <c r="D269" s="35" t="s">
        <v>300</v>
      </c>
      <c r="E269" s="41">
        <v>250</v>
      </c>
      <c r="F269" s="42"/>
      <c r="G269" s="38">
        <f t="shared" si="5"/>
        <v>0</v>
      </c>
      <c r="H269" s="39"/>
      <c r="I269" s="39">
        <f t="shared" si="6"/>
        <v>0</v>
      </c>
      <c r="J269" s="36">
        <v>4</v>
      </c>
      <c r="K269" s="39">
        <f t="shared" si="7"/>
        <v>1000</v>
      </c>
      <c r="L269" s="38">
        <f t="shared" si="8"/>
        <v>4</v>
      </c>
      <c r="M269" s="40">
        <f t="shared" si="9"/>
        <v>1000</v>
      </c>
    </row>
    <row r="270" spans="1:13" ht="31.5">
      <c r="A270" s="32">
        <v>21</v>
      </c>
      <c r="B270" s="35"/>
      <c r="C270" s="34" t="s">
        <v>320</v>
      </c>
      <c r="D270" s="35" t="s">
        <v>300</v>
      </c>
      <c r="E270" s="41">
        <v>2500</v>
      </c>
      <c r="F270" s="42"/>
      <c r="G270" s="38">
        <f t="shared" si="5"/>
        <v>0</v>
      </c>
      <c r="H270" s="36">
        <v>1</v>
      </c>
      <c r="I270" s="39">
        <f t="shared" si="6"/>
        <v>2500</v>
      </c>
      <c r="J270" s="39"/>
      <c r="K270" s="39">
        <f t="shared" si="7"/>
        <v>0</v>
      </c>
      <c r="L270" s="38">
        <f t="shared" si="8"/>
        <v>1</v>
      </c>
      <c r="M270" s="40">
        <f t="shared" si="9"/>
        <v>2500</v>
      </c>
    </row>
    <row r="271" spans="1:13" ht="15.75">
      <c r="A271" s="35">
        <v>22</v>
      </c>
      <c r="B271" s="43"/>
      <c r="C271" s="34" t="s">
        <v>321</v>
      </c>
      <c r="D271" s="35" t="s">
        <v>300</v>
      </c>
      <c r="E271" s="41">
        <v>2500</v>
      </c>
      <c r="F271" s="42"/>
      <c r="G271" s="38">
        <f t="shared" si="5"/>
        <v>0</v>
      </c>
      <c r="H271" s="36">
        <v>2</v>
      </c>
      <c r="I271" s="39">
        <f t="shared" si="6"/>
        <v>5000</v>
      </c>
      <c r="J271" s="39"/>
      <c r="K271" s="39">
        <f t="shared" si="7"/>
        <v>0</v>
      </c>
      <c r="L271" s="38">
        <f t="shared" si="8"/>
        <v>2</v>
      </c>
      <c r="M271" s="40">
        <f t="shared" si="9"/>
        <v>5000</v>
      </c>
    </row>
    <row r="272" spans="1:13" ht="15.75">
      <c r="A272" s="32">
        <v>23</v>
      </c>
      <c r="B272" s="35"/>
      <c r="C272" s="34" t="s">
        <v>322</v>
      </c>
      <c r="D272" s="35" t="s">
        <v>300</v>
      </c>
      <c r="E272" s="41">
        <v>80</v>
      </c>
      <c r="F272" s="42"/>
      <c r="G272" s="38">
        <f t="shared" si="5"/>
        <v>0</v>
      </c>
      <c r="H272" s="36">
        <v>10</v>
      </c>
      <c r="I272" s="39">
        <f t="shared" si="6"/>
        <v>800</v>
      </c>
      <c r="J272" s="39"/>
      <c r="K272" s="39">
        <f t="shared" si="7"/>
        <v>0</v>
      </c>
      <c r="L272" s="38">
        <f t="shared" si="8"/>
        <v>10</v>
      </c>
      <c r="M272" s="40">
        <f t="shared" si="9"/>
        <v>800</v>
      </c>
    </row>
    <row r="273" spans="1:13" ht="15.75">
      <c r="A273" s="35">
        <v>24</v>
      </c>
      <c r="B273" s="43"/>
      <c r="C273" s="34" t="s">
        <v>323</v>
      </c>
      <c r="D273" s="35" t="s">
        <v>300</v>
      </c>
      <c r="E273" s="41">
        <v>25</v>
      </c>
      <c r="F273" s="42"/>
      <c r="G273" s="38">
        <f t="shared" si="5"/>
        <v>0</v>
      </c>
      <c r="H273" s="36">
        <v>8</v>
      </c>
      <c r="I273" s="39">
        <f t="shared" si="6"/>
        <v>200</v>
      </c>
      <c r="J273" s="39"/>
      <c r="K273" s="39">
        <f t="shared" si="7"/>
        <v>0</v>
      </c>
      <c r="L273" s="38">
        <f t="shared" si="8"/>
        <v>8</v>
      </c>
      <c r="M273" s="40">
        <f t="shared" si="9"/>
        <v>200</v>
      </c>
    </row>
    <row r="274" spans="1:13" ht="15.75">
      <c r="A274" s="32">
        <v>25</v>
      </c>
      <c r="B274" s="35"/>
      <c r="C274" s="34" t="s">
        <v>324</v>
      </c>
      <c r="D274" s="35" t="s">
        <v>300</v>
      </c>
      <c r="E274" s="41">
        <v>60</v>
      </c>
      <c r="F274" s="42"/>
      <c r="G274" s="38">
        <f t="shared" si="5"/>
        <v>0</v>
      </c>
      <c r="H274" s="36">
        <v>36</v>
      </c>
      <c r="I274" s="39">
        <f t="shared" si="6"/>
        <v>2160</v>
      </c>
      <c r="J274" s="39"/>
      <c r="K274" s="39">
        <f t="shared" si="7"/>
        <v>0</v>
      </c>
      <c r="L274" s="38">
        <f t="shared" si="8"/>
        <v>36</v>
      </c>
      <c r="M274" s="40">
        <f t="shared" si="9"/>
        <v>2160</v>
      </c>
    </row>
    <row r="275" spans="1:13" ht="15.75">
      <c r="A275" s="35">
        <v>26</v>
      </c>
      <c r="B275" s="43"/>
      <c r="C275" s="34" t="s">
        <v>325</v>
      </c>
      <c r="D275" s="35" t="s">
        <v>300</v>
      </c>
      <c r="E275" s="41">
        <v>100</v>
      </c>
      <c r="F275" s="42"/>
      <c r="G275" s="38">
        <f t="shared" si="5"/>
        <v>0</v>
      </c>
      <c r="H275" s="36">
        <v>8</v>
      </c>
      <c r="I275" s="39">
        <f t="shared" si="6"/>
        <v>800</v>
      </c>
      <c r="J275" s="39"/>
      <c r="K275" s="39">
        <f t="shared" si="7"/>
        <v>0</v>
      </c>
      <c r="L275" s="38">
        <f t="shared" si="8"/>
        <v>8</v>
      </c>
      <c r="M275" s="40">
        <f t="shared" si="9"/>
        <v>800</v>
      </c>
    </row>
    <row r="276" spans="1:13" ht="15.75">
      <c r="A276" s="32">
        <v>27</v>
      </c>
      <c r="B276" s="35"/>
      <c r="C276" s="34" t="s">
        <v>326</v>
      </c>
      <c r="D276" s="35" t="s">
        <v>300</v>
      </c>
      <c r="E276" s="41">
        <v>150</v>
      </c>
      <c r="F276" s="42"/>
      <c r="G276" s="38">
        <f t="shared" si="5"/>
        <v>0</v>
      </c>
      <c r="H276" s="36">
        <v>2</v>
      </c>
      <c r="I276" s="39">
        <f t="shared" si="6"/>
        <v>300</v>
      </c>
      <c r="J276" s="39"/>
      <c r="K276" s="39">
        <f t="shared" si="7"/>
        <v>0</v>
      </c>
      <c r="L276" s="38">
        <f t="shared" si="8"/>
        <v>2</v>
      </c>
      <c r="M276" s="40">
        <f t="shared" si="9"/>
        <v>300</v>
      </c>
    </row>
    <row r="277" spans="1:13" ht="15.75">
      <c r="A277" s="35">
        <v>28</v>
      </c>
      <c r="B277" s="43"/>
      <c r="C277" s="34" t="s">
        <v>327</v>
      </c>
      <c r="D277" s="35" t="s">
        <v>300</v>
      </c>
      <c r="E277" s="41">
        <v>100</v>
      </c>
      <c r="F277" s="42"/>
      <c r="G277" s="38">
        <f t="shared" si="5"/>
        <v>0</v>
      </c>
      <c r="H277" s="36">
        <v>1</v>
      </c>
      <c r="I277" s="39">
        <f t="shared" si="6"/>
        <v>100</v>
      </c>
      <c r="J277" s="39"/>
      <c r="K277" s="39">
        <f t="shared" si="7"/>
        <v>0</v>
      </c>
      <c r="L277" s="38">
        <f t="shared" si="8"/>
        <v>1</v>
      </c>
      <c r="M277" s="40">
        <f t="shared" si="9"/>
        <v>100</v>
      </c>
    </row>
    <row r="278" spans="1:13" ht="15.75">
      <c r="A278" s="32">
        <v>29</v>
      </c>
      <c r="B278" s="35"/>
      <c r="C278" s="34" t="s">
        <v>328</v>
      </c>
      <c r="D278" s="35" t="s">
        <v>300</v>
      </c>
      <c r="E278" s="41">
        <v>2000</v>
      </c>
      <c r="F278" s="42"/>
      <c r="G278" s="38">
        <f t="shared" si="5"/>
        <v>0</v>
      </c>
      <c r="H278" s="36">
        <v>1</v>
      </c>
      <c r="I278" s="39">
        <f t="shared" si="6"/>
        <v>2000</v>
      </c>
      <c r="J278" s="39"/>
      <c r="K278" s="39">
        <f t="shared" si="7"/>
        <v>0</v>
      </c>
      <c r="L278" s="38">
        <f t="shared" si="8"/>
        <v>1</v>
      </c>
      <c r="M278" s="40">
        <f t="shared" si="9"/>
        <v>2000</v>
      </c>
    </row>
    <row r="279" spans="1:13" ht="31.5">
      <c r="A279" s="35">
        <v>30</v>
      </c>
      <c r="B279" s="43"/>
      <c r="C279" s="34" t="s">
        <v>329</v>
      </c>
      <c r="D279" s="35" t="s">
        <v>300</v>
      </c>
      <c r="E279" s="41">
        <v>500</v>
      </c>
      <c r="F279" s="42"/>
      <c r="G279" s="38">
        <f t="shared" si="5"/>
        <v>0</v>
      </c>
      <c r="H279" s="36">
        <v>1</v>
      </c>
      <c r="I279" s="39">
        <f t="shared" si="6"/>
        <v>500</v>
      </c>
      <c r="J279" s="39"/>
      <c r="K279" s="39">
        <f t="shared" si="7"/>
        <v>0</v>
      </c>
      <c r="L279" s="38">
        <f t="shared" si="8"/>
        <v>1</v>
      </c>
      <c r="M279" s="40">
        <f t="shared" si="9"/>
        <v>500</v>
      </c>
    </row>
    <row r="280" spans="1:13" ht="15.75">
      <c r="A280" s="32">
        <v>31</v>
      </c>
      <c r="B280" s="35"/>
      <c r="C280" s="34" t="s">
        <v>330</v>
      </c>
      <c r="D280" s="35" t="s">
        <v>300</v>
      </c>
      <c r="E280" s="41">
        <v>250</v>
      </c>
      <c r="F280" s="42"/>
      <c r="G280" s="38">
        <f t="shared" si="5"/>
        <v>0</v>
      </c>
      <c r="H280" s="36">
        <v>14</v>
      </c>
      <c r="I280" s="39">
        <f t="shared" si="6"/>
        <v>3500</v>
      </c>
      <c r="J280" s="39"/>
      <c r="K280" s="39">
        <f t="shared" si="7"/>
        <v>0</v>
      </c>
      <c r="L280" s="38">
        <f t="shared" si="8"/>
        <v>14</v>
      </c>
      <c r="M280" s="40">
        <f t="shared" si="9"/>
        <v>3500</v>
      </c>
    </row>
    <row r="281" spans="1:13" ht="15.75">
      <c r="A281" s="35">
        <v>32</v>
      </c>
      <c r="B281" s="43"/>
      <c r="C281" s="34" t="s">
        <v>331</v>
      </c>
      <c r="D281" s="35" t="s">
        <v>300</v>
      </c>
      <c r="E281" s="41">
        <v>65</v>
      </c>
      <c r="F281" s="42"/>
      <c r="G281" s="38">
        <f t="shared" si="5"/>
        <v>0</v>
      </c>
      <c r="H281" s="36">
        <v>19</v>
      </c>
      <c r="I281" s="39">
        <f t="shared" si="6"/>
        <v>1235</v>
      </c>
      <c r="J281" s="39"/>
      <c r="K281" s="39">
        <f t="shared" si="7"/>
        <v>0</v>
      </c>
      <c r="L281" s="38">
        <f t="shared" si="8"/>
        <v>19</v>
      </c>
      <c r="M281" s="40">
        <f t="shared" si="9"/>
        <v>1235</v>
      </c>
    </row>
    <row r="282" spans="1:13" ht="15.75">
      <c r="A282" s="32">
        <v>33</v>
      </c>
      <c r="B282" s="35"/>
      <c r="C282" s="34" t="s">
        <v>332</v>
      </c>
      <c r="D282" s="35" t="s">
        <v>300</v>
      </c>
      <c r="E282" s="41">
        <v>30</v>
      </c>
      <c r="F282" s="42"/>
      <c r="G282" s="38">
        <f t="shared" si="5"/>
        <v>0</v>
      </c>
      <c r="H282" s="36">
        <v>35</v>
      </c>
      <c r="I282" s="39">
        <f t="shared" si="6"/>
        <v>1050</v>
      </c>
      <c r="J282" s="39"/>
      <c r="K282" s="39">
        <f t="shared" si="7"/>
        <v>0</v>
      </c>
      <c r="L282" s="38">
        <f t="shared" si="8"/>
        <v>35</v>
      </c>
      <c r="M282" s="40">
        <f t="shared" si="9"/>
        <v>1050</v>
      </c>
    </row>
    <row r="283" spans="1:13" ht="15.75">
      <c r="A283" s="35">
        <v>34</v>
      </c>
      <c r="B283" s="43"/>
      <c r="C283" s="34" t="s">
        <v>333</v>
      </c>
      <c r="D283" s="35" t="s">
        <v>300</v>
      </c>
      <c r="E283" s="41">
        <v>20</v>
      </c>
      <c r="F283" s="42"/>
      <c r="G283" s="38">
        <f t="shared" si="5"/>
        <v>0</v>
      </c>
      <c r="H283" s="36">
        <v>6</v>
      </c>
      <c r="I283" s="39">
        <f t="shared" si="6"/>
        <v>120</v>
      </c>
      <c r="J283" s="39"/>
      <c r="K283" s="39">
        <f t="shared" si="7"/>
        <v>0</v>
      </c>
      <c r="L283" s="38">
        <f t="shared" si="8"/>
        <v>6</v>
      </c>
      <c r="M283" s="40">
        <f t="shared" si="9"/>
        <v>120</v>
      </c>
    </row>
    <row r="284" spans="1:13" ht="31.5">
      <c r="A284" s="32">
        <v>35</v>
      </c>
      <c r="B284" s="35"/>
      <c r="C284" s="34" t="s">
        <v>334</v>
      </c>
      <c r="D284" s="35" t="s">
        <v>300</v>
      </c>
      <c r="E284" s="41">
        <v>100</v>
      </c>
      <c r="F284" s="42"/>
      <c r="G284" s="38">
        <f t="shared" si="5"/>
        <v>0</v>
      </c>
      <c r="H284" s="36">
        <v>18</v>
      </c>
      <c r="I284" s="39">
        <f t="shared" si="6"/>
        <v>1800</v>
      </c>
      <c r="J284" s="39"/>
      <c r="K284" s="39">
        <f t="shared" si="7"/>
        <v>0</v>
      </c>
      <c r="L284" s="38">
        <f t="shared" si="8"/>
        <v>18</v>
      </c>
      <c r="M284" s="40">
        <f t="shared" si="9"/>
        <v>1800</v>
      </c>
    </row>
    <row r="285" spans="1:13" ht="15.75">
      <c r="A285" s="35">
        <v>36</v>
      </c>
      <c r="B285" s="43"/>
      <c r="C285" s="34" t="s">
        <v>335</v>
      </c>
      <c r="D285" s="35" t="s">
        <v>300</v>
      </c>
      <c r="E285" s="41">
        <v>500</v>
      </c>
      <c r="F285" s="42"/>
      <c r="G285" s="38">
        <f t="shared" si="5"/>
        <v>0</v>
      </c>
      <c r="H285" s="36">
        <v>1</v>
      </c>
      <c r="I285" s="39">
        <f t="shared" si="6"/>
        <v>500</v>
      </c>
      <c r="J285" s="39"/>
      <c r="K285" s="39">
        <f t="shared" si="7"/>
        <v>0</v>
      </c>
      <c r="L285" s="38">
        <f t="shared" si="8"/>
        <v>1</v>
      </c>
      <c r="M285" s="40">
        <f t="shared" si="9"/>
        <v>500</v>
      </c>
    </row>
    <row r="286" spans="1:13" ht="31.5">
      <c r="A286" s="32">
        <v>37</v>
      </c>
      <c r="B286" s="35"/>
      <c r="C286" s="34" t="s">
        <v>336</v>
      </c>
      <c r="D286" s="35" t="s">
        <v>28</v>
      </c>
      <c r="E286" s="41">
        <v>40</v>
      </c>
      <c r="F286" s="42"/>
      <c r="G286" s="38">
        <f t="shared" si="5"/>
        <v>0</v>
      </c>
      <c r="H286" s="48">
        <v>11.7</v>
      </c>
      <c r="I286" s="39">
        <f t="shared" si="6"/>
        <v>468</v>
      </c>
      <c r="J286" s="39"/>
      <c r="K286" s="39">
        <f t="shared" si="7"/>
        <v>0</v>
      </c>
      <c r="L286" s="48">
        <f t="shared" si="8"/>
        <v>11.7</v>
      </c>
      <c r="M286" s="40">
        <f t="shared" si="9"/>
        <v>468</v>
      </c>
    </row>
    <row r="287" spans="1:13" ht="15.75">
      <c r="A287" s="35">
        <v>38</v>
      </c>
      <c r="B287" s="49" t="s">
        <v>337</v>
      </c>
      <c r="C287" s="34" t="s">
        <v>338</v>
      </c>
      <c r="D287" s="35" t="s">
        <v>300</v>
      </c>
      <c r="E287" s="41">
        <v>3000</v>
      </c>
      <c r="F287" s="38">
        <v>2</v>
      </c>
      <c r="G287" s="38">
        <f t="shared" si="5"/>
        <v>6000</v>
      </c>
      <c r="H287" s="39"/>
      <c r="I287" s="39">
        <f t="shared" si="6"/>
        <v>0</v>
      </c>
      <c r="J287" s="39"/>
      <c r="K287" s="39">
        <f t="shared" si="7"/>
        <v>0</v>
      </c>
      <c r="L287" s="38">
        <f t="shared" si="8"/>
        <v>2</v>
      </c>
      <c r="M287" s="40">
        <f t="shared" si="9"/>
        <v>6000</v>
      </c>
    </row>
    <row r="288" spans="1:13" ht="16.5">
      <c r="A288" s="32">
        <v>39</v>
      </c>
      <c r="B288" s="33" t="s">
        <v>90</v>
      </c>
      <c r="C288" s="34" t="s">
        <v>339</v>
      </c>
      <c r="D288" s="35" t="s">
        <v>300</v>
      </c>
      <c r="E288" s="41">
        <v>45</v>
      </c>
      <c r="F288" s="38">
        <v>2</v>
      </c>
      <c r="G288" s="38">
        <f t="shared" si="5"/>
        <v>90</v>
      </c>
      <c r="H288" s="39"/>
      <c r="I288" s="39">
        <f t="shared" si="6"/>
        <v>0</v>
      </c>
      <c r="J288" s="39"/>
      <c r="K288" s="39">
        <f t="shared" si="7"/>
        <v>0</v>
      </c>
      <c r="L288" s="38">
        <f t="shared" si="8"/>
        <v>2</v>
      </c>
      <c r="M288" s="40">
        <f t="shared" si="9"/>
        <v>90</v>
      </c>
    </row>
    <row r="289" spans="1:13" ht="15.75">
      <c r="A289" s="35">
        <v>40</v>
      </c>
      <c r="B289" s="35" t="s">
        <v>340</v>
      </c>
      <c r="C289" s="34" t="s">
        <v>341</v>
      </c>
      <c r="D289" s="35" t="s">
        <v>300</v>
      </c>
      <c r="E289" s="41">
        <v>45</v>
      </c>
      <c r="F289" s="38">
        <v>1</v>
      </c>
      <c r="G289" s="38">
        <f t="shared" si="5"/>
        <v>45</v>
      </c>
      <c r="H289" s="39"/>
      <c r="I289" s="39">
        <f t="shared" si="6"/>
        <v>0</v>
      </c>
      <c r="J289" s="39"/>
      <c r="K289" s="39">
        <f t="shared" si="7"/>
        <v>0</v>
      </c>
      <c r="L289" s="38">
        <f t="shared" si="8"/>
        <v>1</v>
      </c>
      <c r="M289" s="40">
        <f t="shared" si="9"/>
        <v>45</v>
      </c>
    </row>
    <row r="290" spans="1:13" ht="15.75">
      <c r="A290" s="32">
        <v>41</v>
      </c>
      <c r="B290" s="43"/>
      <c r="C290" s="34" t="s">
        <v>342</v>
      </c>
      <c r="D290" s="35" t="s">
        <v>300</v>
      </c>
      <c r="E290" s="41">
        <v>2</v>
      </c>
      <c r="F290" s="42"/>
      <c r="G290" s="38">
        <f t="shared" si="5"/>
        <v>0</v>
      </c>
      <c r="H290" s="39"/>
      <c r="I290" s="39">
        <f t="shared" si="6"/>
        <v>0</v>
      </c>
      <c r="J290" s="36">
        <v>22</v>
      </c>
      <c r="K290" s="39">
        <f t="shared" si="7"/>
        <v>44</v>
      </c>
      <c r="L290" s="38">
        <f t="shared" si="8"/>
        <v>22</v>
      </c>
      <c r="M290" s="40">
        <f t="shared" si="9"/>
        <v>44</v>
      </c>
    </row>
    <row r="291" spans="1:13" ht="16.5">
      <c r="A291" s="35">
        <v>42</v>
      </c>
      <c r="B291" s="33" t="s">
        <v>343</v>
      </c>
      <c r="C291" s="34" t="s">
        <v>344</v>
      </c>
      <c r="D291" s="35" t="s">
        <v>300</v>
      </c>
      <c r="E291" s="41">
        <v>300</v>
      </c>
      <c r="F291" s="38">
        <v>25</v>
      </c>
      <c r="G291" s="38">
        <f t="shared" si="5"/>
        <v>7500</v>
      </c>
      <c r="H291" s="39"/>
      <c r="I291" s="39">
        <f t="shared" si="6"/>
        <v>0</v>
      </c>
      <c r="J291" s="39"/>
      <c r="K291" s="39">
        <f t="shared" si="7"/>
        <v>0</v>
      </c>
      <c r="L291" s="38">
        <f t="shared" si="8"/>
        <v>25</v>
      </c>
      <c r="M291" s="40">
        <f t="shared" si="9"/>
        <v>7500</v>
      </c>
    </row>
    <row r="292" spans="1:13" ht="15.75">
      <c r="A292" s="32">
        <v>43</v>
      </c>
      <c r="B292" s="43"/>
      <c r="C292" s="50" t="s">
        <v>345</v>
      </c>
      <c r="D292" s="35" t="s">
        <v>300</v>
      </c>
      <c r="E292" s="41">
        <v>120</v>
      </c>
      <c r="F292" s="38">
        <v>8</v>
      </c>
      <c r="G292" s="38">
        <f t="shared" si="5"/>
        <v>960</v>
      </c>
      <c r="H292" s="39"/>
      <c r="I292" s="39">
        <f t="shared" si="6"/>
        <v>0</v>
      </c>
      <c r="J292" s="39"/>
      <c r="K292" s="39">
        <f t="shared" si="7"/>
        <v>0</v>
      </c>
      <c r="L292" s="38">
        <f t="shared" si="8"/>
        <v>8</v>
      </c>
      <c r="M292" s="40">
        <f t="shared" si="9"/>
        <v>960</v>
      </c>
    </row>
    <row r="293" spans="1:13" ht="15.75">
      <c r="A293" s="35">
        <v>44</v>
      </c>
      <c r="B293" s="35"/>
      <c r="C293" s="34" t="s">
        <v>346</v>
      </c>
      <c r="D293" s="35" t="s">
        <v>300</v>
      </c>
      <c r="E293" s="41">
        <v>250</v>
      </c>
      <c r="F293" s="42"/>
      <c r="G293" s="38">
        <f t="shared" si="5"/>
        <v>0</v>
      </c>
      <c r="H293" s="39"/>
      <c r="I293" s="39">
        <f t="shared" si="6"/>
        <v>0</v>
      </c>
      <c r="J293" s="36">
        <v>4</v>
      </c>
      <c r="K293" s="39">
        <f t="shared" si="7"/>
        <v>1000</v>
      </c>
      <c r="L293" s="38">
        <f t="shared" si="8"/>
        <v>4</v>
      </c>
      <c r="M293" s="40">
        <f t="shared" si="9"/>
        <v>1000</v>
      </c>
    </row>
    <row r="294" spans="1:13" ht="15.75">
      <c r="A294" s="32">
        <v>45</v>
      </c>
      <c r="B294" s="43"/>
      <c r="C294" s="34" t="s">
        <v>347</v>
      </c>
      <c r="D294" s="35" t="s">
        <v>300</v>
      </c>
      <c r="E294" s="41">
        <v>250</v>
      </c>
      <c r="F294" s="42"/>
      <c r="G294" s="38">
        <f t="shared" si="5"/>
        <v>0</v>
      </c>
      <c r="H294" s="36">
        <v>5</v>
      </c>
      <c r="I294" s="39">
        <f t="shared" si="6"/>
        <v>1250</v>
      </c>
      <c r="J294" s="39"/>
      <c r="K294" s="39">
        <f t="shared" si="7"/>
        <v>0</v>
      </c>
      <c r="L294" s="38">
        <f t="shared" si="8"/>
        <v>5</v>
      </c>
      <c r="M294" s="40">
        <f t="shared" si="9"/>
        <v>1250</v>
      </c>
    </row>
    <row r="295" spans="1:13" ht="15.75">
      <c r="A295" s="35">
        <v>46</v>
      </c>
      <c r="B295" s="35"/>
      <c r="C295" s="34" t="s">
        <v>348</v>
      </c>
      <c r="D295" s="35" t="s">
        <v>300</v>
      </c>
      <c r="E295" s="41">
        <v>250</v>
      </c>
      <c r="F295" s="42"/>
      <c r="G295" s="38">
        <f t="shared" si="5"/>
        <v>0</v>
      </c>
      <c r="H295" s="39"/>
      <c r="I295" s="39">
        <f t="shared" si="6"/>
        <v>0</v>
      </c>
      <c r="J295" s="36">
        <v>2</v>
      </c>
      <c r="K295" s="39">
        <f t="shared" si="7"/>
        <v>500</v>
      </c>
      <c r="L295" s="38">
        <f t="shared" si="8"/>
        <v>2</v>
      </c>
      <c r="M295" s="40">
        <f t="shared" si="9"/>
        <v>500</v>
      </c>
    </row>
    <row r="296" spans="1:13" ht="15.75">
      <c r="A296" s="32">
        <v>47</v>
      </c>
      <c r="B296" s="43"/>
      <c r="C296" s="34" t="s">
        <v>349</v>
      </c>
      <c r="D296" s="35" t="s">
        <v>300</v>
      </c>
      <c r="E296" s="41">
        <v>200</v>
      </c>
      <c r="F296" s="42"/>
      <c r="G296" s="38">
        <f t="shared" si="5"/>
        <v>0</v>
      </c>
      <c r="H296" s="36">
        <v>4</v>
      </c>
      <c r="I296" s="39">
        <f t="shared" si="6"/>
        <v>800</v>
      </c>
      <c r="J296" s="39"/>
      <c r="K296" s="39">
        <f t="shared" si="7"/>
        <v>0</v>
      </c>
      <c r="L296" s="38">
        <f t="shared" si="8"/>
        <v>4</v>
      </c>
      <c r="M296" s="40">
        <f t="shared" si="9"/>
        <v>800</v>
      </c>
    </row>
    <row r="297" spans="1:13" ht="15.75">
      <c r="A297" s="35">
        <v>48</v>
      </c>
      <c r="B297" s="49" t="s">
        <v>350</v>
      </c>
      <c r="C297" s="34" t="s">
        <v>351</v>
      </c>
      <c r="D297" s="35" t="s">
        <v>300</v>
      </c>
      <c r="E297" s="41">
        <v>200</v>
      </c>
      <c r="F297" s="42"/>
      <c r="G297" s="38">
        <f t="shared" si="5"/>
        <v>0</v>
      </c>
      <c r="H297" s="36">
        <v>2</v>
      </c>
      <c r="I297" s="39">
        <f t="shared" si="6"/>
        <v>400</v>
      </c>
      <c r="J297" s="39"/>
      <c r="K297" s="39">
        <f t="shared" si="7"/>
        <v>0</v>
      </c>
      <c r="L297" s="38">
        <f t="shared" si="8"/>
        <v>2</v>
      </c>
      <c r="M297" s="40">
        <f t="shared" si="9"/>
        <v>400</v>
      </c>
    </row>
    <row r="298" spans="1:13" ht="15.75">
      <c r="A298" s="32">
        <v>49</v>
      </c>
      <c r="B298" s="43"/>
      <c r="C298" s="34" t="s">
        <v>352</v>
      </c>
      <c r="D298" s="35" t="s">
        <v>300</v>
      </c>
      <c r="E298" s="41">
        <v>8000</v>
      </c>
      <c r="F298" s="42"/>
      <c r="G298" s="38">
        <f t="shared" si="5"/>
        <v>0</v>
      </c>
      <c r="H298" s="39"/>
      <c r="I298" s="39">
        <f t="shared" si="6"/>
        <v>0</v>
      </c>
      <c r="J298" s="36">
        <v>1</v>
      </c>
      <c r="K298" s="39">
        <f t="shared" si="7"/>
        <v>8000</v>
      </c>
      <c r="L298" s="38">
        <f t="shared" si="8"/>
        <v>1</v>
      </c>
      <c r="M298" s="40">
        <f t="shared" si="9"/>
        <v>8000</v>
      </c>
    </row>
    <row r="299" spans="1:13" ht="15.75">
      <c r="A299" s="35">
        <v>50</v>
      </c>
      <c r="B299" s="35"/>
      <c r="C299" s="34" t="s">
        <v>353</v>
      </c>
      <c r="D299" s="35" t="s">
        <v>300</v>
      </c>
      <c r="E299" s="41">
        <v>100</v>
      </c>
      <c r="F299" s="42"/>
      <c r="G299" s="38">
        <f t="shared" si="5"/>
        <v>0</v>
      </c>
      <c r="H299" s="39"/>
      <c r="I299" s="39">
        <f t="shared" si="6"/>
        <v>0</v>
      </c>
      <c r="J299" s="36">
        <v>1</v>
      </c>
      <c r="K299" s="39">
        <f t="shared" si="7"/>
        <v>100</v>
      </c>
      <c r="L299" s="38">
        <f t="shared" si="8"/>
        <v>1</v>
      </c>
      <c r="M299" s="40">
        <f t="shared" si="9"/>
        <v>100</v>
      </c>
    </row>
    <row r="300" spans="1:13" ht="15.75">
      <c r="A300" s="32">
        <v>51</v>
      </c>
      <c r="B300" s="43"/>
      <c r="C300" s="34" t="s">
        <v>354</v>
      </c>
      <c r="D300" s="35" t="s">
        <v>300</v>
      </c>
      <c r="E300" s="41">
        <v>4000</v>
      </c>
      <c r="F300" s="42"/>
      <c r="G300" s="38">
        <f t="shared" si="5"/>
        <v>0</v>
      </c>
      <c r="H300" s="39"/>
      <c r="I300" s="39">
        <f t="shared" si="6"/>
        <v>0</v>
      </c>
      <c r="J300" s="36">
        <v>2</v>
      </c>
      <c r="K300" s="39">
        <f t="shared" si="7"/>
        <v>8000</v>
      </c>
      <c r="L300" s="38">
        <f t="shared" si="8"/>
        <v>2</v>
      </c>
      <c r="M300" s="40">
        <f t="shared" si="9"/>
        <v>8000</v>
      </c>
    </row>
    <row r="301" spans="1:13" ht="15.75">
      <c r="A301" s="35">
        <v>52</v>
      </c>
      <c r="B301" s="35"/>
      <c r="C301" s="34" t="s">
        <v>355</v>
      </c>
      <c r="D301" s="35" t="s">
        <v>300</v>
      </c>
      <c r="E301" s="41">
        <v>250</v>
      </c>
      <c r="F301" s="42"/>
      <c r="G301" s="38">
        <f t="shared" si="5"/>
        <v>0</v>
      </c>
      <c r="H301" s="39"/>
      <c r="I301" s="39">
        <f t="shared" si="6"/>
        <v>0</v>
      </c>
      <c r="J301" s="36">
        <v>1</v>
      </c>
      <c r="K301" s="39">
        <f t="shared" si="7"/>
        <v>250</v>
      </c>
      <c r="L301" s="38">
        <f t="shared" si="8"/>
        <v>1</v>
      </c>
      <c r="M301" s="40">
        <f t="shared" si="9"/>
        <v>250</v>
      </c>
    </row>
    <row r="302" spans="1:13" ht="33">
      <c r="A302" s="32">
        <v>53</v>
      </c>
      <c r="B302" s="44" t="s">
        <v>305</v>
      </c>
      <c r="C302" s="34" t="s">
        <v>356</v>
      </c>
      <c r="D302" s="35" t="s">
        <v>300</v>
      </c>
      <c r="E302" s="41">
        <v>500</v>
      </c>
      <c r="F302" s="42"/>
      <c r="G302" s="38">
        <f t="shared" si="5"/>
        <v>0</v>
      </c>
      <c r="H302" s="39"/>
      <c r="I302" s="39">
        <f t="shared" si="6"/>
        <v>0</v>
      </c>
      <c r="J302" s="36">
        <v>3</v>
      </c>
      <c r="K302" s="39">
        <f t="shared" si="7"/>
        <v>1500</v>
      </c>
      <c r="L302" s="38">
        <f t="shared" si="8"/>
        <v>3</v>
      </c>
      <c r="M302" s="40">
        <f t="shared" si="9"/>
        <v>1500</v>
      </c>
    </row>
    <row r="303" spans="1:13" ht="15.75">
      <c r="A303" s="35">
        <v>54</v>
      </c>
      <c r="B303" s="35" t="s">
        <v>357</v>
      </c>
      <c r="C303" s="34" t="s">
        <v>358</v>
      </c>
      <c r="D303" s="35" t="s">
        <v>300</v>
      </c>
      <c r="E303" s="41">
        <v>300</v>
      </c>
      <c r="F303" s="42"/>
      <c r="G303" s="38">
        <f t="shared" si="5"/>
        <v>0</v>
      </c>
      <c r="H303" s="39"/>
      <c r="I303" s="39">
        <f t="shared" si="6"/>
        <v>0</v>
      </c>
      <c r="J303" s="36">
        <v>2</v>
      </c>
      <c r="K303" s="39">
        <f t="shared" si="7"/>
        <v>600</v>
      </c>
      <c r="L303" s="38">
        <f t="shared" si="8"/>
        <v>2</v>
      </c>
      <c r="M303" s="40">
        <f t="shared" si="9"/>
        <v>600</v>
      </c>
    </row>
    <row r="304" spans="1:13" ht="15.75">
      <c r="A304" s="32">
        <v>55</v>
      </c>
      <c r="B304" s="43" t="s">
        <v>359</v>
      </c>
      <c r="C304" s="34" t="s">
        <v>360</v>
      </c>
      <c r="D304" s="35" t="s">
        <v>300</v>
      </c>
      <c r="E304" s="41">
        <v>450</v>
      </c>
      <c r="F304" s="42"/>
      <c r="G304" s="38">
        <f t="shared" si="5"/>
        <v>0</v>
      </c>
      <c r="H304" s="39"/>
      <c r="I304" s="39">
        <f t="shared" si="6"/>
        <v>0</v>
      </c>
      <c r="J304" s="36">
        <v>2</v>
      </c>
      <c r="K304" s="39">
        <f t="shared" si="7"/>
        <v>900</v>
      </c>
      <c r="L304" s="38">
        <f t="shared" si="8"/>
        <v>2</v>
      </c>
      <c r="M304" s="40">
        <f t="shared" si="9"/>
        <v>900</v>
      </c>
    </row>
    <row r="305" spans="1:13" ht="16.5">
      <c r="A305" s="35">
        <v>56</v>
      </c>
      <c r="B305" s="44" t="s">
        <v>361</v>
      </c>
      <c r="C305" s="34" t="s">
        <v>362</v>
      </c>
      <c r="D305" s="35" t="s">
        <v>300</v>
      </c>
      <c r="E305" s="41">
        <v>500</v>
      </c>
      <c r="F305" s="42"/>
      <c r="G305" s="38">
        <f t="shared" si="5"/>
        <v>0</v>
      </c>
      <c r="H305" s="39"/>
      <c r="I305" s="39">
        <f t="shared" si="6"/>
        <v>0</v>
      </c>
      <c r="J305" s="36">
        <v>2</v>
      </c>
      <c r="K305" s="39">
        <f t="shared" si="7"/>
        <v>1000</v>
      </c>
      <c r="L305" s="38">
        <f t="shared" si="8"/>
        <v>2</v>
      </c>
      <c r="M305" s="40">
        <f t="shared" si="9"/>
        <v>1000</v>
      </c>
    </row>
    <row r="306" spans="1:13" ht="15.75">
      <c r="A306" s="32">
        <v>57</v>
      </c>
      <c r="B306" s="43"/>
      <c r="C306" s="34" t="s">
        <v>363</v>
      </c>
      <c r="D306" s="35" t="s">
        <v>300</v>
      </c>
      <c r="E306" s="41">
        <v>2500</v>
      </c>
      <c r="F306" s="42"/>
      <c r="G306" s="38">
        <f t="shared" si="5"/>
        <v>0</v>
      </c>
      <c r="H306" s="39"/>
      <c r="I306" s="39">
        <f t="shared" si="6"/>
        <v>0</v>
      </c>
      <c r="J306" s="36">
        <v>1</v>
      </c>
      <c r="K306" s="39">
        <f t="shared" si="7"/>
        <v>2500</v>
      </c>
      <c r="L306" s="38">
        <f t="shared" si="8"/>
        <v>1</v>
      </c>
      <c r="M306" s="40">
        <f t="shared" si="9"/>
        <v>2500</v>
      </c>
    </row>
    <row r="307" spans="1:13" ht="15.75">
      <c r="A307" s="35">
        <v>58</v>
      </c>
      <c r="B307" s="35"/>
      <c r="C307" s="34" t="s">
        <v>364</v>
      </c>
      <c r="D307" s="35" t="s">
        <v>300</v>
      </c>
      <c r="E307" s="41">
        <v>50</v>
      </c>
      <c r="F307" s="42"/>
      <c r="G307" s="38">
        <f t="shared" si="5"/>
        <v>0</v>
      </c>
      <c r="H307" s="36">
        <v>4</v>
      </c>
      <c r="I307" s="39">
        <f t="shared" si="6"/>
        <v>200</v>
      </c>
      <c r="J307" s="39"/>
      <c r="K307" s="39">
        <f t="shared" si="7"/>
        <v>0</v>
      </c>
      <c r="L307" s="38">
        <f t="shared" si="8"/>
        <v>4</v>
      </c>
      <c r="M307" s="40">
        <f t="shared" si="9"/>
        <v>200</v>
      </c>
    </row>
    <row r="308" spans="1:13" ht="16.5">
      <c r="A308" s="32">
        <v>59</v>
      </c>
      <c r="B308" s="33" t="s">
        <v>365</v>
      </c>
      <c r="C308" s="34" t="s">
        <v>366</v>
      </c>
      <c r="D308" s="35" t="s">
        <v>367</v>
      </c>
      <c r="E308" s="41">
        <v>12</v>
      </c>
      <c r="F308" s="51"/>
      <c r="G308" s="38">
        <f t="shared" si="5"/>
        <v>0</v>
      </c>
      <c r="H308" s="39">
        <v>900</v>
      </c>
      <c r="I308" s="39">
        <f t="shared" si="6"/>
        <v>10800</v>
      </c>
      <c r="J308" s="39"/>
      <c r="K308" s="39">
        <f t="shared" si="7"/>
        <v>0</v>
      </c>
      <c r="L308" s="38">
        <f t="shared" si="8"/>
        <v>900</v>
      </c>
      <c r="M308" s="40">
        <f t="shared" si="9"/>
        <v>10800</v>
      </c>
    </row>
    <row r="309" spans="1:13" ht="15.75">
      <c r="A309" s="35">
        <v>60</v>
      </c>
      <c r="B309" s="43"/>
      <c r="C309" s="34" t="s">
        <v>368</v>
      </c>
      <c r="D309" s="35" t="s">
        <v>300</v>
      </c>
      <c r="E309" s="41">
        <v>250</v>
      </c>
      <c r="F309" s="42"/>
      <c r="G309" s="38">
        <f t="shared" si="5"/>
        <v>0</v>
      </c>
      <c r="H309" s="39"/>
      <c r="I309" s="39">
        <f t="shared" si="6"/>
        <v>0</v>
      </c>
      <c r="J309" s="36">
        <v>3</v>
      </c>
      <c r="K309" s="39">
        <f t="shared" si="7"/>
        <v>750</v>
      </c>
      <c r="L309" s="38">
        <f t="shared" si="8"/>
        <v>3</v>
      </c>
      <c r="M309" s="40">
        <f t="shared" si="9"/>
        <v>750</v>
      </c>
    </row>
    <row r="310" spans="1:13" ht="15.75">
      <c r="A310" s="32">
        <v>61</v>
      </c>
      <c r="B310" s="35"/>
      <c r="C310" s="34" t="s">
        <v>369</v>
      </c>
      <c r="D310" s="35" t="s">
        <v>300</v>
      </c>
      <c r="E310" s="41">
        <v>400</v>
      </c>
      <c r="F310" s="42"/>
      <c r="G310" s="38">
        <f t="shared" si="5"/>
        <v>0</v>
      </c>
      <c r="H310" s="36">
        <v>5</v>
      </c>
      <c r="I310" s="39">
        <f t="shared" si="6"/>
        <v>2000</v>
      </c>
      <c r="J310" s="39"/>
      <c r="K310" s="39">
        <f t="shared" si="7"/>
        <v>0</v>
      </c>
      <c r="L310" s="38">
        <f t="shared" si="8"/>
        <v>5</v>
      </c>
      <c r="M310" s="40">
        <f t="shared" si="9"/>
        <v>2000</v>
      </c>
    </row>
    <row r="311" spans="1:13" ht="15.75">
      <c r="A311" s="35">
        <v>62</v>
      </c>
      <c r="B311" s="43"/>
      <c r="C311" s="34" t="s">
        <v>370</v>
      </c>
      <c r="D311" s="35" t="s">
        <v>300</v>
      </c>
      <c r="E311" s="41">
        <v>200</v>
      </c>
      <c r="F311" s="42"/>
      <c r="G311" s="38">
        <f t="shared" si="5"/>
        <v>0</v>
      </c>
      <c r="H311" s="36">
        <v>1</v>
      </c>
      <c r="I311" s="39">
        <f t="shared" si="6"/>
        <v>200</v>
      </c>
      <c r="J311" s="39"/>
      <c r="K311" s="39">
        <f t="shared" si="7"/>
        <v>0</v>
      </c>
      <c r="L311" s="38">
        <f t="shared" si="8"/>
        <v>1</v>
      </c>
      <c r="M311" s="40">
        <f t="shared" si="9"/>
        <v>200</v>
      </c>
    </row>
    <row r="312" spans="1:13" ht="15.75">
      <c r="A312" s="32">
        <v>63</v>
      </c>
      <c r="B312" s="35"/>
      <c r="C312" s="34" t="s">
        <v>371</v>
      </c>
      <c r="D312" s="35" t="s">
        <v>300</v>
      </c>
      <c r="E312" s="41">
        <v>400</v>
      </c>
      <c r="F312" s="42"/>
      <c r="G312" s="38">
        <f t="shared" si="5"/>
        <v>0</v>
      </c>
      <c r="H312" s="36">
        <v>2</v>
      </c>
      <c r="I312" s="39">
        <f t="shared" si="6"/>
        <v>800</v>
      </c>
      <c r="J312" s="39"/>
      <c r="K312" s="39">
        <f t="shared" si="7"/>
        <v>0</v>
      </c>
      <c r="L312" s="38">
        <f t="shared" si="8"/>
        <v>2</v>
      </c>
      <c r="M312" s="40">
        <f t="shared" si="9"/>
        <v>800</v>
      </c>
    </row>
    <row r="313" spans="1:13" ht="15.75">
      <c r="A313" s="35">
        <v>64</v>
      </c>
      <c r="B313" s="43"/>
      <c r="C313" s="34" t="s">
        <v>372</v>
      </c>
      <c r="D313" s="35" t="s">
        <v>300</v>
      </c>
      <c r="E313" s="41">
        <v>70</v>
      </c>
      <c r="F313" s="42"/>
      <c r="G313" s="38">
        <f t="shared" si="5"/>
        <v>0</v>
      </c>
      <c r="H313" s="36">
        <v>6</v>
      </c>
      <c r="I313" s="39">
        <f t="shared" si="6"/>
        <v>420</v>
      </c>
      <c r="J313" s="39"/>
      <c r="K313" s="39">
        <f t="shared" si="7"/>
        <v>0</v>
      </c>
      <c r="L313" s="38">
        <f t="shared" si="8"/>
        <v>6</v>
      </c>
      <c r="M313" s="40">
        <f t="shared" si="9"/>
        <v>420</v>
      </c>
    </row>
    <row r="314" spans="1:13" ht="16.5">
      <c r="A314" s="32">
        <v>65</v>
      </c>
      <c r="B314" s="33" t="s">
        <v>365</v>
      </c>
      <c r="C314" s="34" t="s">
        <v>373</v>
      </c>
      <c r="D314" s="35" t="s">
        <v>367</v>
      </c>
      <c r="E314" s="41">
        <v>10</v>
      </c>
      <c r="F314" s="42"/>
      <c r="G314" s="38">
        <f t="shared" ref="G314:G377" si="10">E314*F314</f>
        <v>0</v>
      </c>
      <c r="H314" s="36">
        <v>535</v>
      </c>
      <c r="I314" s="39">
        <f t="shared" ref="I314:I377" si="11">E314*H314</f>
        <v>5350</v>
      </c>
      <c r="J314" s="39"/>
      <c r="K314" s="39">
        <f t="shared" ref="K314:K377" si="12">E314*J314</f>
        <v>0</v>
      </c>
      <c r="L314" s="38">
        <f t="shared" ref="L314:L377" si="13">F314+H314+J314</f>
        <v>535</v>
      </c>
      <c r="M314" s="40">
        <f t="shared" ref="M314:M377" si="14">L314*E314</f>
        <v>5350</v>
      </c>
    </row>
    <row r="315" spans="1:13" ht="15.75">
      <c r="A315" s="35">
        <v>66</v>
      </c>
      <c r="B315" s="43"/>
      <c r="C315" s="47" t="s">
        <v>374</v>
      </c>
      <c r="D315" s="35" t="s">
        <v>300</v>
      </c>
      <c r="E315" s="41">
        <v>300</v>
      </c>
      <c r="F315" s="42"/>
      <c r="G315" s="38">
        <f t="shared" si="10"/>
        <v>0</v>
      </c>
      <c r="H315" s="36">
        <v>3</v>
      </c>
      <c r="I315" s="39">
        <f t="shared" si="11"/>
        <v>900</v>
      </c>
      <c r="J315" s="39"/>
      <c r="K315" s="39">
        <f t="shared" si="12"/>
        <v>0</v>
      </c>
      <c r="L315" s="38">
        <f t="shared" si="13"/>
        <v>3</v>
      </c>
      <c r="M315" s="40">
        <f t="shared" si="14"/>
        <v>900</v>
      </c>
    </row>
    <row r="316" spans="1:13" ht="31.5">
      <c r="A316" s="32">
        <v>67</v>
      </c>
      <c r="B316" s="35"/>
      <c r="C316" s="34" t="s">
        <v>375</v>
      </c>
      <c r="D316" s="35" t="s">
        <v>300</v>
      </c>
      <c r="E316" s="41">
        <v>3000</v>
      </c>
      <c r="F316" s="42"/>
      <c r="G316" s="38">
        <f t="shared" si="10"/>
        <v>0</v>
      </c>
      <c r="H316" s="36">
        <v>1</v>
      </c>
      <c r="I316" s="39">
        <f t="shared" si="11"/>
        <v>3000</v>
      </c>
      <c r="J316" s="39"/>
      <c r="K316" s="39">
        <f t="shared" si="12"/>
        <v>0</v>
      </c>
      <c r="L316" s="38">
        <f t="shared" si="13"/>
        <v>1</v>
      </c>
      <c r="M316" s="40">
        <f t="shared" si="14"/>
        <v>3000</v>
      </c>
    </row>
    <row r="317" spans="1:13" ht="31.5">
      <c r="A317" s="35">
        <v>68</v>
      </c>
      <c r="B317" s="43"/>
      <c r="C317" s="34" t="s">
        <v>376</v>
      </c>
      <c r="D317" s="35" t="s">
        <v>300</v>
      </c>
      <c r="E317" s="41">
        <v>250</v>
      </c>
      <c r="F317" s="42"/>
      <c r="G317" s="38">
        <f t="shared" si="10"/>
        <v>0</v>
      </c>
      <c r="H317" s="36">
        <v>4</v>
      </c>
      <c r="I317" s="39">
        <f t="shared" si="11"/>
        <v>1000</v>
      </c>
      <c r="J317" s="39"/>
      <c r="K317" s="39">
        <f t="shared" si="12"/>
        <v>0</v>
      </c>
      <c r="L317" s="38">
        <f t="shared" si="13"/>
        <v>4</v>
      </c>
      <c r="M317" s="40">
        <f t="shared" si="14"/>
        <v>1000</v>
      </c>
    </row>
    <row r="318" spans="1:13" ht="15.75">
      <c r="A318" s="32">
        <v>69</v>
      </c>
      <c r="B318" s="35" t="s">
        <v>377</v>
      </c>
      <c r="C318" s="34" t="s">
        <v>378</v>
      </c>
      <c r="D318" s="35" t="s">
        <v>300</v>
      </c>
      <c r="E318" s="41">
        <v>1000</v>
      </c>
      <c r="F318" s="42"/>
      <c r="G318" s="38">
        <f t="shared" si="10"/>
        <v>0</v>
      </c>
      <c r="H318" s="36">
        <v>1</v>
      </c>
      <c r="I318" s="39">
        <f t="shared" si="11"/>
        <v>1000</v>
      </c>
      <c r="J318" s="39"/>
      <c r="K318" s="39">
        <f t="shared" si="12"/>
        <v>0</v>
      </c>
      <c r="L318" s="38">
        <f t="shared" si="13"/>
        <v>1</v>
      </c>
      <c r="M318" s="40">
        <f t="shared" si="14"/>
        <v>1000</v>
      </c>
    </row>
    <row r="319" spans="1:13" ht="15.75">
      <c r="A319" s="35">
        <v>70</v>
      </c>
      <c r="B319" s="43"/>
      <c r="C319" s="34" t="s">
        <v>379</v>
      </c>
      <c r="D319" s="35" t="s">
        <v>300</v>
      </c>
      <c r="E319" s="41">
        <v>1200</v>
      </c>
      <c r="F319" s="42"/>
      <c r="G319" s="38">
        <f t="shared" si="10"/>
        <v>0</v>
      </c>
      <c r="H319" s="51"/>
      <c r="I319" s="39">
        <f t="shared" si="11"/>
        <v>0</v>
      </c>
      <c r="J319" s="38">
        <v>1</v>
      </c>
      <c r="K319" s="39">
        <f t="shared" si="12"/>
        <v>1200</v>
      </c>
      <c r="L319" s="38">
        <f t="shared" si="13"/>
        <v>1</v>
      </c>
      <c r="M319" s="40">
        <f t="shared" si="14"/>
        <v>1200</v>
      </c>
    </row>
    <row r="320" spans="1:13" ht="15.75">
      <c r="A320" s="32">
        <v>71</v>
      </c>
      <c r="B320" s="35"/>
      <c r="C320" s="34" t="s">
        <v>380</v>
      </c>
      <c r="D320" s="35" t="s">
        <v>300</v>
      </c>
      <c r="E320" s="41">
        <v>3000</v>
      </c>
      <c r="F320" s="42"/>
      <c r="G320" s="38">
        <f t="shared" si="10"/>
        <v>0</v>
      </c>
      <c r="H320" s="36">
        <v>3</v>
      </c>
      <c r="I320" s="39">
        <f t="shared" si="11"/>
        <v>9000</v>
      </c>
      <c r="J320" s="39"/>
      <c r="K320" s="39">
        <f t="shared" si="12"/>
        <v>0</v>
      </c>
      <c r="L320" s="38">
        <f t="shared" si="13"/>
        <v>3</v>
      </c>
      <c r="M320" s="40">
        <f t="shared" si="14"/>
        <v>9000</v>
      </c>
    </row>
    <row r="321" spans="1:13" ht="15.75">
      <c r="A321" s="35">
        <v>72</v>
      </c>
      <c r="B321" s="43" t="s">
        <v>381</v>
      </c>
      <c r="C321" s="34" t="s">
        <v>382</v>
      </c>
      <c r="D321" s="35" t="s">
        <v>300</v>
      </c>
      <c r="E321" s="41">
        <v>2000</v>
      </c>
      <c r="F321" s="42"/>
      <c r="G321" s="38">
        <f t="shared" si="10"/>
        <v>0</v>
      </c>
      <c r="H321" s="36">
        <v>4</v>
      </c>
      <c r="I321" s="39">
        <f t="shared" si="11"/>
        <v>8000</v>
      </c>
      <c r="J321" s="39"/>
      <c r="K321" s="39">
        <f t="shared" si="12"/>
        <v>0</v>
      </c>
      <c r="L321" s="38">
        <f t="shared" si="13"/>
        <v>4</v>
      </c>
      <c r="M321" s="40">
        <f t="shared" si="14"/>
        <v>8000</v>
      </c>
    </row>
    <row r="322" spans="1:13" ht="15.75">
      <c r="A322" s="32">
        <v>73</v>
      </c>
      <c r="B322" s="35" t="s">
        <v>381</v>
      </c>
      <c r="C322" s="34" t="s">
        <v>383</v>
      </c>
      <c r="D322" s="35" t="s">
        <v>300</v>
      </c>
      <c r="E322" s="41">
        <v>2000</v>
      </c>
      <c r="F322" s="42"/>
      <c r="G322" s="38">
        <f t="shared" si="10"/>
        <v>0</v>
      </c>
      <c r="H322" s="36">
        <v>1</v>
      </c>
      <c r="I322" s="39">
        <f t="shared" si="11"/>
        <v>2000</v>
      </c>
      <c r="J322" s="39"/>
      <c r="K322" s="39">
        <f t="shared" si="12"/>
        <v>0</v>
      </c>
      <c r="L322" s="38">
        <f t="shared" si="13"/>
        <v>1</v>
      </c>
      <c r="M322" s="40">
        <f t="shared" si="14"/>
        <v>2000</v>
      </c>
    </row>
    <row r="323" spans="1:13" ht="15.75">
      <c r="A323" s="35">
        <v>74</v>
      </c>
      <c r="B323" s="43" t="s">
        <v>384</v>
      </c>
      <c r="C323" s="34" t="s">
        <v>385</v>
      </c>
      <c r="D323" s="35" t="s">
        <v>300</v>
      </c>
      <c r="E323" s="41">
        <v>500</v>
      </c>
      <c r="F323" s="42"/>
      <c r="G323" s="38">
        <f t="shared" si="10"/>
        <v>0</v>
      </c>
      <c r="H323" s="36">
        <v>8</v>
      </c>
      <c r="I323" s="39">
        <f t="shared" si="11"/>
        <v>4000</v>
      </c>
      <c r="J323" s="39"/>
      <c r="K323" s="39">
        <f t="shared" si="12"/>
        <v>0</v>
      </c>
      <c r="L323" s="38">
        <f t="shared" si="13"/>
        <v>8</v>
      </c>
      <c r="M323" s="40">
        <f t="shared" si="14"/>
        <v>4000</v>
      </c>
    </row>
    <row r="324" spans="1:13" ht="15.75">
      <c r="A324" s="32">
        <v>75</v>
      </c>
      <c r="B324" s="35"/>
      <c r="C324" s="34" t="s">
        <v>386</v>
      </c>
      <c r="D324" s="35" t="s">
        <v>300</v>
      </c>
      <c r="E324" s="41">
        <v>30</v>
      </c>
      <c r="F324" s="42"/>
      <c r="G324" s="38">
        <f t="shared" si="10"/>
        <v>0</v>
      </c>
      <c r="H324" s="36">
        <v>5</v>
      </c>
      <c r="I324" s="39">
        <f t="shared" si="11"/>
        <v>150</v>
      </c>
      <c r="J324" s="39"/>
      <c r="K324" s="39">
        <f t="shared" si="12"/>
        <v>0</v>
      </c>
      <c r="L324" s="38">
        <f t="shared" si="13"/>
        <v>5</v>
      </c>
      <c r="M324" s="40">
        <f t="shared" si="14"/>
        <v>150</v>
      </c>
    </row>
    <row r="325" spans="1:13" ht="15.75">
      <c r="A325" s="35">
        <v>76</v>
      </c>
      <c r="B325" s="43" t="s">
        <v>377</v>
      </c>
      <c r="C325" s="34" t="s">
        <v>387</v>
      </c>
      <c r="D325" s="35" t="s">
        <v>300</v>
      </c>
      <c r="E325" s="41">
        <v>3200</v>
      </c>
      <c r="F325" s="42"/>
      <c r="G325" s="38">
        <f t="shared" si="10"/>
        <v>0</v>
      </c>
      <c r="H325" s="36">
        <v>5</v>
      </c>
      <c r="I325" s="39">
        <f t="shared" si="11"/>
        <v>16000</v>
      </c>
      <c r="J325" s="39"/>
      <c r="K325" s="39">
        <f t="shared" si="12"/>
        <v>0</v>
      </c>
      <c r="L325" s="38">
        <f t="shared" si="13"/>
        <v>5</v>
      </c>
      <c r="M325" s="40">
        <f t="shared" si="14"/>
        <v>16000</v>
      </c>
    </row>
    <row r="326" spans="1:13" ht="15.75">
      <c r="A326" s="32">
        <v>77</v>
      </c>
      <c r="B326" s="35"/>
      <c r="C326" s="34" t="s">
        <v>388</v>
      </c>
      <c r="D326" s="35" t="s">
        <v>300</v>
      </c>
      <c r="E326" s="41">
        <v>500</v>
      </c>
      <c r="F326" s="42"/>
      <c r="G326" s="38">
        <f t="shared" si="10"/>
        <v>0</v>
      </c>
      <c r="H326" s="36">
        <v>1</v>
      </c>
      <c r="I326" s="39">
        <f t="shared" si="11"/>
        <v>500</v>
      </c>
      <c r="J326" s="39"/>
      <c r="K326" s="39">
        <f t="shared" si="12"/>
        <v>0</v>
      </c>
      <c r="L326" s="38">
        <f t="shared" si="13"/>
        <v>1</v>
      </c>
      <c r="M326" s="40">
        <f t="shared" si="14"/>
        <v>500</v>
      </c>
    </row>
    <row r="327" spans="1:13" ht="15.75">
      <c r="A327" s="35">
        <v>78</v>
      </c>
      <c r="B327" s="43" t="s">
        <v>389</v>
      </c>
      <c r="C327" s="34" t="s">
        <v>390</v>
      </c>
      <c r="D327" s="35" t="s">
        <v>300</v>
      </c>
      <c r="E327" s="41">
        <v>100</v>
      </c>
      <c r="F327" s="42"/>
      <c r="G327" s="38">
        <f t="shared" si="10"/>
        <v>0</v>
      </c>
      <c r="H327" s="36">
        <v>8</v>
      </c>
      <c r="I327" s="39">
        <f t="shared" si="11"/>
        <v>800</v>
      </c>
      <c r="J327" s="39"/>
      <c r="K327" s="39">
        <f t="shared" si="12"/>
        <v>0</v>
      </c>
      <c r="L327" s="38">
        <f t="shared" si="13"/>
        <v>8</v>
      </c>
      <c r="M327" s="40">
        <f t="shared" si="14"/>
        <v>800</v>
      </c>
    </row>
    <row r="328" spans="1:13" ht="15.75">
      <c r="A328" s="32">
        <v>79</v>
      </c>
      <c r="B328" s="35"/>
      <c r="C328" s="34" t="s">
        <v>391</v>
      </c>
      <c r="D328" s="35" t="s">
        <v>300</v>
      </c>
      <c r="E328" s="41">
        <v>500</v>
      </c>
      <c r="F328" s="42"/>
      <c r="G328" s="38">
        <f t="shared" si="10"/>
        <v>0</v>
      </c>
      <c r="H328" s="36">
        <v>1</v>
      </c>
      <c r="I328" s="39">
        <f t="shared" si="11"/>
        <v>500</v>
      </c>
      <c r="J328" s="39"/>
      <c r="K328" s="39">
        <f t="shared" si="12"/>
        <v>0</v>
      </c>
      <c r="L328" s="38">
        <f t="shared" si="13"/>
        <v>1</v>
      </c>
      <c r="M328" s="40">
        <f t="shared" si="14"/>
        <v>500</v>
      </c>
    </row>
    <row r="329" spans="1:13" ht="15.75">
      <c r="A329" s="35">
        <v>80</v>
      </c>
      <c r="B329" s="43"/>
      <c r="C329" s="34" t="s">
        <v>392</v>
      </c>
      <c r="D329" s="35" t="s">
        <v>300</v>
      </c>
      <c r="E329" s="41">
        <v>500</v>
      </c>
      <c r="F329" s="42"/>
      <c r="G329" s="38">
        <f t="shared" si="10"/>
        <v>0</v>
      </c>
      <c r="H329" s="36">
        <v>1</v>
      </c>
      <c r="I329" s="39">
        <f t="shared" si="11"/>
        <v>500</v>
      </c>
      <c r="J329" s="39"/>
      <c r="K329" s="39">
        <f t="shared" si="12"/>
        <v>0</v>
      </c>
      <c r="L329" s="38">
        <f t="shared" si="13"/>
        <v>1</v>
      </c>
      <c r="M329" s="40">
        <f t="shared" si="14"/>
        <v>500</v>
      </c>
    </row>
    <row r="330" spans="1:13" ht="15.75">
      <c r="A330" s="32">
        <v>81</v>
      </c>
      <c r="B330" s="43"/>
      <c r="C330" s="34" t="s">
        <v>393</v>
      </c>
      <c r="D330" s="35" t="s">
        <v>300</v>
      </c>
      <c r="E330" s="41">
        <v>400</v>
      </c>
      <c r="F330" s="42"/>
      <c r="G330" s="38">
        <f t="shared" si="10"/>
        <v>0</v>
      </c>
      <c r="H330" s="36">
        <v>3</v>
      </c>
      <c r="I330" s="39">
        <f t="shared" si="11"/>
        <v>1200</v>
      </c>
      <c r="J330" s="39"/>
      <c r="K330" s="39">
        <f t="shared" si="12"/>
        <v>0</v>
      </c>
      <c r="L330" s="38">
        <f t="shared" si="13"/>
        <v>3</v>
      </c>
      <c r="M330" s="40">
        <f t="shared" si="14"/>
        <v>1200</v>
      </c>
    </row>
    <row r="331" spans="1:13" ht="15.75">
      <c r="A331" s="35">
        <v>82</v>
      </c>
      <c r="B331" s="35"/>
      <c r="C331" s="34" t="s">
        <v>394</v>
      </c>
      <c r="D331" s="35" t="s">
        <v>300</v>
      </c>
      <c r="E331" s="41">
        <v>250</v>
      </c>
      <c r="F331" s="42"/>
      <c r="G331" s="38">
        <f t="shared" si="10"/>
        <v>0</v>
      </c>
      <c r="H331" s="51"/>
      <c r="I331" s="39">
        <f t="shared" si="11"/>
        <v>0</v>
      </c>
      <c r="J331" s="39">
        <v>2</v>
      </c>
      <c r="K331" s="39">
        <f t="shared" si="12"/>
        <v>500</v>
      </c>
      <c r="L331" s="38">
        <f t="shared" si="13"/>
        <v>2</v>
      </c>
      <c r="M331" s="40">
        <f t="shared" si="14"/>
        <v>500</v>
      </c>
    </row>
    <row r="332" spans="1:13" ht="15.75">
      <c r="A332" s="32">
        <v>83</v>
      </c>
      <c r="B332" s="43" t="s">
        <v>395</v>
      </c>
      <c r="C332" s="34" t="s">
        <v>396</v>
      </c>
      <c r="D332" s="35" t="s">
        <v>300</v>
      </c>
      <c r="E332" s="41">
        <v>500</v>
      </c>
      <c r="F332" s="42"/>
      <c r="G332" s="38">
        <f t="shared" si="10"/>
        <v>0</v>
      </c>
      <c r="H332" s="36">
        <v>2</v>
      </c>
      <c r="I332" s="39">
        <f t="shared" si="11"/>
        <v>1000</v>
      </c>
      <c r="J332" s="39"/>
      <c r="K332" s="39">
        <f t="shared" si="12"/>
        <v>0</v>
      </c>
      <c r="L332" s="38">
        <f t="shared" si="13"/>
        <v>2</v>
      </c>
      <c r="M332" s="40">
        <f t="shared" si="14"/>
        <v>1000</v>
      </c>
    </row>
    <row r="333" spans="1:13" ht="15.75">
      <c r="A333" s="35">
        <v>84</v>
      </c>
      <c r="B333" s="35"/>
      <c r="C333" s="34" t="s">
        <v>397</v>
      </c>
      <c r="D333" s="35" t="s">
        <v>300</v>
      </c>
      <c r="E333" s="41">
        <v>2000</v>
      </c>
      <c r="F333" s="42"/>
      <c r="G333" s="38">
        <f t="shared" si="10"/>
        <v>0</v>
      </c>
      <c r="H333" s="36">
        <v>2</v>
      </c>
      <c r="I333" s="39">
        <f t="shared" si="11"/>
        <v>4000</v>
      </c>
      <c r="J333" s="39"/>
      <c r="K333" s="39">
        <f t="shared" si="12"/>
        <v>0</v>
      </c>
      <c r="L333" s="38">
        <f t="shared" si="13"/>
        <v>2</v>
      </c>
      <c r="M333" s="40">
        <f t="shared" si="14"/>
        <v>4000</v>
      </c>
    </row>
    <row r="334" spans="1:13" ht="15.75">
      <c r="A334" s="32">
        <v>85</v>
      </c>
      <c r="B334" s="43"/>
      <c r="C334" s="34" t="s">
        <v>398</v>
      </c>
      <c r="D334" s="35" t="s">
        <v>300</v>
      </c>
      <c r="E334" s="41">
        <v>2500</v>
      </c>
      <c r="F334" s="42"/>
      <c r="G334" s="38">
        <f t="shared" si="10"/>
        <v>0</v>
      </c>
      <c r="H334" s="36">
        <v>2</v>
      </c>
      <c r="I334" s="39">
        <f t="shared" si="11"/>
        <v>5000</v>
      </c>
      <c r="J334" s="39"/>
      <c r="K334" s="39">
        <f t="shared" si="12"/>
        <v>0</v>
      </c>
      <c r="L334" s="38">
        <f t="shared" si="13"/>
        <v>2</v>
      </c>
      <c r="M334" s="40">
        <f t="shared" si="14"/>
        <v>5000</v>
      </c>
    </row>
    <row r="335" spans="1:13" ht="15.75">
      <c r="A335" s="35">
        <v>86</v>
      </c>
      <c r="B335" s="43"/>
      <c r="C335" s="34" t="s">
        <v>399</v>
      </c>
      <c r="D335" s="35" t="s">
        <v>28</v>
      </c>
      <c r="E335" s="41">
        <v>10</v>
      </c>
      <c r="F335" s="42"/>
      <c r="G335" s="38">
        <f t="shared" si="10"/>
        <v>0</v>
      </c>
      <c r="H335" s="51"/>
      <c r="I335" s="39">
        <f t="shared" si="11"/>
        <v>0</v>
      </c>
      <c r="J335" s="38">
        <v>90</v>
      </c>
      <c r="K335" s="39">
        <f t="shared" si="12"/>
        <v>900</v>
      </c>
      <c r="L335" s="38">
        <f t="shared" si="13"/>
        <v>90</v>
      </c>
      <c r="M335" s="40">
        <f t="shared" si="14"/>
        <v>900</v>
      </c>
    </row>
    <row r="336" spans="1:13" ht="15.75">
      <c r="A336" s="32">
        <v>87</v>
      </c>
      <c r="B336" s="35"/>
      <c r="C336" s="34" t="s">
        <v>400</v>
      </c>
      <c r="D336" s="35" t="s">
        <v>300</v>
      </c>
      <c r="E336" s="41">
        <v>500</v>
      </c>
      <c r="F336" s="42"/>
      <c r="G336" s="38">
        <f t="shared" si="10"/>
        <v>0</v>
      </c>
      <c r="H336" s="51"/>
      <c r="I336" s="39">
        <f t="shared" si="11"/>
        <v>0</v>
      </c>
      <c r="J336" s="38">
        <v>1</v>
      </c>
      <c r="K336" s="39">
        <f t="shared" si="12"/>
        <v>500</v>
      </c>
      <c r="L336" s="38">
        <f t="shared" si="13"/>
        <v>1</v>
      </c>
      <c r="M336" s="40">
        <f t="shared" si="14"/>
        <v>500</v>
      </c>
    </row>
    <row r="337" spans="1:13" ht="15.75">
      <c r="A337" s="35">
        <v>88</v>
      </c>
      <c r="B337" s="43"/>
      <c r="C337" s="34" t="s">
        <v>401</v>
      </c>
      <c r="D337" s="35" t="s">
        <v>402</v>
      </c>
      <c r="E337" s="41">
        <v>40</v>
      </c>
      <c r="F337" s="42"/>
      <c r="G337" s="38">
        <f t="shared" si="10"/>
        <v>0</v>
      </c>
      <c r="H337" s="52"/>
      <c r="I337" s="39">
        <f t="shared" si="11"/>
        <v>0</v>
      </c>
      <c r="J337" s="36">
        <v>55</v>
      </c>
      <c r="K337" s="39">
        <f t="shared" si="12"/>
        <v>2200</v>
      </c>
      <c r="L337" s="38">
        <f t="shared" si="13"/>
        <v>55</v>
      </c>
      <c r="M337" s="40">
        <f t="shared" si="14"/>
        <v>2200</v>
      </c>
    </row>
    <row r="338" spans="1:13" ht="15.75">
      <c r="A338" s="32">
        <v>89</v>
      </c>
      <c r="B338" s="35"/>
      <c r="C338" s="34" t="s">
        <v>403</v>
      </c>
      <c r="D338" s="35" t="s">
        <v>300</v>
      </c>
      <c r="E338" s="41">
        <v>35000</v>
      </c>
      <c r="F338" s="42"/>
      <c r="G338" s="38">
        <f t="shared" si="10"/>
        <v>0</v>
      </c>
      <c r="H338" s="36">
        <v>3</v>
      </c>
      <c r="I338" s="39">
        <f t="shared" si="11"/>
        <v>105000</v>
      </c>
      <c r="J338" s="39"/>
      <c r="K338" s="39">
        <f t="shared" si="12"/>
        <v>0</v>
      </c>
      <c r="L338" s="38">
        <f t="shared" si="13"/>
        <v>3</v>
      </c>
      <c r="M338" s="40">
        <f t="shared" si="14"/>
        <v>105000</v>
      </c>
    </row>
    <row r="339" spans="1:13" ht="15.75">
      <c r="A339" s="35">
        <v>90</v>
      </c>
      <c r="B339" s="43"/>
      <c r="C339" s="34" t="s">
        <v>404</v>
      </c>
      <c r="D339" s="35" t="s">
        <v>300</v>
      </c>
      <c r="E339" s="41">
        <v>1600</v>
      </c>
      <c r="F339" s="38">
        <v>3</v>
      </c>
      <c r="G339" s="38">
        <f t="shared" si="10"/>
        <v>4800</v>
      </c>
      <c r="H339" s="52"/>
      <c r="I339" s="39">
        <f t="shared" si="11"/>
        <v>0</v>
      </c>
      <c r="J339" s="39"/>
      <c r="K339" s="39">
        <f t="shared" si="12"/>
        <v>0</v>
      </c>
      <c r="L339" s="38">
        <f t="shared" si="13"/>
        <v>3</v>
      </c>
      <c r="M339" s="40">
        <f t="shared" si="14"/>
        <v>4800</v>
      </c>
    </row>
    <row r="340" spans="1:13" ht="15.75">
      <c r="A340" s="32">
        <v>91</v>
      </c>
      <c r="B340" s="35"/>
      <c r="C340" s="34" t="s">
        <v>405</v>
      </c>
      <c r="D340" s="35" t="s">
        <v>300</v>
      </c>
      <c r="E340" s="41">
        <v>4000</v>
      </c>
      <c r="F340" s="42"/>
      <c r="G340" s="38">
        <f t="shared" si="10"/>
        <v>0</v>
      </c>
      <c r="H340" s="36">
        <v>4</v>
      </c>
      <c r="I340" s="39">
        <f t="shared" si="11"/>
        <v>16000</v>
      </c>
      <c r="J340" s="39"/>
      <c r="K340" s="39">
        <f t="shared" si="12"/>
        <v>0</v>
      </c>
      <c r="L340" s="38">
        <f t="shared" si="13"/>
        <v>4</v>
      </c>
      <c r="M340" s="40">
        <f t="shared" si="14"/>
        <v>16000</v>
      </c>
    </row>
    <row r="341" spans="1:13" ht="15.75">
      <c r="A341" s="35">
        <v>92</v>
      </c>
      <c r="B341" s="43"/>
      <c r="C341" s="34" t="s">
        <v>406</v>
      </c>
      <c r="D341" s="35" t="s">
        <v>300</v>
      </c>
      <c r="E341" s="41">
        <v>250</v>
      </c>
      <c r="F341" s="42"/>
      <c r="G341" s="38">
        <f t="shared" si="10"/>
        <v>0</v>
      </c>
      <c r="H341" s="36">
        <v>8</v>
      </c>
      <c r="I341" s="39">
        <f t="shared" si="11"/>
        <v>2000</v>
      </c>
      <c r="J341" s="39"/>
      <c r="K341" s="39">
        <f t="shared" si="12"/>
        <v>0</v>
      </c>
      <c r="L341" s="38">
        <f t="shared" si="13"/>
        <v>8</v>
      </c>
      <c r="M341" s="40">
        <f t="shared" si="14"/>
        <v>2000</v>
      </c>
    </row>
    <row r="342" spans="1:13" ht="15.75">
      <c r="A342" s="32">
        <v>93</v>
      </c>
      <c r="B342" s="35"/>
      <c r="C342" s="34" t="s">
        <v>407</v>
      </c>
      <c r="D342" s="35" t="s">
        <v>300</v>
      </c>
      <c r="E342" s="41">
        <v>1871</v>
      </c>
      <c r="F342" s="42"/>
      <c r="G342" s="38">
        <f t="shared" si="10"/>
        <v>0</v>
      </c>
      <c r="H342" s="39"/>
      <c r="I342" s="39">
        <f t="shared" si="11"/>
        <v>0</v>
      </c>
      <c r="J342" s="36">
        <v>1</v>
      </c>
      <c r="K342" s="39">
        <f t="shared" si="12"/>
        <v>1871</v>
      </c>
      <c r="L342" s="38">
        <f t="shared" si="13"/>
        <v>1</v>
      </c>
      <c r="M342" s="40">
        <f t="shared" si="14"/>
        <v>1871</v>
      </c>
    </row>
    <row r="343" spans="1:13" ht="15.75">
      <c r="A343" s="35">
        <v>94</v>
      </c>
      <c r="B343" s="43"/>
      <c r="C343" s="34" t="s">
        <v>408</v>
      </c>
      <c r="D343" s="35" t="s">
        <v>300</v>
      </c>
      <c r="E343" s="41">
        <v>1871</v>
      </c>
      <c r="F343" s="42"/>
      <c r="G343" s="38">
        <f t="shared" si="10"/>
        <v>0</v>
      </c>
      <c r="H343" s="52"/>
      <c r="I343" s="39">
        <f t="shared" si="11"/>
        <v>0</v>
      </c>
      <c r="J343" s="36">
        <v>1</v>
      </c>
      <c r="K343" s="39">
        <f t="shared" si="12"/>
        <v>1871</v>
      </c>
      <c r="L343" s="38">
        <f t="shared" si="13"/>
        <v>1</v>
      </c>
      <c r="M343" s="40">
        <f t="shared" si="14"/>
        <v>1871</v>
      </c>
    </row>
    <row r="344" spans="1:13" ht="15.75">
      <c r="A344" s="32">
        <v>95</v>
      </c>
      <c r="B344" s="35"/>
      <c r="C344" s="34" t="s">
        <v>409</v>
      </c>
      <c r="D344" s="35" t="s">
        <v>402</v>
      </c>
      <c r="E344" s="41">
        <v>60</v>
      </c>
      <c r="F344" s="42"/>
      <c r="G344" s="38">
        <f t="shared" si="10"/>
        <v>0</v>
      </c>
      <c r="H344" s="36">
        <v>110</v>
      </c>
      <c r="I344" s="39">
        <f t="shared" si="11"/>
        <v>6600</v>
      </c>
      <c r="J344" s="39"/>
      <c r="K344" s="39">
        <f t="shared" si="12"/>
        <v>0</v>
      </c>
      <c r="L344" s="38">
        <f t="shared" si="13"/>
        <v>110</v>
      </c>
      <c r="M344" s="40">
        <f t="shared" si="14"/>
        <v>6600</v>
      </c>
    </row>
    <row r="345" spans="1:13" ht="15.75">
      <c r="A345" s="35">
        <v>96</v>
      </c>
      <c r="B345" s="43"/>
      <c r="C345" s="34" t="s">
        <v>410</v>
      </c>
      <c r="D345" s="35" t="s">
        <v>300</v>
      </c>
      <c r="E345" s="41">
        <v>500</v>
      </c>
      <c r="F345" s="42"/>
      <c r="G345" s="38">
        <f t="shared" si="10"/>
        <v>0</v>
      </c>
      <c r="H345" s="36">
        <v>2</v>
      </c>
      <c r="I345" s="39">
        <f t="shared" si="11"/>
        <v>1000</v>
      </c>
      <c r="J345" s="39"/>
      <c r="K345" s="39">
        <f t="shared" si="12"/>
        <v>0</v>
      </c>
      <c r="L345" s="38">
        <f t="shared" si="13"/>
        <v>2</v>
      </c>
      <c r="M345" s="40">
        <f t="shared" si="14"/>
        <v>1000</v>
      </c>
    </row>
    <row r="346" spans="1:13" ht="15.75">
      <c r="A346" s="32">
        <v>97</v>
      </c>
      <c r="B346" s="35"/>
      <c r="C346" s="34" t="s">
        <v>411</v>
      </c>
      <c r="D346" s="35" t="s">
        <v>300</v>
      </c>
      <c r="E346" s="41">
        <v>4000</v>
      </c>
      <c r="F346" s="42"/>
      <c r="G346" s="38">
        <f t="shared" si="10"/>
        <v>0</v>
      </c>
      <c r="H346" s="36">
        <v>3</v>
      </c>
      <c r="I346" s="39">
        <f t="shared" si="11"/>
        <v>12000</v>
      </c>
      <c r="J346" s="39"/>
      <c r="K346" s="39">
        <f t="shared" si="12"/>
        <v>0</v>
      </c>
      <c r="L346" s="38">
        <f t="shared" si="13"/>
        <v>3</v>
      </c>
      <c r="M346" s="40">
        <f t="shared" si="14"/>
        <v>12000</v>
      </c>
    </row>
    <row r="347" spans="1:13" ht="33">
      <c r="A347" s="35">
        <v>98</v>
      </c>
      <c r="B347" s="44" t="s">
        <v>305</v>
      </c>
      <c r="C347" s="34" t="s">
        <v>412</v>
      </c>
      <c r="D347" s="35" t="s">
        <v>300</v>
      </c>
      <c r="E347" s="41">
        <v>250</v>
      </c>
      <c r="F347" s="38">
        <v>3</v>
      </c>
      <c r="G347" s="38">
        <f t="shared" si="10"/>
        <v>750</v>
      </c>
      <c r="H347" s="52"/>
      <c r="I347" s="39">
        <f t="shared" si="11"/>
        <v>0</v>
      </c>
      <c r="J347" s="39"/>
      <c r="K347" s="39">
        <f t="shared" si="12"/>
        <v>0</v>
      </c>
      <c r="L347" s="38">
        <f t="shared" si="13"/>
        <v>3</v>
      </c>
      <c r="M347" s="40">
        <f t="shared" si="14"/>
        <v>750</v>
      </c>
    </row>
    <row r="348" spans="1:13" ht="15.75">
      <c r="A348" s="32">
        <v>99</v>
      </c>
      <c r="B348" s="35" t="s">
        <v>413</v>
      </c>
      <c r="C348" s="34" t="s">
        <v>414</v>
      </c>
      <c r="D348" s="35" t="s">
        <v>300</v>
      </c>
      <c r="E348" s="41">
        <v>8000</v>
      </c>
      <c r="F348" s="42"/>
      <c r="G348" s="38">
        <f t="shared" si="10"/>
        <v>0</v>
      </c>
      <c r="H348" s="36">
        <v>1</v>
      </c>
      <c r="I348" s="39">
        <f t="shared" si="11"/>
        <v>8000</v>
      </c>
      <c r="J348" s="39"/>
      <c r="K348" s="39">
        <f t="shared" si="12"/>
        <v>0</v>
      </c>
      <c r="L348" s="38">
        <f t="shared" si="13"/>
        <v>1</v>
      </c>
      <c r="M348" s="40">
        <f t="shared" si="14"/>
        <v>8000</v>
      </c>
    </row>
    <row r="349" spans="1:13" ht="16.5">
      <c r="A349" s="35">
        <v>100</v>
      </c>
      <c r="B349" s="33" t="s">
        <v>415</v>
      </c>
      <c r="C349" s="34" t="s">
        <v>416</v>
      </c>
      <c r="D349" s="35" t="s">
        <v>300</v>
      </c>
      <c r="E349" s="41">
        <v>2000</v>
      </c>
      <c r="F349" s="38">
        <v>2</v>
      </c>
      <c r="G349" s="38">
        <f t="shared" si="10"/>
        <v>4000</v>
      </c>
      <c r="H349" s="52"/>
      <c r="I349" s="39">
        <f t="shared" si="11"/>
        <v>0</v>
      </c>
      <c r="J349" s="39"/>
      <c r="K349" s="39">
        <f t="shared" si="12"/>
        <v>0</v>
      </c>
      <c r="L349" s="38">
        <f t="shared" si="13"/>
        <v>2</v>
      </c>
      <c r="M349" s="40">
        <f t="shared" si="14"/>
        <v>4000</v>
      </c>
    </row>
    <row r="350" spans="1:13" ht="15.75">
      <c r="A350" s="32">
        <v>101</v>
      </c>
      <c r="B350" s="35"/>
      <c r="C350" s="34" t="s">
        <v>417</v>
      </c>
      <c r="D350" s="35" t="s">
        <v>28</v>
      </c>
      <c r="E350" s="41">
        <v>20</v>
      </c>
      <c r="F350" s="42"/>
      <c r="G350" s="38">
        <f t="shared" si="10"/>
        <v>0</v>
      </c>
      <c r="H350" s="36">
        <v>210</v>
      </c>
      <c r="I350" s="39">
        <f t="shared" si="11"/>
        <v>4200</v>
      </c>
      <c r="J350" s="39"/>
      <c r="K350" s="39">
        <f t="shared" si="12"/>
        <v>0</v>
      </c>
      <c r="L350" s="38">
        <f t="shared" si="13"/>
        <v>210</v>
      </c>
      <c r="M350" s="40">
        <f t="shared" si="14"/>
        <v>4200</v>
      </c>
    </row>
    <row r="351" spans="1:13" ht="16.5">
      <c r="A351" s="35">
        <v>102</v>
      </c>
      <c r="B351" s="33" t="s">
        <v>418</v>
      </c>
      <c r="C351" s="34" t="s">
        <v>419</v>
      </c>
      <c r="D351" s="35" t="s">
        <v>300</v>
      </c>
      <c r="E351" s="41">
        <v>3000</v>
      </c>
      <c r="F351" s="42"/>
      <c r="G351" s="38">
        <f t="shared" si="10"/>
        <v>0</v>
      </c>
      <c r="H351" s="36">
        <v>4</v>
      </c>
      <c r="I351" s="39">
        <f t="shared" si="11"/>
        <v>12000</v>
      </c>
      <c r="J351" s="39"/>
      <c r="K351" s="39">
        <f t="shared" si="12"/>
        <v>0</v>
      </c>
      <c r="L351" s="38">
        <f t="shared" si="13"/>
        <v>4</v>
      </c>
      <c r="M351" s="40">
        <f t="shared" si="14"/>
        <v>12000</v>
      </c>
    </row>
    <row r="352" spans="1:13" ht="15.75">
      <c r="A352" s="32">
        <v>103</v>
      </c>
      <c r="B352" s="35"/>
      <c r="C352" s="34" t="s">
        <v>420</v>
      </c>
      <c r="D352" s="35" t="s">
        <v>300</v>
      </c>
      <c r="E352" s="41">
        <v>250</v>
      </c>
      <c r="F352" s="42"/>
      <c r="G352" s="38">
        <f t="shared" si="10"/>
        <v>0</v>
      </c>
      <c r="H352" s="36">
        <v>3</v>
      </c>
      <c r="I352" s="39">
        <f t="shared" si="11"/>
        <v>750</v>
      </c>
      <c r="J352" s="39"/>
      <c r="K352" s="39">
        <f t="shared" si="12"/>
        <v>0</v>
      </c>
      <c r="L352" s="38">
        <f t="shared" si="13"/>
        <v>3</v>
      </c>
      <c r="M352" s="40">
        <f t="shared" si="14"/>
        <v>750</v>
      </c>
    </row>
    <row r="353" spans="1:13" ht="15.75">
      <c r="A353" s="35">
        <v>104</v>
      </c>
      <c r="B353" s="43" t="s">
        <v>421</v>
      </c>
      <c r="C353" s="34" t="s">
        <v>422</v>
      </c>
      <c r="D353" s="35" t="s">
        <v>300</v>
      </c>
      <c r="E353" s="41">
        <v>5000</v>
      </c>
      <c r="F353" s="42"/>
      <c r="G353" s="38">
        <f t="shared" si="10"/>
        <v>0</v>
      </c>
      <c r="H353" s="36">
        <v>1</v>
      </c>
      <c r="I353" s="39">
        <f t="shared" si="11"/>
        <v>5000</v>
      </c>
      <c r="J353" s="39"/>
      <c r="K353" s="39">
        <f t="shared" si="12"/>
        <v>0</v>
      </c>
      <c r="L353" s="38">
        <f t="shared" si="13"/>
        <v>1</v>
      </c>
      <c r="M353" s="40">
        <f t="shared" si="14"/>
        <v>5000</v>
      </c>
    </row>
    <row r="354" spans="1:13" ht="15.75">
      <c r="A354" s="32">
        <v>105</v>
      </c>
      <c r="B354" s="35"/>
      <c r="C354" s="34" t="s">
        <v>423</v>
      </c>
      <c r="D354" s="35" t="s">
        <v>300</v>
      </c>
      <c r="E354" s="41">
        <v>500</v>
      </c>
      <c r="F354" s="42"/>
      <c r="G354" s="38">
        <f t="shared" si="10"/>
        <v>0</v>
      </c>
      <c r="H354" s="36">
        <v>1</v>
      </c>
      <c r="I354" s="39">
        <f t="shared" si="11"/>
        <v>500</v>
      </c>
      <c r="J354" s="39"/>
      <c r="K354" s="39">
        <f t="shared" si="12"/>
        <v>0</v>
      </c>
      <c r="L354" s="38">
        <f t="shared" si="13"/>
        <v>1</v>
      </c>
      <c r="M354" s="40">
        <f t="shared" si="14"/>
        <v>500</v>
      </c>
    </row>
    <row r="355" spans="1:13" ht="15.75">
      <c r="A355" s="35">
        <v>106</v>
      </c>
      <c r="B355" s="43" t="s">
        <v>421</v>
      </c>
      <c r="C355" s="34" t="s">
        <v>424</v>
      </c>
      <c r="D355" s="35" t="s">
        <v>300</v>
      </c>
      <c r="E355" s="36">
        <v>309206</v>
      </c>
      <c r="F355" s="42"/>
      <c r="G355" s="38">
        <f t="shared" si="10"/>
        <v>0</v>
      </c>
      <c r="H355" s="39"/>
      <c r="I355" s="39">
        <f t="shared" si="11"/>
        <v>0</v>
      </c>
      <c r="J355" s="36">
        <v>1</v>
      </c>
      <c r="K355" s="39">
        <f t="shared" si="12"/>
        <v>309206</v>
      </c>
      <c r="L355" s="38">
        <f t="shared" si="13"/>
        <v>1</v>
      </c>
      <c r="M355" s="40">
        <f t="shared" si="14"/>
        <v>309206</v>
      </c>
    </row>
    <row r="356" spans="1:13" ht="15.75">
      <c r="A356" s="32">
        <v>107</v>
      </c>
      <c r="B356" s="35" t="s">
        <v>421</v>
      </c>
      <c r="C356" s="34" t="s">
        <v>425</v>
      </c>
      <c r="D356" s="35" t="s">
        <v>300</v>
      </c>
      <c r="E356" s="36">
        <v>309206</v>
      </c>
      <c r="F356" s="42"/>
      <c r="G356" s="38">
        <f t="shared" si="10"/>
        <v>0</v>
      </c>
      <c r="H356" s="39"/>
      <c r="I356" s="39">
        <f t="shared" si="11"/>
        <v>0</v>
      </c>
      <c r="J356" s="36">
        <v>1</v>
      </c>
      <c r="K356" s="39">
        <f t="shared" si="12"/>
        <v>309206</v>
      </c>
      <c r="L356" s="38">
        <f t="shared" si="13"/>
        <v>1</v>
      </c>
      <c r="M356" s="40">
        <f t="shared" si="14"/>
        <v>309206</v>
      </c>
    </row>
    <row r="357" spans="1:13" ht="31.5">
      <c r="A357" s="35">
        <v>108</v>
      </c>
      <c r="B357" s="43" t="s">
        <v>421</v>
      </c>
      <c r="C357" s="34" t="s">
        <v>426</v>
      </c>
      <c r="D357" s="35" t="s">
        <v>300</v>
      </c>
      <c r="E357" s="41">
        <v>315076.5</v>
      </c>
      <c r="F357" s="42"/>
      <c r="G357" s="38">
        <f t="shared" si="10"/>
        <v>0</v>
      </c>
      <c r="H357" s="39"/>
      <c r="I357" s="39">
        <f t="shared" si="11"/>
        <v>0</v>
      </c>
      <c r="J357" s="36">
        <v>5</v>
      </c>
      <c r="K357" s="39">
        <f t="shared" si="12"/>
        <v>1575382.5</v>
      </c>
      <c r="L357" s="38">
        <f t="shared" si="13"/>
        <v>5</v>
      </c>
      <c r="M357" s="40">
        <f t="shared" si="14"/>
        <v>1575382.5</v>
      </c>
    </row>
    <row r="358" spans="1:13" ht="15.75">
      <c r="A358" s="32">
        <v>109</v>
      </c>
      <c r="B358" s="35"/>
      <c r="C358" s="34" t="s">
        <v>427</v>
      </c>
      <c r="D358" s="35" t="s">
        <v>300</v>
      </c>
      <c r="E358" s="41">
        <v>5700</v>
      </c>
      <c r="F358" s="42"/>
      <c r="G358" s="38">
        <f t="shared" si="10"/>
        <v>0</v>
      </c>
      <c r="H358" s="39"/>
      <c r="I358" s="39">
        <f t="shared" si="11"/>
        <v>0</v>
      </c>
      <c r="J358" s="36">
        <v>1</v>
      </c>
      <c r="K358" s="39">
        <f t="shared" si="12"/>
        <v>5700</v>
      </c>
      <c r="L358" s="38">
        <f t="shared" si="13"/>
        <v>1</v>
      </c>
      <c r="M358" s="40">
        <f t="shared" si="14"/>
        <v>5700</v>
      </c>
    </row>
    <row r="359" spans="1:13" ht="15.75">
      <c r="A359" s="35">
        <v>110</v>
      </c>
      <c r="B359" s="43"/>
      <c r="C359" s="34" t="s">
        <v>428</v>
      </c>
      <c r="D359" s="35" t="s">
        <v>402</v>
      </c>
      <c r="E359" s="41">
        <v>950</v>
      </c>
      <c r="F359" s="42"/>
      <c r="G359" s="38">
        <f t="shared" si="10"/>
        <v>0</v>
      </c>
      <c r="H359" s="39"/>
      <c r="I359" s="39">
        <f t="shared" si="11"/>
        <v>0</v>
      </c>
      <c r="J359" s="36">
        <v>125</v>
      </c>
      <c r="K359" s="39">
        <f t="shared" si="12"/>
        <v>118750</v>
      </c>
      <c r="L359" s="38">
        <f t="shared" si="13"/>
        <v>125</v>
      </c>
      <c r="M359" s="40">
        <f t="shared" si="14"/>
        <v>118750</v>
      </c>
    </row>
    <row r="360" spans="1:13" ht="31.5">
      <c r="A360" s="32">
        <v>111</v>
      </c>
      <c r="B360" s="35"/>
      <c r="C360" s="34" t="s">
        <v>429</v>
      </c>
      <c r="D360" s="35" t="s">
        <v>300</v>
      </c>
      <c r="E360" s="41">
        <v>13088</v>
      </c>
      <c r="F360" s="42"/>
      <c r="G360" s="38">
        <f t="shared" si="10"/>
        <v>0</v>
      </c>
      <c r="H360" s="39"/>
      <c r="I360" s="39">
        <f t="shared" si="11"/>
        <v>0</v>
      </c>
      <c r="J360" s="36">
        <v>2</v>
      </c>
      <c r="K360" s="39">
        <f t="shared" si="12"/>
        <v>26176</v>
      </c>
      <c r="L360" s="38">
        <f t="shared" si="13"/>
        <v>2</v>
      </c>
      <c r="M360" s="40">
        <f t="shared" si="14"/>
        <v>26176</v>
      </c>
    </row>
    <row r="361" spans="1:13" ht="31.5">
      <c r="A361" s="35">
        <v>112</v>
      </c>
      <c r="B361" s="43"/>
      <c r="C361" s="34" t="s">
        <v>430</v>
      </c>
      <c r="D361" s="35" t="s">
        <v>300</v>
      </c>
      <c r="E361" s="41">
        <v>10605</v>
      </c>
      <c r="F361" s="42"/>
      <c r="G361" s="38">
        <f t="shared" si="10"/>
        <v>0</v>
      </c>
      <c r="H361" s="39"/>
      <c r="I361" s="39">
        <f t="shared" si="11"/>
        <v>0</v>
      </c>
      <c r="J361" s="36">
        <v>2</v>
      </c>
      <c r="K361" s="39">
        <f t="shared" si="12"/>
        <v>21210</v>
      </c>
      <c r="L361" s="38">
        <f t="shared" si="13"/>
        <v>2</v>
      </c>
      <c r="M361" s="40">
        <f t="shared" si="14"/>
        <v>21210</v>
      </c>
    </row>
    <row r="362" spans="1:13" ht="15.75">
      <c r="A362" s="32">
        <v>113</v>
      </c>
      <c r="B362" s="35"/>
      <c r="C362" s="46" t="s">
        <v>431</v>
      </c>
      <c r="D362" s="35" t="s">
        <v>300</v>
      </c>
      <c r="E362" s="41">
        <v>18500</v>
      </c>
      <c r="F362" s="42"/>
      <c r="G362" s="38">
        <f t="shared" si="10"/>
        <v>0</v>
      </c>
      <c r="H362" s="36">
        <v>2</v>
      </c>
      <c r="I362" s="39">
        <f t="shared" si="11"/>
        <v>37000</v>
      </c>
      <c r="J362" s="39"/>
      <c r="K362" s="39">
        <f t="shared" si="12"/>
        <v>0</v>
      </c>
      <c r="L362" s="38">
        <f t="shared" si="13"/>
        <v>2</v>
      </c>
      <c r="M362" s="40">
        <f t="shared" si="14"/>
        <v>37000</v>
      </c>
    </row>
    <row r="363" spans="1:13" ht="15.75">
      <c r="A363" s="35">
        <v>114</v>
      </c>
      <c r="B363" s="43"/>
      <c r="C363" s="34" t="s">
        <v>432</v>
      </c>
      <c r="D363" s="35" t="s">
        <v>300</v>
      </c>
      <c r="E363" s="41">
        <v>19000</v>
      </c>
      <c r="F363" s="42"/>
      <c r="G363" s="38">
        <f t="shared" si="10"/>
        <v>0</v>
      </c>
      <c r="H363" s="36">
        <v>1</v>
      </c>
      <c r="I363" s="39">
        <f t="shared" si="11"/>
        <v>19000</v>
      </c>
      <c r="J363" s="39"/>
      <c r="K363" s="39">
        <f t="shared" si="12"/>
        <v>0</v>
      </c>
      <c r="L363" s="38">
        <f t="shared" si="13"/>
        <v>1</v>
      </c>
      <c r="M363" s="40">
        <f t="shared" si="14"/>
        <v>19000</v>
      </c>
    </row>
    <row r="364" spans="1:13" ht="15.75">
      <c r="A364" s="32">
        <v>115</v>
      </c>
      <c r="B364" s="35"/>
      <c r="C364" s="34" t="s">
        <v>433</v>
      </c>
      <c r="D364" s="35" t="s">
        <v>300</v>
      </c>
      <c r="E364" s="41">
        <v>60000</v>
      </c>
      <c r="F364" s="42"/>
      <c r="G364" s="38">
        <f t="shared" si="10"/>
        <v>0</v>
      </c>
      <c r="H364" s="36">
        <v>1</v>
      </c>
      <c r="I364" s="39">
        <f t="shared" si="11"/>
        <v>60000</v>
      </c>
      <c r="J364" s="39"/>
      <c r="K364" s="39">
        <f t="shared" si="12"/>
        <v>0</v>
      </c>
      <c r="L364" s="38">
        <f t="shared" si="13"/>
        <v>1</v>
      </c>
      <c r="M364" s="40">
        <f t="shared" si="14"/>
        <v>60000</v>
      </c>
    </row>
    <row r="365" spans="1:13" ht="15.75">
      <c r="A365" s="35">
        <v>116</v>
      </c>
      <c r="B365" s="43"/>
      <c r="C365" s="34" t="s">
        <v>434</v>
      </c>
      <c r="D365" s="35" t="s">
        <v>300</v>
      </c>
      <c r="E365" s="41">
        <v>1000</v>
      </c>
      <c r="F365" s="42"/>
      <c r="G365" s="38">
        <f t="shared" si="10"/>
        <v>0</v>
      </c>
      <c r="H365" s="36">
        <v>2</v>
      </c>
      <c r="I365" s="39">
        <f t="shared" si="11"/>
        <v>2000</v>
      </c>
      <c r="J365" s="39"/>
      <c r="K365" s="39">
        <f t="shared" si="12"/>
        <v>0</v>
      </c>
      <c r="L365" s="38">
        <f t="shared" si="13"/>
        <v>2</v>
      </c>
      <c r="M365" s="40">
        <f t="shared" si="14"/>
        <v>2000</v>
      </c>
    </row>
    <row r="366" spans="1:13" ht="15.75">
      <c r="A366" s="32">
        <v>117</v>
      </c>
      <c r="B366" s="35" t="s">
        <v>377</v>
      </c>
      <c r="C366" s="34" t="s">
        <v>435</v>
      </c>
      <c r="D366" s="35" t="s">
        <v>300</v>
      </c>
      <c r="E366" s="41">
        <v>10000</v>
      </c>
      <c r="F366" s="42"/>
      <c r="G366" s="38">
        <f t="shared" si="10"/>
        <v>0</v>
      </c>
      <c r="H366" s="36">
        <v>1</v>
      </c>
      <c r="I366" s="39">
        <f t="shared" si="11"/>
        <v>10000</v>
      </c>
      <c r="J366" s="39"/>
      <c r="K366" s="39">
        <f t="shared" si="12"/>
        <v>0</v>
      </c>
      <c r="L366" s="38">
        <f t="shared" si="13"/>
        <v>1</v>
      </c>
      <c r="M366" s="40">
        <f t="shared" si="14"/>
        <v>10000</v>
      </c>
    </row>
    <row r="367" spans="1:13" ht="15.75">
      <c r="A367" s="35">
        <v>118</v>
      </c>
      <c r="B367" s="43"/>
      <c r="C367" s="34" t="s">
        <v>436</v>
      </c>
      <c r="D367" s="35" t="s">
        <v>300</v>
      </c>
      <c r="E367" s="41">
        <v>300</v>
      </c>
      <c r="F367" s="51"/>
      <c r="G367" s="38">
        <f t="shared" si="10"/>
        <v>0</v>
      </c>
      <c r="H367" s="39"/>
      <c r="I367" s="39">
        <f t="shared" si="11"/>
        <v>0</v>
      </c>
      <c r="J367" s="39">
        <v>6</v>
      </c>
      <c r="K367" s="39">
        <f t="shared" si="12"/>
        <v>1800</v>
      </c>
      <c r="L367" s="38">
        <f t="shared" si="13"/>
        <v>6</v>
      </c>
      <c r="M367" s="40">
        <f t="shared" si="14"/>
        <v>1800</v>
      </c>
    </row>
    <row r="368" spans="1:13" ht="15.75">
      <c r="A368" s="32">
        <v>119</v>
      </c>
      <c r="B368" s="35"/>
      <c r="C368" s="34" t="s">
        <v>437</v>
      </c>
      <c r="D368" s="35" t="s">
        <v>300</v>
      </c>
      <c r="E368" s="41">
        <v>3000</v>
      </c>
      <c r="F368" s="42"/>
      <c r="G368" s="38">
        <f t="shared" si="10"/>
        <v>0</v>
      </c>
      <c r="H368" s="36">
        <v>2</v>
      </c>
      <c r="I368" s="39">
        <f t="shared" si="11"/>
        <v>6000</v>
      </c>
      <c r="J368" s="39"/>
      <c r="K368" s="39">
        <f t="shared" si="12"/>
        <v>0</v>
      </c>
      <c r="L368" s="38">
        <f t="shared" si="13"/>
        <v>2</v>
      </c>
      <c r="M368" s="40">
        <f t="shared" si="14"/>
        <v>6000</v>
      </c>
    </row>
    <row r="369" spans="1:13" ht="15.75">
      <c r="A369" s="35">
        <v>120</v>
      </c>
      <c r="B369" s="43"/>
      <c r="C369" s="34" t="s">
        <v>438</v>
      </c>
      <c r="D369" s="35" t="s">
        <v>300</v>
      </c>
      <c r="E369" s="41">
        <v>4800</v>
      </c>
      <c r="F369" s="42"/>
      <c r="G369" s="38">
        <f t="shared" si="10"/>
        <v>0</v>
      </c>
      <c r="H369" s="36">
        <v>1</v>
      </c>
      <c r="I369" s="39">
        <f t="shared" si="11"/>
        <v>4800</v>
      </c>
      <c r="J369" s="39"/>
      <c r="K369" s="39">
        <f t="shared" si="12"/>
        <v>0</v>
      </c>
      <c r="L369" s="38">
        <f t="shared" si="13"/>
        <v>1</v>
      </c>
      <c r="M369" s="40">
        <f t="shared" si="14"/>
        <v>4800</v>
      </c>
    </row>
    <row r="370" spans="1:13" ht="15.75">
      <c r="A370" s="32">
        <v>121</v>
      </c>
      <c r="B370" s="35"/>
      <c r="C370" s="34" t="s">
        <v>439</v>
      </c>
      <c r="D370" s="35" t="s">
        <v>300</v>
      </c>
      <c r="E370" s="41">
        <v>8000</v>
      </c>
      <c r="F370" s="42"/>
      <c r="G370" s="38">
        <f t="shared" si="10"/>
        <v>0</v>
      </c>
      <c r="H370" s="36">
        <v>1</v>
      </c>
      <c r="I370" s="39">
        <f t="shared" si="11"/>
        <v>8000</v>
      </c>
      <c r="J370" s="39"/>
      <c r="K370" s="39">
        <f t="shared" si="12"/>
        <v>0</v>
      </c>
      <c r="L370" s="38">
        <f t="shared" si="13"/>
        <v>1</v>
      </c>
      <c r="M370" s="40">
        <f t="shared" si="14"/>
        <v>8000</v>
      </c>
    </row>
    <row r="371" spans="1:13" ht="15.75">
      <c r="A371" s="35">
        <v>122</v>
      </c>
      <c r="B371" s="43"/>
      <c r="C371" s="34" t="s">
        <v>440</v>
      </c>
      <c r="D371" s="35" t="s">
        <v>300</v>
      </c>
      <c r="E371" s="41">
        <v>250</v>
      </c>
      <c r="F371" s="42"/>
      <c r="G371" s="38">
        <f t="shared" si="10"/>
        <v>0</v>
      </c>
      <c r="H371" s="36">
        <v>1</v>
      </c>
      <c r="I371" s="39">
        <f t="shared" si="11"/>
        <v>250</v>
      </c>
      <c r="J371" s="39"/>
      <c r="K371" s="39">
        <f t="shared" si="12"/>
        <v>0</v>
      </c>
      <c r="L371" s="38">
        <f t="shared" si="13"/>
        <v>1</v>
      </c>
      <c r="M371" s="40">
        <f t="shared" si="14"/>
        <v>250</v>
      </c>
    </row>
    <row r="372" spans="1:13" ht="15.75">
      <c r="A372" s="32">
        <v>123</v>
      </c>
      <c r="B372" s="35"/>
      <c r="C372" s="47" t="s">
        <v>441</v>
      </c>
      <c r="D372" s="35" t="s">
        <v>300</v>
      </c>
      <c r="E372" s="41">
        <v>4990</v>
      </c>
      <c r="F372" s="38">
        <v>6</v>
      </c>
      <c r="G372" s="38">
        <f t="shared" si="10"/>
        <v>29940</v>
      </c>
      <c r="H372" s="39"/>
      <c r="I372" s="39">
        <f t="shared" si="11"/>
        <v>0</v>
      </c>
      <c r="J372" s="39"/>
      <c r="K372" s="39">
        <f t="shared" si="12"/>
        <v>0</v>
      </c>
      <c r="L372" s="38">
        <f t="shared" si="13"/>
        <v>6</v>
      </c>
      <c r="M372" s="40">
        <f t="shared" si="14"/>
        <v>29940</v>
      </c>
    </row>
    <row r="373" spans="1:13" ht="31.5">
      <c r="A373" s="35">
        <v>124</v>
      </c>
      <c r="B373" s="35"/>
      <c r="C373" s="34" t="s">
        <v>442</v>
      </c>
      <c r="D373" s="35" t="s">
        <v>300</v>
      </c>
      <c r="E373" s="41">
        <v>23084</v>
      </c>
      <c r="F373" s="42"/>
      <c r="G373" s="38">
        <f t="shared" si="10"/>
        <v>0</v>
      </c>
      <c r="H373" s="39"/>
      <c r="I373" s="39">
        <f t="shared" si="11"/>
        <v>0</v>
      </c>
      <c r="J373" s="36">
        <v>2</v>
      </c>
      <c r="K373" s="39">
        <f t="shared" si="12"/>
        <v>46168</v>
      </c>
      <c r="L373" s="38">
        <f t="shared" si="13"/>
        <v>2</v>
      </c>
      <c r="M373" s="40">
        <f t="shared" si="14"/>
        <v>46168</v>
      </c>
    </row>
    <row r="374" spans="1:13" ht="31.5">
      <c r="A374" s="32">
        <v>125</v>
      </c>
      <c r="B374" s="43"/>
      <c r="C374" s="34" t="s">
        <v>443</v>
      </c>
      <c r="D374" s="35" t="s">
        <v>300</v>
      </c>
      <c r="E374" s="41">
        <v>17400</v>
      </c>
      <c r="F374" s="42"/>
      <c r="G374" s="38">
        <f t="shared" si="10"/>
        <v>0</v>
      </c>
      <c r="H374" s="39"/>
      <c r="I374" s="39">
        <f t="shared" si="11"/>
        <v>0</v>
      </c>
      <c r="J374" s="36">
        <v>2</v>
      </c>
      <c r="K374" s="39">
        <f t="shared" si="12"/>
        <v>34800</v>
      </c>
      <c r="L374" s="38">
        <f t="shared" si="13"/>
        <v>2</v>
      </c>
      <c r="M374" s="40">
        <f t="shared" si="14"/>
        <v>34800</v>
      </c>
    </row>
    <row r="375" spans="1:13" ht="31.5">
      <c r="A375" s="35">
        <v>126</v>
      </c>
      <c r="B375" s="35"/>
      <c r="C375" s="34" t="s">
        <v>444</v>
      </c>
      <c r="D375" s="35" t="s">
        <v>300</v>
      </c>
      <c r="E375" s="41">
        <v>11808</v>
      </c>
      <c r="F375" s="42"/>
      <c r="G375" s="38">
        <f t="shared" si="10"/>
        <v>0</v>
      </c>
      <c r="H375" s="39"/>
      <c r="I375" s="39">
        <f t="shared" si="11"/>
        <v>0</v>
      </c>
      <c r="J375" s="36">
        <v>2</v>
      </c>
      <c r="K375" s="39">
        <f t="shared" si="12"/>
        <v>23616</v>
      </c>
      <c r="L375" s="38">
        <f t="shared" si="13"/>
        <v>2</v>
      </c>
      <c r="M375" s="40">
        <f t="shared" si="14"/>
        <v>23616</v>
      </c>
    </row>
    <row r="376" spans="1:13" ht="31.5">
      <c r="A376" s="32">
        <v>127</v>
      </c>
      <c r="B376" s="43"/>
      <c r="C376" s="34" t="s">
        <v>445</v>
      </c>
      <c r="D376" s="35" t="s">
        <v>300</v>
      </c>
      <c r="E376" s="41">
        <v>7380</v>
      </c>
      <c r="F376" s="42"/>
      <c r="G376" s="38">
        <f t="shared" si="10"/>
        <v>0</v>
      </c>
      <c r="H376" s="39"/>
      <c r="I376" s="39">
        <f t="shared" si="11"/>
        <v>0</v>
      </c>
      <c r="J376" s="36">
        <v>1</v>
      </c>
      <c r="K376" s="39">
        <f t="shared" si="12"/>
        <v>7380</v>
      </c>
      <c r="L376" s="38">
        <f t="shared" si="13"/>
        <v>1</v>
      </c>
      <c r="M376" s="40">
        <f t="shared" si="14"/>
        <v>7380</v>
      </c>
    </row>
    <row r="377" spans="1:13" ht="15.75">
      <c r="A377" s="35">
        <v>128</v>
      </c>
      <c r="B377" s="35"/>
      <c r="C377" s="34" t="s">
        <v>446</v>
      </c>
      <c r="D377" s="35" t="s">
        <v>300</v>
      </c>
      <c r="E377" s="41">
        <v>2000</v>
      </c>
      <c r="F377" s="42"/>
      <c r="G377" s="38">
        <f t="shared" si="10"/>
        <v>0</v>
      </c>
      <c r="H377" s="36">
        <v>1</v>
      </c>
      <c r="I377" s="39">
        <f t="shared" si="11"/>
        <v>2000</v>
      </c>
      <c r="J377" s="39"/>
      <c r="K377" s="39">
        <f t="shared" si="12"/>
        <v>0</v>
      </c>
      <c r="L377" s="38">
        <f t="shared" si="13"/>
        <v>1</v>
      </c>
      <c r="M377" s="40">
        <f t="shared" si="14"/>
        <v>2000</v>
      </c>
    </row>
    <row r="378" spans="1:13" ht="15.75">
      <c r="A378" s="32">
        <v>129</v>
      </c>
      <c r="B378" s="43"/>
      <c r="C378" s="34" t="s">
        <v>447</v>
      </c>
      <c r="D378" s="35" t="s">
        <v>300</v>
      </c>
      <c r="E378" s="41">
        <v>495</v>
      </c>
      <c r="F378" s="42"/>
      <c r="G378" s="38">
        <f t="shared" ref="G378:G441" si="15">E378*F378</f>
        <v>0</v>
      </c>
      <c r="H378" s="36">
        <v>3</v>
      </c>
      <c r="I378" s="39">
        <f t="shared" ref="I378:I441" si="16">E378*H378</f>
        <v>1485</v>
      </c>
      <c r="J378" s="39"/>
      <c r="K378" s="39">
        <f t="shared" ref="K378:K441" si="17">E378*J378</f>
        <v>0</v>
      </c>
      <c r="L378" s="38">
        <f t="shared" ref="L378:L441" si="18">F378+H378+J378</f>
        <v>3</v>
      </c>
      <c r="M378" s="40">
        <f t="shared" ref="M378:M441" si="19">L378*E378</f>
        <v>1485</v>
      </c>
    </row>
    <row r="379" spans="1:13" ht="16.5">
      <c r="A379" s="35">
        <v>130</v>
      </c>
      <c r="B379" s="44" t="s">
        <v>448</v>
      </c>
      <c r="C379" s="34" t="s">
        <v>449</v>
      </c>
      <c r="D379" s="35" t="s">
        <v>300</v>
      </c>
      <c r="E379" s="41">
        <v>447</v>
      </c>
      <c r="F379" s="42"/>
      <c r="G379" s="38">
        <f t="shared" si="15"/>
        <v>0</v>
      </c>
      <c r="H379" s="39"/>
      <c r="I379" s="39">
        <f t="shared" si="16"/>
        <v>0</v>
      </c>
      <c r="J379" s="36">
        <v>5</v>
      </c>
      <c r="K379" s="39">
        <f t="shared" si="17"/>
        <v>2235</v>
      </c>
      <c r="L379" s="38">
        <f t="shared" si="18"/>
        <v>5</v>
      </c>
      <c r="M379" s="40">
        <f t="shared" si="19"/>
        <v>2235</v>
      </c>
    </row>
    <row r="380" spans="1:13" ht="15.75">
      <c r="A380" s="32">
        <v>131</v>
      </c>
      <c r="B380" s="43"/>
      <c r="C380" s="34" t="s">
        <v>450</v>
      </c>
      <c r="D380" s="35" t="s">
        <v>300</v>
      </c>
      <c r="E380" s="41">
        <v>9630</v>
      </c>
      <c r="F380" s="42"/>
      <c r="G380" s="38">
        <f t="shared" si="15"/>
        <v>0</v>
      </c>
      <c r="H380" s="39"/>
      <c r="I380" s="39">
        <f t="shared" si="16"/>
        <v>0</v>
      </c>
      <c r="J380" s="36">
        <v>4</v>
      </c>
      <c r="K380" s="39">
        <f t="shared" si="17"/>
        <v>38520</v>
      </c>
      <c r="L380" s="38">
        <f t="shared" si="18"/>
        <v>4</v>
      </c>
      <c r="M380" s="40">
        <f t="shared" si="19"/>
        <v>38520</v>
      </c>
    </row>
    <row r="381" spans="1:13" ht="15.75">
      <c r="A381" s="35">
        <v>132</v>
      </c>
      <c r="B381" s="35"/>
      <c r="C381" s="34" t="s">
        <v>451</v>
      </c>
      <c r="D381" s="35" t="s">
        <v>300</v>
      </c>
      <c r="E381" s="41">
        <v>24367.200000000001</v>
      </c>
      <c r="F381" s="42"/>
      <c r="G381" s="38">
        <f t="shared" si="15"/>
        <v>0</v>
      </c>
      <c r="H381" s="39"/>
      <c r="I381" s="39">
        <f t="shared" si="16"/>
        <v>0</v>
      </c>
      <c r="J381" s="36">
        <v>4</v>
      </c>
      <c r="K381" s="39">
        <f t="shared" si="17"/>
        <v>97468.800000000003</v>
      </c>
      <c r="L381" s="38">
        <f t="shared" si="18"/>
        <v>4</v>
      </c>
      <c r="M381" s="40">
        <f t="shared" si="19"/>
        <v>97468.800000000003</v>
      </c>
    </row>
    <row r="382" spans="1:13" ht="15.75">
      <c r="A382" s="32">
        <v>133</v>
      </c>
      <c r="B382" s="43"/>
      <c r="C382" s="34" t="s">
        <v>452</v>
      </c>
      <c r="D382" s="35" t="s">
        <v>402</v>
      </c>
      <c r="E382" s="41">
        <v>60</v>
      </c>
      <c r="F382" s="42"/>
      <c r="G382" s="38">
        <f t="shared" si="15"/>
        <v>0</v>
      </c>
      <c r="H382" s="36">
        <v>80</v>
      </c>
      <c r="I382" s="39">
        <f t="shared" si="16"/>
        <v>4800</v>
      </c>
      <c r="J382" s="39"/>
      <c r="K382" s="39">
        <f t="shared" si="17"/>
        <v>0</v>
      </c>
      <c r="L382" s="38">
        <f t="shared" si="18"/>
        <v>80</v>
      </c>
      <c r="M382" s="40">
        <f t="shared" si="19"/>
        <v>4800</v>
      </c>
    </row>
    <row r="383" spans="1:13" ht="15.75">
      <c r="A383" s="35">
        <v>134</v>
      </c>
      <c r="B383" s="35"/>
      <c r="C383" s="34" t="s">
        <v>453</v>
      </c>
      <c r="D383" s="35" t="s">
        <v>300</v>
      </c>
      <c r="E383" s="41">
        <v>11000</v>
      </c>
      <c r="F383" s="42"/>
      <c r="G383" s="38">
        <f t="shared" si="15"/>
        <v>0</v>
      </c>
      <c r="H383" s="36">
        <v>1</v>
      </c>
      <c r="I383" s="39">
        <f t="shared" si="16"/>
        <v>11000</v>
      </c>
      <c r="J383" s="39"/>
      <c r="K383" s="39">
        <f t="shared" si="17"/>
        <v>0</v>
      </c>
      <c r="L383" s="38">
        <f t="shared" si="18"/>
        <v>1</v>
      </c>
      <c r="M383" s="40">
        <f t="shared" si="19"/>
        <v>11000</v>
      </c>
    </row>
    <row r="384" spans="1:13" ht="47.25">
      <c r="A384" s="32">
        <v>135</v>
      </c>
      <c r="B384" s="43"/>
      <c r="C384" s="34" t="s">
        <v>454</v>
      </c>
      <c r="D384" s="35" t="s">
        <v>300</v>
      </c>
      <c r="E384" s="41">
        <v>151216</v>
      </c>
      <c r="F384" s="42"/>
      <c r="G384" s="38">
        <f t="shared" si="15"/>
        <v>0</v>
      </c>
      <c r="H384" s="39"/>
      <c r="I384" s="39">
        <f t="shared" si="16"/>
        <v>0</v>
      </c>
      <c r="J384" s="36">
        <v>1</v>
      </c>
      <c r="K384" s="39">
        <f t="shared" si="17"/>
        <v>151216</v>
      </c>
      <c r="L384" s="38">
        <f t="shared" si="18"/>
        <v>1</v>
      </c>
      <c r="M384" s="40">
        <f t="shared" si="19"/>
        <v>151216</v>
      </c>
    </row>
    <row r="385" spans="1:13" ht="47.25">
      <c r="A385" s="35">
        <v>136</v>
      </c>
      <c r="B385" s="35"/>
      <c r="C385" s="34" t="s">
        <v>455</v>
      </c>
      <c r="D385" s="35" t="s">
        <v>300</v>
      </c>
      <c r="E385" s="41">
        <v>151216</v>
      </c>
      <c r="F385" s="42"/>
      <c r="G385" s="38">
        <f t="shared" si="15"/>
        <v>0</v>
      </c>
      <c r="H385" s="39"/>
      <c r="I385" s="39">
        <f t="shared" si="16"/>
        <v>0</v>
      </c>
      <c r="J385" s="36">
        <v>1</v>
      </c>
      <c r="K385" s="39">
        <f t="shared" si="17"/>
        <v>151216</v>
      </c>
      <c r="L385" s="38">
        <f t="shared" si="18"/>
        <v>1</v>
      </c>
      <c r="M385" s="40">
        <f t="shared" si="19"/>
        <v>151216</v>
      </c>
    </row>
    <row r="386" spans="1:13" ht="15.75">
      <c r="A386" s="32">
        <v>137</v>
      </c>
      <c r="B386" s="43"/>
      <c r="C386" s="34" t="s">
        <v>456</v>
      </c>
      <c r="D386" s="35" t="s">
        <v>300</v>
      </c>
      <c r="E386" s="41">
        <v>40000</v>
      </c>
      <c r="F386" s="42"/>
      <c r="G386" s="38">
        <f t="shared" si="15"/>
        <v>0</v>
      </c>
      <c r="H386" s="39"/>
      <c r="I386" s="39">
        <f t="shared" si="16"/>
        <v>0</v>
      </c>
      <c r="J386" s="36">
        <v>1</v>
      </c>
      <c r="K386" s="39">
        <f t="shared" si="17"/>
        <v>40000</v>
      </c>
      <c r="L386" s="38">
        <f t="shared" si="18"/>
        <v>1</v>
      </c>
      <c r="M386" s="40">
        <f t="shared" si="19"/>
        <v>40000</v>
      </c>
    </row>
    <row r="387" spans="1:13" ht="15.75">
      <c r="A387" s="35">
        <v>138</v>
      </c>
      <c r="B387" s="35"/>
      <c r="C387" s="34" t="s">
        <v>457</v>
      </c>
      <c r="D387" s="35" t="s">
        <v>300</v>
      </c>
      <c r="E387" s="41">
        <v>1650</v>
      </c>
      <c r="F387" s="42"/>
      <c r="G387" s="38">
        <f t="shared" si="15"/>
        <v>0</v>
      </c>
      <c r="H387" s="36">
        <v>2</v>
      </c>
      <c r="I387" s="39">
        <f t="shared" si="16"/>
        <v>3300</v>
      </c>
      <c r="J387" s="39"/>
      <c r="K387" s="39">
        <f t="shared" si="17"/>
        <v>0</v>
      </c>
      <c r="L387" s="38">
        <f t="shared" si="18"/>
        <v>2</v>
      </c>
      <c r="M387" s="40">
        <f t="shared" si="19"/>
        <v>3300</v>
      </c>
    </row>
    <row r="388" spans="1:13" ht="15.75">
      <c r="A388" s="32">
        <v>139</v>
      </c>
      <c r="B388" s="43"/>
      <c r="C388" s="34" t="s">
        <v>458</v>
      </c>
      <c r="D388" s="35" t="s">
        <v>300</v>
      </c>
      <c r="E388" s="41">
        <v>750</v>
      </c>
      <c r="F388" s="42"/>
      <c r="G388" s="38">
        <f t="shared" si="15"/>
        <v>0</v>
      </c>
      <c r="H388" s="39"/>
      <c r="I388" s="39">
        <f t="shared" si="16"/>
        <v>0</v>
      </c>
      <c r="J388" s="36">
        <v>2</v>
      </c>
      <c r="K388" s="39">
        <f t="shared" si="17"/>
        <v>1500</v>
      </c>
      <c r="L388" s="38">
        <f t="shared" si="18"/>
        <v>2</v>
      </c>
      <c r="M388" s="40">
        <f t="shared" si="19"/>
        <v>1500</v>
      </c>
    </row>
    <row r="389" spans="1:13" ht="15.75">
      <c r="A389" s="35">
        <v>140</v>
      </c>
      <c r="B389" s="35"/>
      <c r="C389" s="34" t="s">
        <v>459</v>
      </c>
      <c r="D389" s="35" t="s">
        <v>300</v>
      </c>
      <c r="E389" s="41">
        <v>500</v>
      </c>
      <c r="F389" s="42"/>
      <c r="G389" s="38">
        <f t="shared" si="15"/>
        <v>0</v>
      </c>
      <c r="H389" s="39"/>
      <c r="I389" s="39">
        <f t="shared" si="16"/>
        <v>0</v>
      </c>
      <c r="J389" s="36">
        <v>2</v>
      </c>
      <c r="K389" s="39">
        <f t="shared" si="17"/>
        <v>1000</v>
      </c>
      <c r="L389" s="38">
        <f t="shared" si="18"/>
        <v>2</v>
      </c>
      <c r="M389" s="40">
        <f t="shared" si="19"/>
        <v>1000</v>
      </c>
    </row>
    <row r="390" spans="1:13" ht="15.75">
      <c r="A390" s="32">
        <v>141</v>
      </c>
      <c r="B390" s="43"/>
      <c r="C390" s="34" t="s">
        <v>460</v>
      </c>
      <c r="D390" s="35" t="s">
        <v>300</v>
      </c>
      <c r="E390" s="41">
        <v>500</v>
      </c>
      <c r="F390" s="42"/>
      <c r="G390" s="38">
        <f t="shared" si="15"/>
        <v>0</v>
      </c>
      <c r="H390" s="39"/>
      <c r="I390" s="39">
        <f t="shared" si="16"/>
        <v>0</v>
      </c>
      <c r="J390" s="36">
        <v>2</v>
      </c>
      <c r="K390" s="39">
        <f t="shared" si="17"/>
        <v>1000</v>
      </c>
      <c r="L390" s="38">
        <f t="shared" si="18"/>
        <v>2</v>
      </c>
      <c r="M390" s="40">
        <f t="shared" si="19"/>
        <v>1000</v>
      </c>
    </row>
    <row r="391" spans="1:13" ht="15.75">
      <c r="A391" s="35">
        <v>142</v>
      </c>
      <c r="B391" s="35"/>
      <c r="C391" s="34" t="s">
        <v>461</v>
      </c>
      <c r="D391" s="35" t="s">
        <v>300</v>
      </c>
      <c r="E391" s="41">
        <v>500</v>
      </c>
      <c r="F391" s="42"/>
      <c r="G391" s="38">
        <f t="shared" si="15"/>
        <v>0</v>
      </c>
      <c r="H391" s="39"/>
      <c r="I391" s="39">
        <f t="shared" si="16"/>
        <v>0</v>
      </c>
      <c r="J391" s="36">
        <v>1</v>
      </c>
      <c r="K391" s="39">
        <f t="shared" si="17"/>
        <v>500</v>
      </c>
      <c r="L391" s="38">
        <f t="shared" si="18"/>
        <v>1</v>
      </c>
      <c r="M391" s="40">
        <f t="shared" si="19"/>
        <v>500</v>
      </c>
    </row>
    <row r="392" spans="1:13" ht="15.75">
      <c r="A392" s="32">
        <v>143</v>
      </c>
      <c r="B392" s="43"/>
      <c r="C392" s="34" t="s">
        <v>462</v>
      </c>
      <c r="D392" s="35" t="s">
        <v>300</v>
      </c>
      <c r="E392" s="41">
        <v>600</v>
      </c>
      <c r="F392" s="42"/>
      <c r="G392" s="38">
        <f t="shared" si="15"/>
        <v>0</v>
      </c>
      <c r="H392" s="39"/>
      <c r="I392" s="39">
        <f t="shared" si="16"/>
        <v>0</v>
      </c>
      <c r="J392" s="36">
        <v>1</v>
      </c>
      <c r="K392" s="39">
        <f t="shared" si="17"/>
        <v>600</v>
      </c>
      <c r="L392" s="38">
        <f t="shared" si="18"/>
        <v>1</v>
      </c>
      <c r="M392" s="40">
        <f t="shared" si="19"/>
        <v>600</v>
      </c>
    </row>
    <row r="393" spans="1:13" ht="15.75">
      <c r="A393" s="35">
        <v>144</v>
      </c>
      <c r="B393" s="35"/>
      <c r="C393" s="34" t="s">
        <v>463</v>
      </c>
      <c r="D393" s="35" t="s">
        <v>300</v>
      </c>
      <c r="E393" s="41">
        <v>500</v>
      </c>
      <c r="F393" s="42"/>
      <c r="G393" s="38">
        <f t="shared" si="15"/>
        <v>0</v>
      </c>
      <c r="H393" s="39"/>
      <c r="I393" s="39">
        <f t="shared" si="16"/>
        <v>0</v>
      </c>
      <c r="J393" s="36">
        <v>2</v>
      </c>
      <c r="K393" s="39">
        <f t="shared" si="17"/>
        <v>1000</v>
      </c>
      <c r="L393" s="38">
        <f t="shared" si="18"/>
        <v>2</v>
      </c>
      <c r="M393" s="40">
        <f t="shared" si="19"/>
        <v>1000</v>
      </c>
    </row>
    <row r="394" spans="1:13" ht="15.75">
      <c r="A394" s="32">
        <v>145</v>
      </c>
      <c r="B394" s="43"/>
      <c r="C394" s="34" t="s">
        <v>464</v>
      </c>
      <c r="D394" s="35" t="s">
        <v>300</v>
      </c>
      <c r="E394" s="41">
        <v>500</v>
      </c>
      <c r="F394" s="42"/>
      <c r="G394" s="38">
        <f t="shared" si="15"/>
        <v>0</v>
      </c>
      <c r="H394" s="39"/>
      <c r="I394" s="39">
        <f t="shared" si="16"/>
        <v>0</v>
      </c>
      <c r="J394" s="36">
        <v>2</v>
      </c>
      <c r="K394" s="39">
        <f t="shared" si="17"/>
        <v>1000</v>
      </c>
      <c r="L394" s="38">
        <f t="shared" si="18"/>
        <v>2</v>
      </c>
      <c r="M394" s="40">
        <f t="shared" si="19"/>
        <v>1000</v>
      </c>
    </row>
    <row r="395" spans="1:13" ht="15.75">
      <c r="A395" s="35">
        <v>146</v>
      </c>
      <c r="B395" s="35"/>
      <c r="C395" s="34" t="s">
        <v>465</v>
      </c>
      <c r="D395" s="35" t="s">
        <v>402</v>
      </c>
      <c r="E395" s="41">
        <v>3061.12</v>
      </c>
      <c r="F395" s="42"/>
      <c r="G395" s="38">
        <f t="shared" si="15"/>
        <v>0</v>
      </c>
      <c r="H395" s="39"/>
      <c r="I395" s="39">
        <f t="shared" si="16"/>
        <v>0</v>
      </c>
      <c r="J395" s="36">
        <v>125</v>
      </c>
      <c r="K395" s="39">
        <f t="shared" si="17"/>
        <v>382640</v>
      </c>
      <c r="L395" s="38">
        <f t="shared" si="18"/>
        <v>125</v>
      </c>
      <c r="M395" s="40">
        <f t="shared" si="19"/>
        <v>382640</v>
      </c>
    </row>
    <row r="396" spans="1:13" ht="16.5">
      <c r="A396" s="32">
        <v>147</v>
      </c>
      <c r="B396" s="53" t="s">
        <v>466</v>
      </c>
      <c r="C396" s="34" t="s">
        <v>467</v>
      </c>
      <c r="D396" s="35" t="s">
        <v>402</v>
      </c>
      <c r="E396" s="41">
        <v>35</v>
      </c>
      <c r="F396" s="42"/>
      <c r="G396" s="38">
        <f t="shared" si="15"/>
        <v>0</v>
      </c>
      <c r="H396" s="39"/>
      <c r="I396" s="39">
        <f t="shared" si="16"/>
        <v>0</v>
      </c>
      <c r="J396" s="36">
        <v>16</v>
      </c>
      <c r="K396" s="39">
        <f t="shared" si="17"/>
        <v>560</v>
      </c>
      <c r="L396" s="38">
        <f t="shared" si="18"/>
        <v>16</v>
      </c>
      <c r="M396" s="40">
        <f t="shared" si="19"/>
        <v>560</v>
      </c>
    </row>
    <row r="397" spans="1:13" ht="16.5">
      <c r="A397" s="35">
        <v>148</v>
      </c>
      <c r="B397" s="33" t="s">
        <v>468</v>
      </c>
      <c r="C397" s="34" t="s">
        <v>469</v>
      </c>
      <c r="D397" s="35" t="s">
        <v>300</v>
      </c>
      <c r="E397" s="41">
        <v>60</v>
      </c>
      <c r="F397" s="38">
        <v>4</v>
      </c>
      <c r="G397" s="38">
        <f t="shared" si="15"/>
        <v>240</v>
      </c>
      <c r="H397" s="39"/>
      <c r="I397" s="39">
        <f t="shared" si="16"/>
        <v>0</v>
      </c>
      <c r="J397" s="39"/>
      <c r="K397" s="39">
        <f t="shared" si="17"/>
        <v>0</v>
      </c>
      <c r="L397" s="38">
        <f t="shared" si="18"/>
        <v>4</v>
      </c>
      <c r="M397" s="40">
        <f t="shared" si="19"/>
        <v>240</v>
      </c>
    </row>
    <row r="398" spans="1:13" ht="15.75">
      <c r="A398" s="32">
        <v>149</v>
      </c>
      <c r="B398" s="43"/>
      <c r="C398" s="34" t="s">
        <v>470</v>
      </c>
      <c r="D398" s="35" t="s">
        <v>300</v>
      </c>
      <c r="E398" s="41">
        <v>110</v>
      </c>
      <c r="F398" s="38">
        <v>10</v>
      </c>
      <c r="G398" s="38">
        <f t="shared" si="15"/>
        <v>1100</v>
      </c>
      <c r="H398" s="39"/>
      <c r="I398" s="39">
        <f t="shared" si="16"/>
        <v>0</v>
      </c>
      <c r="J398" s="39"/>
      <c r="K398" s="39">
        <f t="shared" si="17"/>
        <v>0</v>
      </c>
      <c r="L398" s="38">
        <f t="shared" si="18"/>
        <v>10</v>
      </c>
      <c r="M398" s="40">
        <f t="shared" si="19"/>
        <v>1100</v>
      </c>
    </row>
    <row r="399" spans="1:13" ht="15.75">
      <c r="A399" s="35">
        <v>150</v>
      </c>
      <c r="B399" s="35"/>
      <c r="C399" s="34" t="s">
        <v>471</v>
      </c>
      <c r="D399" s="35" t="s">
        <v>300</v>
      </c>
      <c r="E399" s="41">
        <v>120</v>
      </c>
      <c r="F399" s="42"/>
      <c r="G399" s="38">
        <f t="shared" si="15"/>
        <v>0</v>
      </c>
      <c r="H399" s="39"/>
      <c r="I399" s="39">
        <f t="shared" si="16"/>
        <v>0</v>
      </c>
      <c r="J399" s="36">
        <v>15</v>
      </c>
      <c r="K399" s="39">
        <f t="shared" si="17"/>
        <v>1800</v>
      </c>
      <c r="L399" s="38">
        <f t="shared" si="18"/>
        <v>15</v>
      </c>
      <c r="M399" s="40">
        <f t="shared" si="19"/>
        <v>1800</v>
      </c>
    </row>
    <row r="400" spans="1:13" ht="15.75">
      <c r="A400" s="32">
        <v>151</v>
      </c>
      <c r="B400" s="43"/>
      <c r="C400" s="34" t="s">
        <v>472</v>
      </c>
      <c r="D400" s="35" t="s">
        <v>300</v>
      </c>
      <c r="E400" s="41">
        <v>18000</v>
      </c>
      <c r="F400" s="42"/>
      <c r="G400" s="38">
        <f t="shared" si="15"/>
        <v>0</v>
      </c>
      <c r="H400" s="36">
        <v>1</v>
      </c>
      <c r="I400" s="39">
        <f t="shared" si="16"/>
        <v>18000</v>
      </c>
      <c r="J400" s="39"/>
      <c r="K400" s="39">
        <f t="shared" si="17"/>
        <v>0</v>
      </c>
      <c r="L400" s="38">
        <f t="shared" si="18"/>
        <v>1</v>
      </c>
      <c r="M400" s="40">
        <f t="shared" si="19"/>
        <v>18000</v>
      </c>
    </row>
    <row r="401" spans="1:13" ht="15.75">
      <c r="A401" s="35">
        <v>152</v>
      </c>
      <c r="B401" s="35"/>
      <c r="C401" s="34" t="s">
        <v>473</v>
      </c>
      <c r="D401" s="35" t="s">
        <v>402</v>
      </c>
      <c r="E401" s="41">
        <v>10</v>
      </c>
      <c r="F401" s="38">
        <v>46</v>
      </c>
      <c r="G401" s="38">
        <f t="shared" si="15"/>
        <v>460</v>
      </c>
      <c r="H401" s="39"/>
      <c r="I401" s="39">
        <f t="shared" si="16"/>
        <v>0</v>
      </c>
      <c r="J401" s="39"/>
      <c r="K401" s="39">
        <f t="shared" si="17"/>
        <v>0</v>
      </c>
      <c r="L401" s="38">
        <f t="shared" si="18"/>
        <v>46</v>
      </c>
      <c r="M401" s="40">
        <f t="shared" si="19"/>
        <v>460</v>
      </c>
    </row>
    <row r="402" spans="1:13" ht="15.75">
      <c r="A402" s="32">
        <v>153</v>
      </c>
      <c r="B402" s="43"/>
      <c r="C402" s="34" t="s">
        <v>474</v>
      </c>
      <c r="D402" s="35" t="s">
        <v>300</v>
      </c>
      <c r="E402" s="41">
        <v>10</v>
      </c>
      <c r="F402" s="42"/>
      <c r="G402" s="38">
        <f t="shared" si="15"/>
        <v>0</v>
      </c>
      <c r="H402" s="36">
        <v>18</v>
      </c>
      <c r="I402" s="39">
        <f t="shared" si="16"/>
        <v>180</v>
      </c>
      <c r="J402" s="39"/>
      <c r="K402" s="39">
        <f t="shared" si="17"/>
        <v>0</v>
      </c>
      <c r="L402" s="38">
        <f t="shared" si="18"/>
        <v>18</v>
      </c>
      <c r="M402" s="40">
        <f t="shared" si="19"/>
        <v>180</v>
      </c>
    </row>
    <row r="403" spans="1:13" ht="15.75">
      <c r="A403" s="35">
        <v>154</v>
      </c>
      <c r="B403" s="35"/>
      <c r="C403" s="34" t="s">
        <v>475</v>
      </c>
      <c r="D403" s="35" t="s">
        <v>300</v>
      </c>
      <c r="E403" s="41">
        <v>1500</v>
      </c>
      <c r="F403" s="42"/>
      <c r="G403" s="38">
        <f t="shared" si="15"/>
        <v>0</v>
      </c>
      <c r="H403" s="36">
        <v>2</v>
      </c>
      <c r="I403" s="39">
        <f t="shared" si="16"/>
        <v>3000</v>
      </c>
      <c r="J403" s="39"/>
      <c r="K403" s="39">
        <f t="shared" si="17"/>
        <v>0</v>
      </c>
      <c r="L403" s="38">
        <f t="shared" si="18"/>
        <v>2</v>
      </c>
      <c r="M403" s="40">
        <f t="shared" si="19"/>
        <v>3000</v>
      </c>
    </row>
    <row r="404" spans="1:13" ht="16.5">
      <c r="A404" s="32">
        <v>155</v>
      </c>
      <c r="B404" s="54"/>
      <c r="C404" s="34" t="s">
        <v>476</v>
      </c>
      <c r="D404" s="35" t="s">
        <v>300</v>
      </c>
      <c r="E404" s="41">
        <v>3149.12</v>
      </c>
      <c r="F404" s="38">
        <v>1</v>
      </c>
      <c r="G404" s="38">
        <f t="shared" si="15"/>
        <v>3149.12</v>
      </c>
      <c r="H404" s="39"/>
      <c r="I404" s="39">
        <f t="shared" si="16"/>
        <v>0</v>
      </c>
      <c r="J404" s="39"/>
      <c r="K404" s="39">
        <f t="shared" si="17"/>
        <v>0</v>
      </c>
      <c r="L404" s="38">
        <f t="shared" si="18"/>
        <v>1</v>
      </c>
      <c r="M404" s="40">
        <f t="shared" si="19"/>
        <v>3149.12</v>
      </c>
    </row>
    <row r="405" spans="1:13" ht="15.75">
      <c r="A405" s="35">
        <v>156</v>
      </c>
      <c r="B405" s="35"/>
      <c r="C405" s="34" t="s">
        <v>477</v>
      </c>
      <c r="D405" s="35" t="s">
        <v>300</v>
      </c>
      <c r="E405" s="41">
        <v>676</v>
      </c>
      <c r="F405" s="42"/>
      <c r="G405" s="38">
        <f t="shared" si="15"/>
        <v>0</v>
      </c>
      <c r="H405" s="39"/>
      <c r="I405" s="39">
        <f t="shared" si="16"/>
        <v>0</v>
      </c>
      <c r="J405" s="36">
        <v>6</v>
      </c>
      <c r="K405" s="39">
        <f t="shared" si="17"/>
        <v>4056</v>
      </c>
      <c r="L405" s="38">
        <f t="shared" si="18"/>
        <v>6</v>
      </c>
      <c r="M405" s="40">
        <f t="shared" si="19"/>
        <v>4056</v>
      </c>
    </row>
    <row r="406" spans="1:13" ht="15.75">
      <c r="A406" s="32">
        <v>157</v>
      </c>
      <c r="B406" s="43"/>
      <c r="C406" s="34" t="s">
        <v>478</v>
      </c>
      <c r="D406" s="35" t="s">
        <v>300</v>
      </c>
      <c r="E406" s="41">
        <v>1200</v>
      </c>
      <c r="F406" s="42"/>
      <c r="G406" s="38">
        <f t="shared" si="15"/>
        <v>0</v>
      </c>
      <c r="H406" s="39"/>
      <c r="I406" s="39">
        <f t="shared" si="16"/>
        <v>0</v>
      </c>
      <c r="J406" s="36">
        <v>1</v>
      </c>
      <c r="K406" s="39">
        <f t="shared" si="17"/>
        <v>1200</v>
      </c>
      <c r="L406" s="38">
        <f t="shared" si="18"/>
        <v>1</v>
      </c>
      <c r="M406" s="40">
        <f t="shared" si="19"/>
        <v>1200</v>
      </c>
    </row>
    <row r="407" spans="1:13" ht="15.75">
      <c r="A407" s="35">
        <v>158</v>
      </c>
      <c r="B407" s="35"/>
      <c r="C407" s="34" t="s">
        <v>479</v>
      </c>
      <c r="D407" s="35" t="s">
        <v>300</v>
      </c>
      <c r="E407" s="41">
        <v>500</v>
      </c>
      <c r="F407" s="42"/>
      <c r="G407" s="38">
        <f t="shared" si="15"/>
        <v>0</v>
      </c>
      <c r="H407" s="39"/>
      <c r="I407" s="39">
        <f t="shared" si="16"/>
        <v>0</v>
      </c>
      <c r="J407" s="36">
        <v>1</v>
      </c>
      <c r="K407" s="39">
        <f t="shared" si="17"/>
        <v>500</v>
      </c>
      <c r="L407" s="38">
        <f t="shared" si="18"/>
        <v>1</v>
      </c>
      <c r="M407" s="40">
        <f t="shared" si="19"/>
        <v>500</v>
      </c>
    </row>
    <row r="408" spans="1:13" ht="15.75">
      <c r="A408" s="32">
        <v>159</v>
      </c>
      <c r="B408" s="43"/>
      <c r="C408" s="34" t="s">
        <v>480</v>
      </c>
      <c r="D408" s="35" t="s">
        <v>300</v>
      </c>
      <c r="E408" s="41">
        <v>600</v>
      </c>
      <c r="F408" s="42"/>
      <c r="G408" s="38">
        <f t="shared" si="15"/>
        <v>0</v>
      </c>
      <c r="H408" s="39"/>
      <c r="I408" s="39">
        <f t="shared" si="16"/>
        <v>0</v>
      </c>
      <c r="J408" s="36">
        <v>1</v>
      </c>
      <c r="K408" s="39">
        <f t="shared" si="17"/>
        <v>600</v>
      </c>
      <c r="L408" s="38">
        <f t="shared" si="18"/>
        <v>1</v>
      </c>
      <c r="M408" s="40">
        <f t="shared" si="19"/>
        <v>600</v>
      </c>
    </row>
    <row r="409" spans="1:13" ht="15.75">
      <c r="A409" s="35">
        <v>160</v>
      </c>
      <c r="B409" s="35"/>
      <c r="C409" s="34" t="s">
        <v>481</v>
      </c>
      <c r="D409" s="35" t="s">
        <v>300</v>
      </c>
      <c r="E409" s="41">
        <v>600</v>
      </c>
      <c r="F409" s="42"/>
      <c r="G409" s="38">
        <f t="shared" si="15"/>
        <v>0</v>
      </c>
      <c r="H409" s="39"/>
      <c r="I409" s="39">
        <f t="shared" si="16"/>
        <v>0</v>
      </c>
      <c r="J409" s="36">
        <v>1</v>
      </c>
      <c r="K409" s="39">
        <f t="shared" si="17"/>
        <v>600</v>
      </c>
      <c r="L409" s="38">
        <f t="shared" si="18"/>
        <v>1</v>
      </c>
      <c r="M409" s="40">
        <f t="shared" si="19"/>
        <v>600</v>
      </c>
    </row>
    <row r="410" spans="1:13" ht="15.75">
      <c r="A410" s="32">
        <v>161</v>
      </c>
      <c r="B410" s="43"/>
      <c r="C410" s="34" t="s">
        <v>482</v>
      </c>
      <c r="D410" s="35" t="s">
        <v>300</v>
      </c>
      <c r="E410" s="41">
        <v>750</v>
      </c>
      <c r="F410" s="42"/>
      <c r="G410" s="38">
        <f t="shared" si="15"/>
        <v>0</v>
      </c>
      <c r="H410" s="39"/>
      <c r="I410" s="39">
        <f t="shared" si="16"/>
        <v>0</v>
      </c>
      <c r="J410" s="36">
        <v>1</v>
      </c>
      <c r="K410" s="39">
        <f t="shared" si="17"/>
        <v>750</v>
      </c>
      <c r="L410" s="38">
        <f t="shared" si="18"/>
        <v>1</v>
      </c>
      <c r="M410" s="40">
        <f t="shared" si="19"/>
        <v>750</v>
      </c>
    </row>
    <row r="411" spans="1:13" ht="15.75">
      <c r="A411" s="35">
        <v>162</v>
      </c>
      <c r="B411" s="35"/>
      <c r="C411" s="34" t="s">
        <v>483</v>
      </c>
      <c r="D411" s="35" t="s">
        <v>300</v>
      </c>
      <c r="E411" s="41">
        <v>500</v>
      </c>
      <c r="F411" s="42"/>
      <c r="G411" s="38">
        <f t="shared" si="15"/>
        <v>0</v>
      </c>
      <c r="H411" s="39"/>
      <c r="I411" s="39">
        <f t="shared" si="16"/>
        <v>0</v>
      </c>
      <c r="J411" s="36">
        <v>1</v>
      </c>
      <c r="K411" s="39">
        <f t="shared" si="17"/>
        <v>500</v>
      </c>
      <c r="L411" s="38">
        <f t="shared" si="18"/>
        <v>1</v>
      </c>
      <c r="M411" s="40">
        <f t="shared" si="19"/>
        <v>500</v>
      </c>
    </row>
    <row r="412" spans="1:13" ht="15.75">
      <c r="A412" s="32">
        <v>163</v>
      </c>
      <c r="B412" s="43"/>
      <c r="C412" s="34" t="s">
        <v>484</v>
      </c>
      <c r="D412" s="35" t="s">
        <v>300</v>
      </c>
      <c r="E412" s="41">
        <v>750</v>
      </c>
      <c r="F412" s="42"/>
      <c r="G412" s="38">
        <f t="shared" si="15"/>
        <v>0</v>
      </c>
      <c r="H412" s="39"/>
      <c r="I412" s="39">
        <f t="shared" si="16"/>
        <v>0</v>
      </c>
      <c r="J412" s="36">
        <v>1</v>
      </c>
      <c r="K412" s="39">
        <f t="shared" si="17"/>
        <v>750</v>
      </c>
      <c r="L412" s="38">
        <f t="shared" si="18"/>
        <v>1</v>
      </c>
      <c r="M412" s="40">
        <f t="shared" si="19"/>
        <v>750</v>
      </c>
    </row>
    <row r="413" spans="1:13" ht="15.75">
      <c r="A413" s="35">
        <v>164</v>
      </c>
      <c r="B413" s="35"/>
      <c r="C413" s="34" t="s">
        <v>485</v>
      </c>
      <c r="D413" s="35" t="s">
        <v>300</v>
      </c>
      <c r="E413" s="41">
        <v>600</v>
      </c>
      <c r="F413" s="42"/>
      <c r="G413" s="38">
        <f t="shared" si="15"/>
        <v>0</v>
      </c>
      <c r="H413" s="39"/>
      <c r="I413" s="39">
        <f t="shared" si="16"/>
        <v>0</v>
      </c>
      <c r="J413" s="36">
        <v>1</v>
      </c>
      <c r="K413" s="39">
        <f t="shared" si="17"/>
        <v>600</v>
      </c>
      <c r="L413" s="38">
        <f t="shared" si="18"/>
        <v>1</v>
      </c>
      <c r="M413" s="40">
        <f t="shared" si="19"/>
        <v>600</v>
      </c>
    </row>
    <row r="414" spans="1:13" ht="15.75">
      <c r="A414" s="32">
        <v>165</v>
      </c>
      <c r="B414" s="43"/>
      <c r="C414" s="34" t="s">
        <v>486</v>
      </c>
      <c r="D414" s="35" t="s">
        <v>300</v>
      </c>
      <c r="E414" s="41">
        <v>500</v>
      </c>
      <c r="F414" s="42"/>
      <c r="G414" s="38">
        <f t="shared" si="15"/>
        <v>0</v>
      </c>
      <c r="H414" s="39"/>
      <c r="I414" s="39">
        <f t="shared" si="16"/>
        <v>0</v>
      </c>
      <c r="J414" s="36">
        <v>1</v>
      </c>
      <c r="K414" s="39">
        <f t="shared" si="17"/>
        <v>500</v>
      </c>
      <c r="L414" s="38">
        <f t="shared" si="18"/>
        <v>1</v>
      </c>
      <c r="M414" s="40">
        <f t="shared" si="19"/>
        <v>500</v>
      </c>
    </row>
    <row r="415" spans="1:13" ht="15.75">
      <c r="A415" s="35">
        <v>166</v>
      </c>
      <c r="B415" s="35"/>
      <c r="C415" s="34" t="s">
        <v>487</v>
      </c>
      <c r="D415" s="35" t="s">
        <v>300</v>
      </c>
      <c r="E415" s="41">
        <v>114682.21</v>
      </c>
      <c r="F415" s="38"/>
      <c r="G415" s="38">
        <f t="shared" si="15"/>
        <v>0</v>
      </c>
      <c r="H415" s="39"/>
      <c r="I415" s="39">
        <f t="shared" si="16"/>
        <v>0</v>
      </c>
      <c r="J415" s="39">
        <v>2</v>
      </c>
      <c r="K415" s="39">
        <f t="shared" si="17"/>
        <v>229364.42</v>
      </c>
      <c r="L415" s="38">
        <f t="shared" si="18"/>
        <v>2</v>
      </c>
      <c r="M415" s="40">
        <f t="shared" si="19"/>
        <v>229364.42</v>
      </c>
    </row>
    <row r="416" spans="1:13" ht="15.75">
      <c r="A416" s="32">
        <v>167</v>
      </c>
      <c r="B416" s="43" t="s">
        <v>488</v>
      </c>
      <c r="C416" s="34" t="s">
        <v>489</v>
      </c>
      <c r="D416" s="35" t="s">
        <v>300</v>
      </c>
      <c r="E416" s="41">
        <v>10000</v>
      </c>
      <c r="F416" s="55"/>
      <c r="G416" s="38">
        <f t="shared" si="15"/>
        <v>0</v>
      </c>
      <c r="H416" s="38">
        <v>4</v>
      </c>
      <c r="I416" s="39">
        <f t="shared" si="16"/>
        <v>40000</v>
      </c>
      <c r="J416" s="51"/>
      <c r="K416" s="39">
        <f t="shared" si="17"/>
        <v>0</v>
      </c>
      <c r="L416" s="38">
        <f t="shared" si="18"/>
        <v>4</v>
      </c>
      <c r="M416" s="40">
        <f t="shared" si="19"/>
        <v>40000</v>
      </c>
    </row>
    <row r="417" spans="1:13" ht="15.75">
      <c r="A417" s="35">
        <v>168</v>
      </c>
      <c r="B417" s="35"/>
      <c r="C417" s="34" t="s">
        <v>490</v>
      </c>
      <c r="D417" s="35" t="s">
        <v>300</v>
      </c>
      <c r="E417" s="41">
        <v>16000</v>
      </c>
      <c r="F417" s="42"/>
      <c r="G417" s="38">
        <f t="shared" si="15"/>
        <v>0</v>
      </c>
      <c r="H417" s="39"/>
      <c r="I417" s="39">
        <f t="shared" si="16"/>
        <v>0</v>
      </c>
      <c r="J417" s="36">
        <v>2</v>
      </c>
      <c r="K417" s="39">
        <f t="shared" si="17"/>
        <v>32000</v>
      </c>
      <c r="L417" s="38">
        <f t="shared" si="18"/>
        <v>2</v>
      </c>
      <c r="M417" s="40">
        <f t="shared" si="19"/>
        <v>32000</v>
      </c>
    </row>
    <row r="418" spans="1:13" ht="15.75">
      <c r="A418" s="32">
        <v>169</v>
      </c>
      <c r="B418" s="43"/>
      <c r="C418" s="56" t="s">
        <v>491</v>
      </c>
      <c r="D418" s="35" t="s">
        <v>34</v>
      </c>
      <c r="E418" s="41">
        <v>600</v>
      </c>
      <c r="F418" s="42"/>
      <c r="G418" s="38">
        <f t="shared" si="15"/>
        <v>0</v>
      </c>
      <c r="H418" s="36">
        <v>5</v>
      </c>
      <c r="I418" s="39">
        <f t="shared" si="16"/>
        <v>3000</v>
      </c>
      <c r="J418" s="39"/>
      <c r="K418" s="39">
        <f t="shared" si="17"/>
        <v>0</v>
      </c>
      <c r="L418" s="38">
        <f t="shared" si="18"/>
        <v>5</v>
      </c>
      <c r="M418" s="40">
        <f t="shared" si="19"/>
        <v>3000</v>
      </c>
    </row>
    <row r="419" spans="1:13" ht="15.75">
      <c r="A419" s="35">
        <v>170</v>
      </c>
      <c r="B419" s="35"/>
      <c r="C419" s="34" t="s">
        <v>492</v>
      </c>
      <c r="D419" s="35" t="s">
        <v>300</v>
      </c>
      <c r="E419" s="41">
        <v>600</v>
      </c>
      <c r="F419" s="42"/>
      <c r="G419" s="38">
        <f t="shared" si="15"/>
        <v>0</v>
      </c>
      <c r="H419" s="36">
        <v>1</v>
      </c>
      <c r="I419" s="39">
        <f t="shared" si="16"/>
        <v>600</v>
      </c>
      <c r="J419" s="39"/>
      <c r="K419" s="39">
        <f t="shared" si="17"/>
        <v>0</v>
      </c>
      <c r="L419" s="38">
        <f t="shared" si="18"/>
        <v>1</v>
      </c>
      <c r="M419" s="40">
        <f t="shared" si="19"/>
        <v>600</v>
      </c>
    </row>
    <row r="420" spans="1:13" ht="15.75">
      <c r="A420" s="32">
        <v>171</v>
      </c>
      <c r="B420" s="43"/>
      <c r="C420" s="34" t="s">
        <v>493</v>
      </c>
      <c r="D420" s="35" t="s">
        <v>300</v>
      </c>
      <c r="E420" s="41">
        <v>1500</v>
      </c>
      <c r="F420" s="42"/>
      <c r="G420" s="38">
        <f t="shared" si="15"/>
        <v>0</v>
      </c>
      <c r="H420" s="36">
        <v>1</v>
      </c>
      <c r="I420" s="39">
        <f t="shared" si="16"/>
        <v>1500</v>
      </c>
      <c r="J420" s="39"/>
      <c r="K420" s="39">
        <f t="shared" si="17"/>
        <v>0</v>
      </c>
      <c r="L420" s="38">
        <f t="shared" si="18"/>
        <v>1</v>
      </c>
      <c r="M420" s="40">
        <f t="shared" si="19"/>
        <v>1500</v>
      </c>
    </row>
    <row r="421" spans="1:13" ht="15.75">
      <c r="A421" s="35">
        <v>172</v>
      </c>
      <c r="B421" s="35"/>
      <c r="C421" s="34" t="s">
        <v>494</v>
      </c>
      <c r="D421" s="35" t="s">
        <v>300</v>
      </c>
      <c r="E421" s="41">
        <v>1200</v>
      </c>
      <c r="F421" s="42"/>
      <c r="G421" s="38">
        <f t="shared" si="15"/>
        <v>0</v>
      </c>
      <c r="H421" s="36">
        <v>1</v>
      </c>
      <c r="I421" s="39">
        <f t="shared" si="16"/>
        <v>1200</v>
      </c>
      <c r="J421" s="39"/>
      <c r="K421" s="39">
        <f t="shared" si="17"/>
        <v>0</v>
      </c>
      <c r="L421" s="38">
        <f t="shared" si="18"/>
        <v>1</v>
      </c>
      <c r="M421" s="40">
        <f t="shared" si="19"/>
        <v>1200</v>
      </c>
    </row>
    <row r="422" spans="1:13" ht="15.75">
      <c r="A422" s="32">
        <v>173</v>
      </c>
      <c r="B422" s="43"/>
      <c r="C422" s="34" t="s">
        <v>495</v>
      </c>
      <c r="D422" s="35" t="s">
        <v>300</v>
      </c>
      <c r="E422" s="41">
        <v>6000</v>
      </c>
      <c r="F422" s="42"/>
      <c r="G422" s="38">
        <f t="shared" si="15"/>
        <v>0</v>
      </c>
      <c r="H422" s="36">
        <v>1</v>
      </c>
      <c r="I422" s="39">
        <f t="shared" si="16"/>
        <v>6000</v>
      </c>
      <c r="J422" s="39"/>
      <c r="K422" s="39">
        <f t="shared" si="17"/>
        <v>0</v>
      </c>
      <c r="L422" s="38">
        <f t="shared" si="18"/>
        <v>1</v>
      </c>
      <c r="M422" s="40">
        <f t="shared" si="19"/>
        <v>6000</v>
      </c>
    </row>
    <row r="423" spans="1:13" ht="16.5">
      <c r="A423" s="35">
        <v>174</v>
      </c>
      <c r="B423" s="33"/>
      <c r="C423" s="34" t="s">
        <v>496</v>
      </c>
      <c r="D423" s="35" t="s">
        <v>300</v>
      </c>
      <c r="E423" s="41">
        <v>3140.81</v>
      </c>
      <c r="F423" s="38">
        <v>4</v>
      </c>
      <c r="G423" s="38">
        <f t="shared" si="15"/>
        <v>12563.24</v>
      </c>
      <c r="H423" s="39"/>
      <c r="I423" s="39">
        <f t="shared" si="16"/>
        <v>0</v>
      </c>
      <c r="J423" s="39"/>
      <c r="K423" s="39">
        <f t="shared" si="17"/>
        <v>0</v>
      </c>
      <c r="L423" s="38">
        <f t="shared" si="18"/>
        <v>4</v>
      </c>
      <c r="M423" s="40">
        <f t="shared" si="19"/>
        <v>12563.24</v>
      </c>
    </row>
    <row r="424" spans="1:13" ht="15.75">
      <c r="A424" s="32">
        <v>175</v>
      </c>
      <c r="B424" s="43"/>
      <c r="C424" s="34" t="s">
        <v>497</v>
      </c>
      <c r="D424" s="35" t="s">
        <v>300</v>
      </c>
      <c r="E424" s="41">
        <v>100</v>
      </c>
      <c r="F424" s="42"/>
      <c r="G424" s="38">
        <f t="shared" si="15"/>
        <v>0</v>
      </c>
      <c r="H424" s="36">
        <v>1</v>
      </c>
      <c r="I424" s="39">
        <f t="shared" si="16"/>
        <v>100</v>
      </c>
      <c r="J424" s="39"/>
      <c r="K424" s="39">
        <f t="shared" si="17"/>
        <v>0</v>
      </c>
      <c r="L424" s="38">
        <f t="shared" si="18"/>
        <v>1</v>
      </c>
      <c r="M424" s="40">
        <f t="shared" si="19"/>
        <v>100</v>
      </c>
    </row>
    <row r="425" spans="1:13" ht="15.75">
      <c r="A425" s="35">
        <v>176</v>
      </c>
      <c r="B425" s="35"/>
      <c r="C425" s="56" t="s">
        <v>498</v>
      </c>
      <c r="D425" s="35" t="s">
        <v>300</v>
      </c>
      <c r="E425" s="41">
        <v>6000</v>
      </c>
      <c r="F425" s="42"/>
      <c r="G425" s="38">
        <f t="shared" si="15"/>
        <v>0</v>
      </c>
      <c r="H425" s="36">
        <v>1</v>
      </c>
      <c r="I425" s="39">
        <f t="shared" si="16"/>
        <v>6000</v>
      </c>
      <c r="J425" s="39"/>
      <c r="K425" s="39">
        <f t="shared" si="17"/>
        <v>0</v>
      </c>
      <c r="L425" s="38">
        <f t="shared" si="18"/>
        <v>1</v>
      </c>
      <c r="M425" s="40">
        <f t="shared" si="19"/>
        <v>6000</v>
      </c>
    </row>
    <row r="426" spans="1:13" ht="15.75">
      <c r="A426" s="32">
        <v>177</v>
      </c>
      <c r="B426" s="43"/>
      <c r="C426" s="56" t="s">
        <v>499</v>
      </c>
      <c r="D426" s="35" t="s">
        <v>300</v>
      </c>
      <c r="E426" s="41">
        <v>2500</v>
      </c>
      <c r="F426" s="42"/>
      <c r="G426" s="38">
        <f t="shared" si="15"/>
        <v>0</v>
      </c>
      <c r="H426" s="36">
        <v>1</v>
      </c>
      <c r="I426" s="39">
        <f t="shared" si="16"/>
        <v>2500</v>
      </c>
      <c r="J426" s="39"/>
      <c r="K426" s="39">
        <f t="shared" si="17"/>
        <v>0</v>
      </c>
      <c r="L426" s="38">
        <f t="shared" si="18"/>
        <v>1</v>
      </c>
      <c r="M426" s="40">
        <f t="shared" si="19"/>
        <v>2500</v>
      </c>
    </row>
    <row r="427" spans="1:13" ht="15.75">
      <c r="A427" s="35">
        <v>178</v>
      </c>
      <c r="B427" s="49" t="s">
        <v>418</v>
      </c>
      <c r="C427" s="34" t="s">
        <v>500</v>
      </c>
      <c r="D427" s="35" t="s">
        <v>300</v>
      </c>
      <c r="E427" s="41">
        <v>11226.25</v>
      </c>
      <c r="F427" s="38">
        <v>4</v>
      </c>
      <c r="G427" s="38">
        <f t="shared" si="15"/>
        <v>44905</v>
      </c>
      <c r="H427" s="39"/>
      <c r="I427" s="39">
        <f t="shared" si="16"/>
        <v>0</v>
      </c>
      <c r="J427" s="39"/>
      <c r="K427" s="39">
        <f t="shared" si="17"/>
        <v>0</v>
      </c>
      <c r="L427" s="38">
        <f t="shared" si="18"/>
        <v>4</v>
      </c>
      <c r="M427" s="40">
        <f t="shared" si="19"/>
        <v>44905</v>
      </c>
    </row>
    <row r="428" spans="1:13" ht="15.75">
      <c r="A428" s="32">
        <v>179</v>
      </c>
      <c r="B428" s="49" t="s">
        <v>501</v>
      </c>
      <c r="C428" s="34" t="s">
        <v>502</v>
      </c>
      <c r="D428" s="35" t="s">
        <v>300</v>
      </c>
      <c r="E428" s="41">
        <v>31720.29</v>
      </c>
      <c r="F428" s="38">
        <v>4</v>
      </c>
      <c r="G428" s="38">
        <f t="shared" si="15"/>
        <v>126881.16</v>
      </c>
      <c r="H428" s="39"/>
      <c r="I428" s="39">
        <f t="shared" si="16"/>
        <v>0</v>
      </c>
      <c r="J428" s="39"/>
      <c r="K428" s="39">
        <f t="shared" si="17"/>
        <v>0</v>
      </c>
      <c r="L428" s="38">
        <f t="shared" si="18"/>
        <v>4</v>
      </c>
      <c r="M428" s="40">
        <f t="shared" si="19"/>
        <v>126881.16</v>
      </c>
    </row>
    <row r="429" spans="1:13" ht="31.5">
      <c r="A429" s="35">
        <v>180</v>
      </c>
      <c r="B429" s="35"/>
      <c r="C429" s="34" t="s">
        <v>503</v>
      </c>
      <c r="D429" s="35" t="s">
        <v>300</v>
      </c>
      <c r="E429" s="41">
        <v>5000</v>
      </c>
      <c r="F429" s="42"/>
      <c r="G429" s="38">
        <f t="shared" si="15"/>
        <v>0</v>
      </c>
      <c r="H429" s="39"/>
      <c r="I429" s="39">
        <f t="shared" si="16"/>
        <v>0</v>
      </c>
      <c r="J429" s="36">
        <v>1</v>
      </c>
      <c r="K429" s="39">
        <f t="shared" si="17"/>
        <v>5000</v>
      </c>
      <c r="L429" s="38">
        <f t="shared" si="18"/>
        <v>1</v>
      </c>
      <c r="M429" s="40">
        <f t="shared" si="19"/>
        <v>5000</v>
      </c>
    </row>
    <row r="430" spans="1:13" ht="33">
      <c r="A430" s="32">
        <v>181</v>
      </c>
      <c r="B430" s="44" t="s">
        <v>305</v>
      </c>
      <c r="C430" s="34" t="s">
        <v>504</v>
      </c>
      <c r="D430" s="35" t="s">
        <v>300</v>
      </c>
      <c r="E430" s="41">
        <v>595</v>
      </c>
      <c r="F430" s="42"/>
      <c r="G430" s="38">
        <f t="shared" si="15"/>
        <v>0</v>
      </c>
      <c r="H430" s="39"/>
      <c r="I430" s="39">
        <f t="shared" si="16"/>
        <v>0</v>
      </c>
      <c r="J430" s="36">
        <v>78</v>
      </c>
      <c r="K430" s="39">
        <f t="shared" si="17"/>
        <v>46410</v>
      </c>
      <c r="L430" s="38">
        <f t="shared" si="18"/>
        <v>78</v>
      </c>
      <c r="M430" s="40">
        <f t="shared" si="19"/>
        <v>46410</v>
      </c>
    </row>
    <row r="431" spans="1:13" ht="15.75">
      <c r="A431" s="35">
        <v>182</v>
      </c>
      <c r="B431" s="43"/>
      <c r="C431" s="34" t="s">
        <v>505</v>
      </c>
      <c r="D431" s="35" t="s">
        <v>300</v>
      </c>
      <c r="E431" s="41">
        <v>300</v>
      </c>
      <c r="F431" s="42"/>
      <c r="G431" s="38">
        <f t="shared" si="15"/>
        <v>0</v>
      </c>
      <c r="H431" s="36">
        <v>4</v>
      </c>
      <c r="I431" s="39">
        <f t="shared" si="16"/>
        <v>1200</v>
      </c>
      <c r="J431" s="39"/>
      <c r="K431" s="39">
        <f t="shared" si="17"/>
        <v>0</v>
      </c>
      <c r="L431" s="38">
        <f t="shared" si="18"/>
        <v>4</v>
      </c>
      <c r="M431" s="40">
        <f t="shared" si="19"/>
        <v>1200</v>
      </c>
    </row>
    <row r="432" spans="1:13" ht="15.75">
      <c r="A432" s="32">
        <v>183</v>
      </c>
      <c r="B432" s="43"/>
      <c r="C432" s="34" t="s">
        <v>506</v>
      </c>
      <c r="D432" s="35" t="s">
        <v>28</v>
      </c>
      <c r="E432" s="41">
        <v>20</v>
      </c>
      <c r="F432" s="42"/>
      <c r="G432" s="38">
        <f t="shared" si="15"/>
        <v>0</v>
      </c>
      <c r="H432" s="36">
        <v>20</v>
      </c>
      <c r="I432" s="39">
        <f t="shared" si="16"/>
        <v>400</v>
      </c>
      <c r="J432" s="39"/>
      <c r="K432" s="39">
        <f t="shared" si="17"/>
        <v>0</v>
      </c>
      <c r="L432" s="38">
        <f t="shared" si="18"/>
        <v>20</v>
      </c>
      <c r="M432" s="40">
        <f t="shared" si="19"/>
        <v>400</v>
      </c>
    </row>
    <row r="433" spans="1:13" ht="15.75">
      <c r="A433" s="35">
        <v>184</v>
      </c>
      <c r="B433" s="35" t="s">
        <v>413</v>
      </c>
      <c r="C433" s="34" t="s">
        <v>507</v>
      </c>
      <c r="D433" s="35" t="s">
        <v>300</v>
      </c>
      <c r="E433" s="41">
        <v>120000</v>
      </c>
      <c r="F433" s="42"/>
      <c r="G433" s="38">
        <f t="shared" si="15"/>
        <v>0</v>
      </c>
      <c r="H433" s="36">
        <v>1</v>
      </c>
      <c r="I433" s="39">
        <f t="shared" si="16"/>
        <v>120000</v>
      </c>
      <c r="J433" s="39"/>
      <c r="K433" s="39">
        <f t="shared" si="17"/>
        <v>0</v>
      </c>
      <c r="L433" s="38">
        <f t="shared" si="18"/>
        <v>1</v>
      </c>
      <c r="M433" s="40">
        <f t="shared" si="19"/>
        <v>120000</v>
      </c>
    </row>
    <row r="434" spans="1:13" ht="31.5">
      <c r="A434" s="32">
        <v>185</v>
      </c>
      <c r="B434" s="43"/>
      <c r="C434" s="34" t="s">
        <v>508</v>
      </c>
      <c r="D434" s="35" t="s">
        <v>300</v>
      </c>
      <c r="E434" s="41">
        <v>9000</v>
      </c>
      <c r="F434" s="42"/>
      <c r="G434" s="38">
        <f t="shared" si="15"/>
        <v>0</v>
      </c>
      <c r="H434" s="36">
        <v>1</v>
      </c>
      <c r="I434" s="39">
        <f t="shared" si="16"/>
        <v>9000</v>
      </c>
      <c r="J434" s="39"/>
      <c r="K434" s="39">
        <f t="shared" si="17"/>
        <v>0</v>
      </c>
      <c r="L434" s="38">
        <f t="shared" si="18"/>
        <v>1</v>
      </c>
      <c r="M434" s="40">
        <f t="shared" si="19"/>
        <v>9000</v>
      </c>
    </row>
    <row r="435" spans="1:13" ht="15.75">
      <c r="A435" s="35">
        <v>186</v>
      </c>
      <c r="B435" s="35"/>
      <c r="C435" s="34" t="s">
        <v>509</v>
      </c>
      <c r="D435" s="35" t="s">
        <v>300</v>
      </c>
      <c r="E435" s="41">
        <v>100000</v>
      </c>
      <c r="F435" s="42"/>
      <c r="G435" s="38">
        <f t="shared" si="15"/>
        <v>0</v>
      </c>
      <c r="H435" s="36">
        <v>1</v>
      </c>
      <c r="I435" s="39">
        <f t="shared" si="16"/>
        <v>100000</v>
      </c>
      <c r="J435" s="39"/>
      <c r="K435" s="39">
        <f t="shared" si="17"/>
        <v>0</v>
      </c>
      <c r="L435" s="38">
        <f t="shared" si="18"/>
        <v>1</v>
      </c>
      <c r="M435" s="40">
        <f t="shared" si="19"/>
        <v>100000</v>
      </c>
    </row>
    <row r="436" spans="1:13" ht="15.75">
      <c r="A436" s="32">
        <v>187</v>
      </c>
      <c r="B436" s="43"/>
      <c r="C436" s="34" t="s">
        <v>510</v>
      </c>
      <c r="D436" s="35" t="s">
        <v>511</v>
      </c>
      <c r="E436" s="41">
        <v>6000</v>
      </c>
      <c r="F436" s="42"/>
      <c r="G436" s="38">
        <f t="shared" si="15"/>
        <v>0</v>
      </c>
      <c r="H436" s="39"/>
      <c r="I436" s="39">
        <f t="shared" si="16"/>
        <v>0</v>
      </c>
      <c r="J436" s="41">
        <v>1.76</v>
      </c>
      <c r="K436" s="39">
        <f t="shared" si="17"/>
        <v>10560</v>
      </c>
      <c r="L436" s="37">
        <f t="shared" si="18"/>
        <v>1.76</v>
      </c>
      <c r="M436" s="40">
        <f t="shared" si="19"/>
        <v>10560</v>
      </c>
    </row>
    <row r="437" spans="1:13" ht="15.75">
      <c r="A437" s="35">
        <v>188</v>
      </c>
      <c r="B437" s="35"/>
      <c r="C437" s="34" t="s">
        <v>512</v>
      </c>
      <c r="D437" s="35" t="s">
        <v>300</v>
      </c>
      <c r="E437" s="41">
        <v>1500</v>
      </c>
      <c r="F437" s="42"/>
      <c r="G437" s="38">
        <f t="shared" si="15"/>
        <v>0</v>
      </c>
      <c r="H437" s="39"/>
      <c r="I437" s="39">
        <f t="shared" si="16"/>
        <v>0</v>
      </c>
      <c r="J437" s="36">
        <v>1</v>
      </c>
      <c r="K437" s="39">
        <f t="shared" si="17"/>
        <v>1500</v>
      </c>
      <c r="L437" s="38">
        <f t="shared" si="18"/>
        <v>1</v>
      </c>
      <c r="M437" s="40">
        <f t="shared" si="19"/>
        <v>1500</v>
      </c>
    </row>
    <row r="438" spans="1:13" ht="15.75">
      <c r="A438" s="32">
        <v>189</v>
      </c>
      <c r="B438" s="43"/>
      <c r="C438" s="34" t="s">
        <v>513</v>
      </c>
      <c r="D438" s="35" t="s">
        <v>300</v>
      </c>
      <c r="E438" s="41">
        <v>1500</v>
      </c>
      <c r="F438" s="42"/>
      <c r="G438" s="38">
        <f t="shared" si="15"/>
        <v>0</v>
      </c>
      <c r="H438" s="39"/>
      <c r="I438" s="39">
        <f t="shared" si="16"/>
        <v>0</v>
      </c>
      <c r="J438" s="36">
        <v>4</v>
      </c>
      <c r="K438" s="39">
        <f t="shared" si="17"/>
        <v>6000</v>
      </c>
      <c r="L438" s="38">
        <f t="shared" si="18"/>
        <v>4</v>
      </c>
      <c r="M438" s="40">
        <f t="shared" si="19"/>
        <v>6000</v>
      </c>
    </row>
    <row r="439" spans="1:13" ht="15.75">
      <c r="A439" s="35">
        <v>190</v>
      </c>
      <c r="B439" s="35"/>
      <c r="C439" s="34" t="s">
        <v>514</v>
      </c>
      <c r="D439" s="35" t="s">
        <v>300</v>
      </c>
      <c r="E439" s="41">
        <v>1500</v>
      </c>
      <c r="F439" s="42"/>
      <c r="G439" s="38">
        <f t="shared" si="15"/>
        <v>0</v>
      </c>
      <c r="H439" s="39"/>
      <c r="I439" s="39">
        <f t="shared" si="16"/>
        <v>0</v>
      </c>
      <c r="J439" s="36">
        <v>1</v>
      </c>
      <c r="K439" s="39">
        <f t="shared" si="17"/>
        <v>1500</v>
      </c>
      <c r="L439" s="38">
        <f t="shared" si="18"/>
        <v>1</v>
      </c>
      <c r="M439" s="40">
        <f t="shared" si="19"/>
        <v>1500</v>
      </c>
    </row>
    <row r="440" spans="1:13" ht="16.5">
      <c r="A440" s="32">
        <v>191</v>
      </c>
      <c r="B440" s="33" t="s">
        <v>365</v>
      </c>
      <c r="C440" s="34" t="s">
        <v>515</v>
      </c>
      <c r="D440" s="35" t="s">
        <v>367</v>
      </c>
      <c r="E440" s="57">
        <v>10</v>
      </c>
      <c r="F440" s="42"/>
      <c r="G440" s="38">
        <f t="shared" si="15"/>
        <v>0</v>
      </c>
      <c r="H440" s="36">
        <v>200</v>
      </c>
      <c r="I440" s="39">
        <f t="shared" si="16"/>
        <v>2000</v>
      </c>
      <c r="J440" s="39"/>
      <c r="K440" s="39">
        <f t="shared" si="17"/>
        <v>0</v>
      </c>
      <c r="L440" s="38">
        <f t="shared" si="18"/>
        <v>200</v>
      </c>
      <c r="M440" s="40">
        <f t="shared" si="19"/>
        <v>2000</v>
      </c>
    </row>
    <row r="441" spans="1:13" ht="15.75">
      <c r="A441" s="35">
        <v>192</v>
      </c>
      <c r="B441" s="43"/>
      <c r="C441" s="34" t="s">
        <v>516</v>
      </c>
      <c r="D441" s="35" t="s">
        <v>278</v>
      </c>
      <c r="E441" s="57">
        <v>1000</v>
      </c>
      <c r="F441" s="42"/>
      <c r="G441" s="38">
        <f t="shared" si="15"/>
        <v>0</v>
      </c>
      <c r="H441" s="36">
        <v>3</v>
      </c>
      <c r="I441" s="39">
        <f t="shared" si="16"/>
        <v>3000</v>
      </c>
      <c r="J441" s="39"/>
      <c r="K441" s="39">
        <f t="shared" si="17"/>
        <v>0</v>
      </c>
      <c r="L441" s="38">
        <f t="shared" si="18"/>
        <v>3</v>
      </c>
      <c r="M441" s="40">
        <f t="shared" si="19"/>
        <v>3000</v>
      </c>
    </row>
    <row r="442" spans="1:13" ht="15.75">
      <c r="A442" s="32">
        <v>193</v>
      </c>
      <c r="B442" s="35"/>
      <c r="C442" s="34" t="s">
        <v>517</v>
      </c>
      <c r="D442" s="35" t="s">
        <v>278</v>
      </c>
      <c r="E442" s="41">
        <v>500</v>
      </c>
      <c r="F442" s="42"/>
      <c r="G442" s="38">
        <f t="shared" ref="G442:G505" si="20">E442*F442</f>
        <v>0</v>
      </c>
      <c r="H442" s="36">
        <v>1</v>
      </c>
      <c r="I442" s="39">
        <f t="shared" ref="I442:I505" si="21">E442*H442</f>
        <v>500</v>
      </c>
      <c r="J442" s="39"/>
      <c r="K442" s="39">
        <f t="shared" ref="K442:K505" si="22">E442*J442</f>
        <v>0</v>
      </c>
      <c r="L442" s="38">
        <f t="shared" ref="L442:L505" si="23">F442+H442+J442</f>
        <v>1</v>
      </c>
      <c r="M442" s="40">
        <f t="shared" ref="M442:M505" si="24">L442*E442</f>
        <v>500</v>
      </c>
    </row>
    <row r="443" spans="1:13" ht="15.75">
      <c r="A443" s="35">
        <v>194</v>
      </c>
      <c r="B443" s="58"/>
      <c r="C443" s="34" t="s">
        <v>518</v>
      </c>
      <c r="D443" s="35" t="s">
        <v>278</v>
      </c>
      <c r="E443" s="41">
        <v>2000</v>
      </c>
      <c r="F443" s="57"/>
      <c r="G443" s="36">
        <f t="shared" si="20"/>
        <v>0</v>
      </c>
      <c r="H443" s="36">
        <v>1</v>
      </c>
      <c r="I443" s="39">
        <f t="shared" si="21"/>
        <v>2000</v>
      </c>
      <c r="J443" s="59"/>
      <c r="K443" s="39">
        <f t="shared" si="22"/>
        <v>0</v>
      </c>
      <c r="L443" s="38">
        <f t="shared" si="23"/>
        <v>1</v>
      </c>
      <c r="M443" s="40">
        <f t="shared" si="24"/>
        <v>2000</v>
      </c>
    </row>
    <row r="444" spans="1:13" ht="31.5">
      <c r="A444" s="32">
        <v>195</v>
      </c>
      <c r="B444" s="58"/>
      <c r="C444" s="34" t="s">
        <v>519</v>
      </c>
      <c r="D444" s="35" t="s">
        <v>28</v>
      </c>
      <c r="E444" s="41">
        <v>50</v>
      </c>
      <c r="F444" s="57"/>
      <c r="G444" s="36">
        <f t="shared" si="20"/>
        <v>0</v>
      </c>
      <c r="H444" s="36">
        <v>15</v>
      </c>
      <c r="I444" s="39">
        <f t="shared" si="21"/>
        <v>750</v>
      </c>
      <c r="J444" s="59"/>
      <c r="K444" s="39">
        <f t="shared" si="22"/>
        <v>0</v>
      </c>
      <c r="L444" s="38">
        <f t="shared" si="23"/>
        <v>15</v>
      </c>
      <c r="M444" s="40">
        <f t="shared" si="24"/>
        <v>750</v>
      </c>
    </row>
    <row r="445" spans="1:13" ht="18.75">
      <c r="A445" s="35">
        <v>196</v>
      </c>
      <c r="B445" s="49" t="s">
        <v>520</v>
      </c>
      <c r="C445" s="60" t="s">
        <v>521</v>
      </c>
      <c r="D445" s="61" t="s">
        <v>46</v>
      </c>
      <c r="E445" s="57">
        <v>1129.33</v>
      </c>
      <c r="F445" s="41">
        <v>3</v>
      </c>
      <c r="G445" s="38">
        <f t="shared" si="20"/>
        <v>3387.99</v>
      </c>
      <c r="H445" s="39"/>
      <c r="I445" s="39">
        <f t="shared" si="21"/>
        <v>0</v>
      </c>
      <c r="J445" s="39"/>
      <c r="K445" s="39">
        <f t="shared" si="22"/>
        <v>0</v>
      </c>
      <c r="L445" s="38">
        <f t="shared" si="23"/>
        <v>3</v>
      </c>
      <c r="M445" s="40">
        <f t="shared" si="24"/>
        <v>3387.99</v>
      </c>
    </row>
    <row r="446" spans="1:13" ht="18.75">
      <c r="A446" s="32">
        <v>197</v>
      </c>
      <c r="B446" s="49" t="s">
        <v>522</v>
      </c>
      <c r="C446" s="60" t="s">
        <v>523</v>
      </c>
      <c r="D446" s="61" t="s">
        <v>46</v>
      </c>
      <c r="E446" s="41">
        <v>1066.9000000000001</v>
      </c>
      <c r="F446" s="41">
        <v>2</v>
      </c>
      <c r="G446" s="38">
        <f t="shared" si="20"/>
        <v>2133.8000000000002</v>
      </c>
      <c r="H446" s="39"/>
      <c r="I446" s="39">
        <f t="shared" si="21"/>
        <v>0</v>
      </c>
      <c r="J446" s="39"/>
      <c r="K446" s="39">
        <f t="shared" si="22"/>
        <v>0</v>
      </c>
      <c r="L446" s="38">
        <f t="shared" si="23"/>
        <v>2</v>
      </c>
      <c r="M446" s="40">
        <f t="shared" si="24"/>
        <v>2133.8000000000002</v>
      </c>
    </row>
    <row r="447" spans="1:13" ht="18.75">
      <c r="A447" s="35">
        <v>198</v>
      </c>
      <c r="B447" s="43" t="s">
        <v>488</v>
      </c>
      <c r="C447" s="60" t="s">
        <v>524</v>
      </c>
      <c r="D447" s="61" t="s">
        <v>46</v>
      </c>
      <c r="E447" s="57">
        <v>10000</v>
      </c>
      <c r="F447" s="41"/>
      <c r="G447" s="38">
        <f t="shared" si="20"/>
        <v>0</v>
      </c>
      <c r="H447" s="39">
        <v>1</v>
      </c>
      <c r="I447" s="39">
        <f t="shared" si="21"/>
        <v>10000</v>
      </c>
      <c r="J447" s="39"/>
      <c r="K447" s="39">
        <f t="shared" si="22"/>
        <v>0</v>
      </c>
      <c r="L447" s="38">
        <f t="shared" si="23"/>
        <v>1</v>
      </c>
      <c r="M447" s="40">
        <f t="shared" si="24"/>
        <v>10000</v>
      </c>
    </row>
    <row r="448" spans="1:13" ht="18.75">
      <c r="A448" s="32">
        <v>199</v>
      </c>
      <c r="B448" s="35" t="s">
        <v>525</v>
      </c>
      <c r="C448" s="60" t="s">
        <v>526</v>
      </c>
      <c r="D448" s="61" t="s">
        <v>46</v>
      </c>
      <c r="E448" s="57">
        <v>2000</v>
      </c>
      <c r="F448" s="41"/>
      <c r="G448" s="38">
        <f t="shared" si="20"/>
        <v>0</v>
      </c>
      <c r="H448" s="36">
        <v>5</v>
      </c>
      <c r="I448" s="39">
        <f t="shared" si="21"/>
        <v>10000</v>
      </c>
      <c r="J448" s="39"/>
      <c r="K448" s="39">
        <f t="shared" si="22"/>
        <v>0</v>
      </c>
      <c r="L448" s="38">
        <f t="shared" si="23"/>
        <v>5</v>
      </c>
      <c r="M448" s="40">
        <f t="shared" si="24"/>
        <v>10000</v>
      </c>
    </row>
    <row r="449" spans="1:13" ht="37.5">
      <c r="A449" s="35">
        <v>200</v>
      </c>
      <c r="B449" s="43"/>
      <c r="C449" s="60" t="s">
        <v>527</v>
      </c>
      <c r="D449" s="61" t="s">
        <v>46</v>
      </c>
      <c r="E449" s="57">
        <v>2000</v>
      </c>
      <c r="F449" s="41"/>
      <c r="G449" s="38">
        <f t="shared" si="20"/>
        <v>0</v>
      </c>
      <c r="H449" s="36">
        <v>1</v>
      </c>
      <c r="I449" s="39">
        <f t="shared" si="21"/>
        <v>2000</v>
      </c>
      <c r="J449" s="39"/>
      <c r="K449" s="39">
        <f t="shared" si="22"/>
        <v>0</v>
      </c>
      <c r="L449" s="38">
        <f t="shared" si="23"/>
        <v>1</v>
      </c>
      <c r="M449" s="40">
        <f t="shared" si="24"/>
        <v>2000</v>
      </c>
    </row>
    <row r="450" spans="1:13" ht="18.75">
      <c r="A450" s="32">
        <v>201</v>
      </c>
      <c r="B450" s="35" t="s">
        <v>384</v>
      </c>
      <c r="C450" s="60" t="s">
        <v>528</v>
      </c>
      <c r="D450" s="61" t="s">
        <v>46</v>
      </c>
      <c r="E450" s="57">
        <v>1000</v>
      </c>
      <c r="F450" s="41"/>
      <c r="G450" s="38">
        <f t="shared" si="20"/>
        <v>0</v>
      </c>
      <c r="H450" s="36">
        <v>1</v>
      </c>
      <c r="I450" s="39">
        <f t="shared" si="21"/>
        <v>1000</v>
      </c>
      <c r="J450" s="39"/>
      <c r="K450" s="39">
        <f t="shared" si="22"/>
        <v>0</v>
      </c>
      <c r="L450" s="38">
        <f t="shared" si="23"/>
        <v>1</v>
      </c>
      <c r="M450" s="40">
        <f t="shared" si="24"/>
        <v>1000</v>
      </c>
    </row>
    <row r="451" spans="1:13" ht="18.75">
      <c r="A451" s="35">
        <v>202</v>
      </c>
      <c r="B451" s="43"/>
      <c r="C451" s="60" t="s">
        <v>529</v>
      </c>
      <c r="D451" s="61" t="s">
        <v>46</v>
      </c>
      <c r="E451" s="57">
        <v>300</v>
      </c>
      <c r="F451" s="41"/>
      <c r="G451" s="38">
        <f t="shared" si="20"/>
        <v>0</v>
      </c>
      <c r="H451" s="36">
        <v>3</v>
      </c>
      <c r="I451" s="39">
        <f t="shared" si="21"/>
        <v>900</v>
      </c>
      <c r="J451" s="39"/>
      <c r="K451" s="39">
        <f t="shared" si="22"/>
        <v>0</v>
      </c>
      <c r="L451" s="38">
        <f t="shared" si="23"/>
        <v>3</v>
      </c>
      <c r="M451" s="40">
        <f t="shared" si="24"/>
        <v>900</v>
      </c>
    </row>
    <row r="452" spans="1:13" ht="37.5">
      <c r="A452" s="32">
        <v>203</v>
      </c>
      <c r="B452" s="33" t="s">
        <v>88</v>
      </c>
      <c r="C452" s="60" t="s">
        <v>530</v>
      </c>
      <c r="D452" s="61" t="s">
        <v>278</v>
      </c>
      <c r="E452" s="57">
        <v>31155.75</v>
      </c>
      <c r="F452" s="41">
        <v>1</v>
      </c>
      <c r="G452" s="38">
        <f t="shared" si="20"/>
        <v>31155.75</v>
      </c>
      <c r="H452" s="39"/>
      <c r="I452" s="39">
        <f t="shared" si="21"/>
        <v>0</v>
      </c>
      <c r="J452" s="39"/>
      <c r="K452" s="39">
        <f t="shared" si="22"/>
        <v>0</v>
      </c>
      <c r="L452" s="38">
        <f t="shared" si="23"/>
        <v>1</v>
      </c>
      <c r="M452" s="40">
        <f t="shared" si="24"/>
        <v>31155.75</v>
      </c>
    </row>
    <row r="453" spans="1:13" ht="18.75">
      <c r="A453" s="35">
        <v>204</v>
      </c>
      <c r="B453" s="35"/>
      <c r="C453" s="62" t="s">
        <v>531</v>
      </c>
      <c r="D453" s="61" t="s">
        <v>278</v>
      </c>
      <c r="E453" s="63">
        <v>500</v>
      </c>
      <c r="F453" s="41"/>
      <c r="G453" s="38">
        <f t="shared" si="20"/>
        <v>0</v>
      </c>
      <c r="H453" s="39">
        <v>1</v>
      </c>
      <c r="I453" s="39">
        <f t="shared" si="21"/>
        <v>500</v>
      </c>
      <c r="J453" s="39"/>
      <c r="K453" s="39">
        <f t="shared" si="22"/>
        <v>0</v>
      </c>
      <c r="L453" s="38">
        <f t="shared" si="23"/>
        <v>1</v>
      </c>
      <c r="M453" s="40">
        <f t="shared" si="24"/>
        <v>500</v>
      </c>
    </row>
    <row r="454" spans="1:13" ht="37.5">
      <c r="A454" s="32">
        <v>205</v>
      </c>
      <c r="B454" s="35"/>
      <c r="C454" s="60" t="s">
        <v>532</v>
      </c>
      <c r="D454" s="61" t="s">
        <v>278</v>
      </c>
      <c r="E454" s="41">
        <v>1000</v>
      </c>
      <c r="F454" s="41"/>
      <c r="G454" s="38">
        <f t="shared" si="20"/>
        <v>0</v>
      </c>
      <c r="H454" s="36">
        <v>1</v>
      </c>
      <c r="I454" s="39">
        <f t="shared" si="21"/>
        <v>1000</v>
      </c>
      <c r="J454" s="39"/>
      <c r="K454" s="39">
        <f t="shared" si="22"/>
        <v>0</v>
      </c>
      <c r="L454" s="38">
        <f t="shared" si="23"/>
        <v>1</v>
      </c>
      <c r="M454" s="40">
        <f t="shared" si="24"/>
        <v>1000</v>
      </c>
    </row>
    <row r="455" spans="1:13" ht="37.5">
      <c r="A455" s="35">
        <v>206</v>
      </c>
      <c r="B455" s="49" t="s">
        <v>533</v>
      </c>
      <c r="C455" s="60" t="s">
        <v>534</v>
      </c>
      <c r="D455" s="61" t="s">
        <v>278</v>
      </c>
      <c r="E455" s="41">
        <v>800</v>
      </c>
      <c r="F455" s="55"/>
      <c r="G455" s="38">
        <f t="shared" si="20"/>
        <v>0</v>
      </c>
      <c r="H455" s="39"/>
      <c r="I455" s="39">
        <f t="shared" si="21"/>
        <v>0</v>
      </c>
      <c r="J455" s="41">
        <v>4</v>
      </c>
      <c r="K455" s="39">
        <f t="shared" si="22"/>
        <v>3200</v>
      </c>
      <c r="L455" s="38">
        <f t="shared" si="23"/>
        <v>4</v>
      </c>
      <c r="M455" s="40">
        <f t="shared" si="24"/>
        <v>3200</v>
      </c>
    </row>
    <row r="456" spans="1:13" ht="37.5">
      <c r="A456" s="32">
        <v>207</v>
      </c>
      <c r="B456" s="49" t="s">
        <v>533</v>
      </c>
      <c r="C456" s="60" t="s">
        <v>535</v>
      </c>
      <c r="D456" s="61" t="s">
        <v>278</v>
      </c>
      <c r="E456" s="41">
        <v>800</v>
      </c>
      <c r="F456" s="55"/>
      <c r="G456" s="38">
        <f t="shared" si="20"/>
        <v>0</v>
      </c>
      <c r="H456" s="36"/>
      <c r="I456" s="39">
        <f t="shared" si="21"/>
        <v>0</v>
      </c>
      <c r="J456" s="41">
        <v>1</v>
      </c>
      <c r="K456" s="39">
        <f t="shared" si="22"/>
        <v>800</v>
      </c>
      <c r="L456" s="38">
        <f t="shared" si="23"/>
        <v>1</v>
      </c>
      <c r="M456" s="40">
        <f t="shared" si="24"/>
        <v>800</v>
      </c>
    </row>
    <row r="457" spans="1:13" ht="37.5">
      <c r="A457" s="35">
        <v>208</v>
      </c>
      <c r="B457" s="49" t="s">
        <v>533</v>
      </c>
      <c r="C457" s="60" t="s">
        <v>536</v>
      </c>
      <c r="D457" s="61" t="s">
        <v>278</v>
      </c>
      <c r="E457" s="41">
        <v>500</v>
      </c>
      <c r="F457" s="55"/>
      <c r="G457" s="38">
        <f t="shared" si="20"/>
        <v>0</v>
      </c>
      <c r="H457" s="39"/>
      <c r="I457" s="39">
        <f t="shared" si="21"/>
        <v>0</v>
      </c>
      <c r="J457" s="41">
        <v>1</v>
      </c>
      <c r="K457" s="39">
        <f t="shared" si="22"/>
        <v>500</v>
      </c>
      <c r="L457" s="38">
        <f t="shared" si="23"/>
        <v>1</v>
      </c>
      <c r="M457" s="40">
        <f t="shared" si="24"/>
        <v>500</v>
      </c>
    </row>
    <row r="458" spans="1:13" ht="37.5">
      <c r="A458" s="32">
        <v>209</v>
      </c>
      <c r="B458" s="49" t="s">
        <v>533</v>
      </c>
      <c r="C458" s="60" t="s">
        <v>537</v>
      </c>
      <c r="D458" s="61" t="s">
        <v>278</v>
      </c>
      <c r="E458" s="41">
        <v>500</v>
      </c>
      <c r="F458" s="55"/>
      <c r="G458" s="38">
        <f t="shared" si="20"/>
        <v>0</v>
      </c>
      <c r="H458" s="39"/>
      <c r="I458" s="39">
        <f t="shared" si="21"/>
        <v>0</v>
      </c>
      <c r="J458" s="41">
        <v>6</v>
      </c>
      <c r="K458" s="39">
        <f t="shared" si="22"/>
        <v>3000</v>
      </c>
      <c r="L458" s="38">
        <f t="shared" si="23"/>
        <v>6</v>
      </c>
      <c r="M458" s="40">
        <f t="shared" si="24"/>
        <v>3000</v>
      </c>
    </row>
    <row r="459" spans="1:13" ht="37.5">
      <c r="A459" s="35">
        <v>210</v>
      </c>
      <c r="B459" s="49" t="s">
        <v>533</v>
      </c>
      <c r="C459" s="60" t="s">
        <v>538</v>
      </c>
      <c r="D459" s="61" t="s">
        <v>278</v>
      </c>
      <c r="E459" s="41">
        <v>500</v>
      </c>
      <c r="F459" s="55"/>
      <c r="G459" s="38">
        <f t="shared" si="20"/>
        <v>0</v>
      </c>
      <c r="H459" s="39"/>
      <c r="I459" s="39">
        <f t="shared" si="21"/>
        <v>0</v>
      </c>
      <c r="J459" s="41">
        <v>3</v>
      </c>
      <c r="K459" s="39">
        <f t="shared" si="22"/>
        <v>1500</v>
      </c>
      <c r="L459" s="38">
        <f t="shared" si="23"/>
        <v>3</v>
      </c>
      <c r="M459" s="40">
        <f t="shared" si="24"/>
        <v>1500</v>
      </c>
    </row>
    <row r="460" spans="1:13" ht="37.5">
      <c r="A460" s="32">
        <v>211</v>
      </c>
      <c r="B460" s="49" t="s">
        <v>533</v>
      </c>
      <c r="C460" s="64" t="s">
        <v>539</v>
      </c>
      <c r="D460" s="61" t="s">
        <v>278</v>
      </c>
      <c r="E460" s="41">
        <v>500</v>
      </c>
      <c r="F460" s="55"/>
      <c r="G460" s="38">
        <f t="shared" si="20"/>
        <v>0</v>
      </c>
      <c r="H460" s="39"/>
      <c r="I460" s="39">
        <f t="shared" si="21"/>
        <v>0</v>
      </c>
      <c r="J460" s="41">
        <v>1</v>
      </c>
      <c r="K460" s="39">
        <f t="shared" si="22"/>
        <v>500</v>
      </c>
      <c r="L460" s="38">
        <f t="shared" si="23"/>
        <v>1</v>
      </c>
      <c r="M460" s="40">
        <f t="shared" si="24"/>
        <v>500</v>
      </c>
    </row>
    <row r="461" spans="1:13" ht="37.5">
      <c r="A461" s="35">
        <v>212</v>
      </c>
      <c r="B461" s="49" t="s">
        <v>533</v>
      </c>
      <c r="C461" s="60" t="s">
        <v>540</v>
      </c>
      <c r="D461" s="61" t="s">
        <v>278</v>
      </c>
      <c r="E461" s="41">
        <v>250</v>
      </c>
      <c r="F461" s="55"/>
      <c r="G461" s="38">
        <f t="shared" si="20"/>
        <v>0</v>
      </c>
      <c r="H461" s="39"/>
      <c r="I461" s="39">
        <f t="shared" si="21"/>
        <v>0</v>
      </c>
      <c r="J461" s="41">
        <v>2</v>
      </c>
      <c r="K461" s="39">
        <f t="shared" si="22"/>
        <v>500</v>
      </c>
      <c r="L461" s="38">
        <f t="shared" si="23"/>
        <v>2</v>
      </c>
      <c r="M461" s="40">
        <f t="shared" si="24"/>
        <v>500</v>
      </c>
    </row>
    <row r="462" spans="1:13" ht="37.5">
      <c r="A462" s="32">
        <v>213</v>
      </c>
      <c r="B462" s="35"/>
      <c r="C462" s="60" t="s">
        <v>541</v>
      </c>
      <c r="D462" s="61" t="s">
        <v>278</v>
      </c>
      <c r="E462" s="41">
        <v>250</v>
      </c>
      <c r="F462" s="55"/>
      <c r="G462" s="38">
        <f t="shared" si="20"/>
        <v>0</v>
      </c>
      <c r="H462" s="39"/>
      <c r="I462" s="39">
        <f t="shared" si="21"/>
        <v>0</v>
      </c>
      <c r="J462" s="41">
        <v>2</v>
      </c>
      <c r="K462" s="39">
        <f t="shared" si="22"/>
        <v>500</v>
      </c>
      <c r="L462" s="38">
        <f t="shared" si="23"/>
        <v>2</v>
      </c>
      <c r="M462" s="40">
        <f t="shared" si="24"/>
        <v>500</v>
      </c>
    </row>
    <row r="463" spans="1:13" ht="18.75">
      <c r="A463" s="35">
        <v>214</v>
      </c>
      <c r="B463" s="43"/>
      <c r="C463" s="62" t="s">
        <v>542</v>
      </c>
      <c r="D463" s="61" t="s">
        <v>278</v>
      </c>
      <c r="E463" s="41">
        <v>20</v>
      </c>
      <c r="F463" s="41"/>
      <c r="G463" s="38">
        <f t="shared" si="20"/>
        <v>0</v>
      </c>
      <c r="H463" s="39">
        <v>1</v>
      </c>
      <c r="I463" s="39">
        <f t="shared" si="21"/>
        <v>20</v>
      </c>
      <c r="J463" s="36"/>
      <c r="K463" s="39">
        <f t="shared" si="22"/>
        <v>0</v>
      </c>
      <c r="L463" s="38">
        <f t="shared" si="23"/>
        <v>1</v>
      </c>
      <c r="M463" s="40">
        <f t="shared" si="24"/>
        <v>20</v>
      </c>
    </row>
    <row r="464" spans="1:13" ht="18.75">
      <c r="A464" s="32">
        <v>215</v>
      </c>
      <c r="B464" s="35" t="s">
        <v>413</v>
      </c>
      <c r="C464" s="60" t="s">
        <v>543</v>
      </c>
      <c r="D464" s="61" t="s">
        <v>278</v>
      </c>
      <c r="E464" s="41">
        <v>20000</v>
      </c>
      <c r="F464" s="41"/>
      <c r="G464" s="38">
        <f t="shared" si="20"/>
        <v>0</v>
      </c>
      <c r="H464" s="39">
        <v>1</v>
      </c>
      <c r="I464" s="39">
        <f t="shared" si="21"/>
        <v>20000</v>
      </c>
      <c r="J464" s="36"/>
      <c r="K464" s="39">
        <f t="shared" si="22"/>
        <v>0</v>
      </c>
      <c r="L464" s="38">
        <f t="shared" si="23"/>
        <v>1</v>
      </c>
      <c r="M464" s="40">
        <f t="shared" si="24"/>
        <v>20000</v>
      </c>
    </row>
    <row r="465" spans="1:13" ht="75">
      <c r="A465" s="35">
        <v>216</v>
      </c>
      <c r="B465" s="53"/>
      <c r="C465" s="60" t="s">
        <v>544</v>
      </c>
      <c r="D465" s="61" t="s">
        <v>278</v>
      </c>
      <c r="E465" s="41">
        <v>124848.87</v>
      </c>
      <c r="F465" s="41">
        <v>1</v>
      </c>
      <c r="G465" s="38">
        <f t="shared" si="20"/>
        <v>124848.87</v>
      </c>
      <c r="H465" s="36"/>
      <c r="I465" s="39">
        <f t="shared" si="21"/>
        <v>0</v>
      </c>
      <c r="J465" s="39"/>
      <c r="K465" s="39">
        <f t="shared" si="22"/>
        <v>0</v>
      </c>
      <c r="L465" s="38">
        <f t="shared" si="23"/>
        <v>1</v>
      </c>
      <c r="M465" s="40">
        <f t="shared" si="24"/>
        <v>124848.87</v>
      </c>
    </row>
    <row r="466" spans="1:13" ht="37.5">
      <c r="A466" s="32">
        <v>217</v>
      </c>
      <c r="B466" s="44" t="s">
        <v>545</v>
      </c>
      <c r="C466" s="60" t="s">
        <v>546</v>
      </c>
      <c r="D466" s="61" t="s">
        <v>278</v>
      </c>
      <c r="E466" s="41">
        <v>37455</v>
      </c>
      <c r="F466" s="41">
        <v>2</v>
      </c>
      <c r="G466" s="38">
        <f t="shared" si="20"/>
        <v>74910</v>
      </c>
      <c r="H466" s="36"/>
      <c r="I466" s="39">
        <f t="shared" si="21"/>
        <v>0</v>
      </c>
      <c r="J466" s="39"/>
      <c r="K466" s="39">
        <f t="shared" si="22"/>
        <v>0</v>
      </c>
      <c r="L466" s="38">
        <f t="shared" si="23"/>
        <v>2</v>
      </c>
      <c r="M466" s="40">
        <f t="shared" si="24"/>
        <v>74910</v>
      </c>
    </row>
    <row r="467" spans="1:13" ht="18.75">
      <c r="A467" s="35">
        <v>218</v>
      </c>
      <c r="B467" s="43"/>
      <c r="C467" s="60" t="s">
        <v>547</v>
      </c>
      <c r="D467" s="61" t="s">
        <v>278</v>
      </c>
      <c r="E467" s="41">
        <v>7371.83</v>
      </c>
      <c r="F467" s="41"/>
      <c r="G467" s="38">
        <f t="shared" si="20"/>
        <v>0</v>
      </c>
      <c r="H467" s="39"/>
      <c r="I467" s="39">
        <f t="shared" si="21"/>
        <v>0</v>
      </c>
      <c r="J467" s="39">
        <v>1</v>
      </c>
      <c r="K467" s="39">
        <f t="shared" si="22"/>
        <v>7371.83</v>
      </c>
      <c r="L467" s="38">
        <f t="shared" si="23"/>
        <v>1</v>
      </c>
      <c r="M467" s="40">
        <f t="shared" si="24"/>
        <v>7371.83</v>
      </c>
    </row>
    <row r="468" spans="1:13" ht="18.75">
      <c r="A468" s="32">
        <v>219</v>
      </c>
      <c r="B468" s="35"/>
      <c r="C468" s="60" t="s">
        <v>548</v>
      </c>
      <c r="D468" s="61" t="s">
        <v>278</v>
      </c>
      <c r="E468" s="41">
        <v>7371.83</v>
      </c>
      <c r="F468" s="41"/>
      <c r="G468" s="38">
        <f t="shared" si="20"/>
        <v>0</v>
      </c>
      <c r="H468" s="39"/>
      <c r="I468" s="39">
        <f t="shared" si="21"/>
        <v>0</v>
      </c>
      <c r="J468" s="41">
        <v>1</v>
      </c>
      <c r="K468" s="39">
        <f t="shared" si="22"/>
        <v>7371.83</v>
      </c>
      <c r="L468" s="38">
        <f t="shared" si="23"/>
        <v>1</v>
      </c>
      <c r="M468" s="40">
        <f t="shared" si="24"/>
        <v>7371.83</v>
      </c>
    </row>
    <row r="469" spans="1:13" ht="18.75">
      <c r="A469" s="35">
        <v>220</v>
      </c>
      <c r="B469" s="49" t="s">
        <v>350</v>
      </c>
      <c r="C469" s="60" t="s">
        <v>549</v>
      </c>
      <c r="D469" s="61" t="s">
        <v>278</v>
      </c>
      <c r="E469" s="41">
        <v>39146.15</v>
      </c>
      <c r="F469" s="41"/>
      <c r="G469" s="38">
        <f t="shared" si="20"/>
        <v>0</v>
      </c>
      <c r="H469" s="39"/>
      <c r="I469" s="39">
        <f t="shared" si="21"/>
        <v>0</v>
      </c>
      <c r="J469" s="41">
        <v>1</v>
      </c>
      <c r="K469" s="39">
        <f t="shared" si="22"/>
        <v>39146.15</v>
      </c>
      <c r="L469" s="38">
        <f t="shared" si="23"/>
        <v>1</v>
      </c>
      <c r="M469" s="40">
        <f t="shared" si="24"/>
        <v>39146.15</v>
      </c>
    </row>
    <row r="470" spans="1:13" ht="37.5">
      <c r="A470" s="32">
        <v>221</v>
      </c>
      <c r="B470" s="35"/>
      <c r="C470" s="60" t="s">
        <v>550</v>
      </c>
      <c r="D470" s="61" t="s">
        <v>278</v>
      </c>
      <c r="E470" s="41">
        <v>25878</v>
      </c>
      <c r="F470" s="55"/>
      <c r="G470" s="38">
        <f t="shared" si="20"/>
        <v>0</v>
      </c>
      <c r="H470" s="39"/>
      <c r="I470" s="39">
        <f t="shared" si="21"/>
        <v>0</v>
      </c>
      <c r="J470" s="41">
        <v>2</v>
      </c>
      <c r="K470" s="39">
        <f t="shared" si="22"/>
        <v>51756</v>
      </c>
      <c r="L470" s="38">
        <f t="shared" si="23"/>
        <v>2</v>
      </c>
      <c r="M470" s="40">
        <f t="shared" si="24"/>
        <v>51756</v>
      </c>
    </row>
    <row r="471" spans="1:13" ht="56.25">
      <c r="A471" s="35">
        <v>222</v>
      </c>
      <c r="B471" s="35"/>
      <c r="C471" s="60" t="s">
        <v>551</v>
      </c>
      <c r="D471" s="61" t="s">
        <v>278</v>
      </c>
      <c r="E471" s="41">
        <v>31212.5</v>
      </c>
      <c r="F471" s="55"/>
      <c r="G471" s="38">
        <f t="shared" si="20"/>
        <v>0</v>
      </c>
      <c r="H471" s="39"/>
      <c r="I471" s="39">
        <f t="shared" si="21"/>
        <v>0</v>
      </c>
      <c r="J471" s="41">
        <v>1</v>
      </c>
      <c r="K471" s="39">
        <f t="shared" si="22"/>
        <v>31212.5</v>
      </c>
      <c r="L471" s="38">
        <f t="shared" si="23"/>
        <v>1</v>
      </c>
      <c r="M471" s="40">
        <f t="shared" si="24"/>
        <v>31212.5</v>
      </c>
    </row>
    <row r="472" spans="1:13" ht="18.75">
      <c r="A472" s="32">
        <v>223</v>
      </c>
      <c r="B472" s="43"/>
      <c r="C472" s="60" t="s">
        <v>552</v>
      </c>
      <c r="D472" s="61" t="s">
        <v>278</v>
      </c>
      <c r="E472" s="41">
        <v>500</v>
      </c>
      <c r="F472" s="41"/>
      <c r="G472" s="38">
        <f t="shared" si="20"/>
        <v>0</v>
      </c>
      <c r="H472" s="39">
        <v>7</v>
      </c>
      <c r="I472" s="39">
        <f t="shared" si="21"/>
        <v>3500</v>
      </c>
      <c r="J472" s="36"/>
      <c r="K472" s="39">
        <f t="shared" si="22"/>
        <v>0</v>
      </c>
      <c r="L472" s="38">
        <f t="shared" si="23"/>
        <v>7</v>
      </c>
      <c r="M472" s="40">
        <f t="shared" si="24"/>
        <v>3500</v>
      </c>
    </row>
    <row r="473" spans="1:13" ht="37.5">
      <c r="A473" s="35">
        <v>224</v>
      </c>
      <c r="B473" s="53" t="s">
        <v>553</v>
      </c>
      <c r="C473" s="60" t="s">
        <v>554</v>
      </c>
      <c r="D473" s="61" t="s">
        <v>555</v>
      </c>
      <c r="E473" s="41">
        <v>100</v>
      </c>
      <c r="F473" s="41">
        <v>80</v>
      </c>
      <c r="G473" s="38">
        <f t="shared" si="20"/>
        <v>8000</v>
      </c>
      <c r="H473" s="39"/>
      <c r="I473" s="39">
        <f t="shared" si="21"/>
        <v>0</v>
      </c>
      <c r="J473" s="36"/>
      <c r="K473" s="39">
        <f t="shared" si="22"/>
        <v>0</v>
      </c>
      <c r="L473" s="38">
        <f t="shared" si="23"/>
        <v>80</v>
      </c>
      <c r="M473" s="40">
        <f t="shared" si="24"/>
        <v>8000</v>
      </c>
    </row>
    <row r="474" spans="1:13" ht="37.5">
      <c r="A474" s="32">
        <v>225</v>
      </c>
      <c r="B474" s="43"/>
      <c r="C474" s="60" t="s">
        <v>556</v>
      </c>
      <c r="D474" s="61" t="s">
        <v>278</v>
      </c>
      <c r="E474" s="41">
        <v>1000</v>
      </c>
      <c r="F474" s="41"/>
      <c r="G474" s="38">
        <f t="shared" si="20"/>
        <v>0</v>
      </c>
      <c r="H474" s="39"/>
      <c r="I474" s="39">
        <f t="shared" si="21"/>
        <v>0</v>
      </c>
      <c r="J474" s="36">
        <v>1</v>
      </c>
      <c r="K474" s="39">
        <f t="shared" si="22"/>
        <v>1000</v>
      </c>
      <c r="L474" s="38">
        <f t="shared" si="23"/>
        <v>1</v>
      </c>
      <c r="M474" s="40">
        <f t="shared" si="24"/>
        <v>1000</v>
      </c>
    </row>
    <row r="475" spans="1:13" ht="37.5">
      <c r="A475" s="35">
        <v>226</v>
      </c>
      <c r="B475" s="49" t="s">
        <v>557</v>
      </c>
      <c r="C475" s="60" t="s">
        <v>558</v>
      </c>
      <c r="D475" s="61" t="s">
        <v>278</v>
      </c>
      <c r="E475" s="41">
        <v>1000</v>
      </c>
      <c r="F475" s="41"/>
      <c r="G475" s="38">
        <f t="shared" si="20"/>
        <v>0</v>
      </c>
      <c r="H475" s="36">
        <v>1</v>
      </c>
      <c r="I475" s="39">
        <f t="shared" si="21"/>
        <v>1000</v>
      </c>
      <c r="J475" s="39"/>
      <c r="K475" s="39">
        <f t="shared" si="22"/>
        <v>0</v>
      </c>
      <c r="L475" s="38">
        <f t="shared" si="23"/>
        <v>1</v>
      </c>
      <c r="M475" s="40">
        <f t="shared" si="24"/>
        <v>1000</v>
      </c>
    </row>
    <row r="476" spans="1:13" ht="37.5">
      <c r="A476" s="32">
        <v>227</v>
      </c>
      <c r="B476" s="43" t="s">
        <v>559</v>
      </c>
      <c r="C476" s="60" t="s">
        <v>560</v>
      </c>
      <c r="D476" s="61" t="s">
        <v>278</v>
      </c>
      <c r="E476" s="41">
        <v>4698.8999999999996</v>
      </c>
      <c r="F476" s="41">
        <v>3</v>
      </c>
      <c r="G476" s="38">
        <f t="shared" si="20"/>
        <v>14096.699999999999</v>
      </c>
      <c r="H476" s="36"/>
      <c r="I476" s="39">
        <f t="shared" si="21"/>
        <v>0</v>
      </c>
      <c r="J476" s="39"/>
      <c r="K476" s="39">
        <f t="shared" si="22"/>
        <v>0</v>
      </c>
      <c r="L476" s="38">
        <f t="shared" si="23"/>
        <v>3</v>
      </c>
      <c r="M476" s="40">
        <f t="shared" si="24"/>
        <v>14096.699999999999</v>
      </c>
    </row>
    <row r="477" spans="1:13" ht="37.5">
      <c r="A477" s="35">
        <v>228</v>
      </c>
      <c r="B477" s="35"/>
      <c r="C477" s="60" t="s">
        <v>561</v>
      </c>
      <c r="D477" s="61" t="s">
        <v>278</v>
      </c>
      <c r="E477" s="57">
        <v>1000</v>
      </c>
      <c r="F477" s="41"/>
      <c r="G477" s="38">
        <f t="shared" si="20"/>
        <v>0</v>
      </c>
      <c r="H477" s="39">
        <v>1</v>
      </c>
      <c r="I477" s="39">
        <f t="shared" si="21"/>
        <v>1000</v>
      </c>
      <c r="J477" s="36"/>
      <c r="K477" s="39">
        <f t="shared" si="22"/>
        <v>0</v>
      </c>
      <c r="L477" s="38">
        <f t="shared" si="23"/>
        <v>1</v>
      </c>
      <c r="M477" s="40">
        <f t="shared" si="24"/>
        <v>1000</v>
      </c>
    </row>
    <row r="478" spans="1:13" ht="37.5">
      <c r="A478" s="32">
        <v>229</v>
      </c>
      <c r="B478" s="43"/>
      <c r="C478" s="60" t="s">
        <v>562</v>
      </c>
      <c r="D478" s="61" t="s">
        <v>278</v>
      </c>
      <c r="E478" s="57">
        <v>1000</v>
      </c>
      <c r="F478" s="41"/>
      <c r="G478" s="38">
        <f t="shared" si="20"/>
        <v>0</v>
      </c>
      <c r="H478" s="36"/>
      <c r="I478" s="39">
        <f t="shared" si="21"/>
        <v>0</v>
      </c>
      <c r="J478" s="39">
        <v>1</v>
      </c>
      <c r="K478" s="39">
        <f t="shared" si="22"/>
        <v>1000</v>
      </c>
      <c r="L478" s="38">
        <f t="shared" si="23"/>
        <v>1</v>
      </c>
      <c r="M478" s="40">
        <f t="shared" si="24"/>
        <v>1000</v>
      </c>
    </row>
    <row r="479" spans="1:13" ht="39.75">
      <c r="A479" s="35">
        <v>230</v>
      </c>
      <c r="B479" s="33" t="s">
        <v>19</v>
      </c>
      <c r="C479" s="60" t="s">
        <v>563</v>
      </c>
      <c r="D479" s="61" t="s">
        <v>564</v>
      </c>
      <c r="E479" s="57">
        <v>238196.52</v>
      </c>
      <c r="F479" s="51">
        <v>0.16000000000000006</v>
      </c>
      <c r="G479" s="38">
        <f t="shared" si="20"/>
        <v>38111.443200000009</v>
      </c>
      <c r="H479" s="36"/>
      <c r="I479" s="39">
        <f t="shared" si="21"/>
        <v>0</v>
      </c>
      <c r="J479" s="39"/>
      <c r="K479" s="39">
        <f t="shared" si="22"/>
        <v>0</v>
      </c>
      <c r="L479" s="37">
        <f t="shared" si="23"/>
        <v>0.16000000000000006</v>
      </c>
      <c r="M479" s="40">
        <f t="shared" si="24"/>
        <v>38111.443200000009</v>
      </c>
    </row>
    <row r="480" spans="1:13" ht="39.75">
      <c r="A480" s="32">
        <v>231</v>
      </c>
      <c r="B480" s="33" t="s">
        <v>565</v>
      </c>
      <c r="C480" s="60" t="s">
        <v>566</v>
      </c>
      <c r="D480" s="61" t="s">
        <v>555</v>
      </c>
      <c r="E480" s="57">
        <v>160.44</v>
      </c>
      <c r="F480" s="41">
        <v>365</v>
      </c>
      <c r="G480" s="38">
        <f t="shared" si="20"/>
        <v>58560.6</v>
      </c>
      <c r="H480" s="39"/>
      <c r="I480" s="39">
        <f t="shared" si="21"/>
        <v>0</v>
      </c>
      <c r="J480" s="36"/>
      <c r="K480" s="39">
        <f t="shared" si="22"/>
        <v>0</v>
      </c>
      <c r="L480" s="38">
        <f t="shared" si="23"/>
        <v>365</v>
      </c>
      <c r="M480" s="40">
        <f t="shared" si="24"/>
        <v>58560.6</v>
      </c>
    </row>
    <row r="481" spans="1:13" ht="18.75">
      <c r="A481" s="35">
        <v>232</v>
      </c>
      <c r="B481" s="43" t="s">
        <v>488</v>
      </c>
      <c r="C481" s="60" t="s">
        <v>567</v>
      </c>
      <c r="D481" s="65" t="s">
        <v>278</v>
      </c>
      <c r="E481" s="42">
        <v>10000</v>
      </c>
      <c r="F481" s="41"/>
      <c r="G481" s="38">
        <f t="shared" si="20"/>
        <v>0</v>
      </c>
      <c r="H481" s="39">
        <v>1</v>
      </c>
      <c r="I481" s="39">
        <f t="shared" si="21"/>
        <v>10000</v>
      </c>
      <c r="J481" s="39"/>
      <c r="K481" s="39">
        <f t="shared" si="22"/>
        <v>0</v>
      </c>
      <c r="L481" s="38">
        <f t="shared" si="23"/>
        <v>1</v>
      </c>
      <c r="M481" s="40">
        <f t="shared" si="24"/>
        <v>10000</v>
      </c>
    </row>
    <row r="482" spans="1:13" ht="37.5">
      <c r="A482" s="32">
        <v>233</v>
      </c>
      <c r="B482" s="35"/>
      <c r="C482" s="60" t="s">
        <v>568</v>
      </c>
      <c r="D482" s="65" t="s">
        <v>278</v>
      </c>
      <c r="E482" s="42">
        <v>1000</v>
      </c>
      <c r="F482" s="41"/>
      <c r="G482" s="38">
        <f t="shared" si="20"/>
        <v>0</v>
      </c>
      <c r="H482" s="39">
        <v>1</v>
      </c>
      <c r="I482" s="39">
        <f t="shared" si="21"/>
        <v>1000</v>
      </c>
      <c r="J482" s="39"/>
      <c r="K482" s="39">
        <f t="shared" si="22"/>
        <v>0</v>
      </c>
      <c r="L482" s="38">
        <f t="shared" si="23"/>
        <v>1</v>
      </c>
      <c r="M482" s="40">
        <f t="shared" si="24"/>
        <v>1000</v>
      </c>
    </row>
    <row r="483" spans="1:13" ht="37.5">
      <c r="A483" s="35">
        <v>234</v>
      </c>
      <c r="B483" s="53" t="s">
        <v>466</v>
      </c>
      <c r="C483" s="66" t="s">
        <v>569</v>
      </c>
      <c r="D483" s="65" t="s">
        <v>555</v>
      </c>
      <c r="E483" s="42">
        <v>60</v>
      </c>
      <c r="F483" s="41"/>
      <c r="G483" s="38">
        <f t="shared" si="20"/>
        <v>0</v>
      </c>
      <c r="H483" s="39">
        <v>150</v>
      </c>
      <c r="I483" s="39">
        <f t="shared" si="21"/>
        <v>9000</v>
      </c>
      <c r="J483" s="39"/>
      <c r="K483" s="39">
        <f t="shared" si="22"/>
        <v>0</v>
      </c>
      <c r="L483" s="38">
        <f t="shared" si="23"/>
        <v>150</v>
      </c>
      <c r="M483" s="40">
        <f t="shared" si="24"/>
        <v>9000</v>
      </c>
    </row>
    <row r="484" spans="1:13" ht="37.5">
      <c r="A484" s="32">
        <v>235</v>
      </c>
      <c r="B484" s="49" t="s">
        <v>570</v>
      </c>
      <c r="C484" s="66" t="s">
        <v>571</v>
      </c>
      <c r="D484" s="65" t="s">
        <v>34</v>
      </c>
      <c r="E484" s="42">
        <v>1500</v>
      </c>
      <c r="F484" s="41"/>
      <c r="G484" s="38">
        <f t="shared" si="20"/>
        <v>0</v>
      </c>
      <c r="H484" s="39"/>
      <c r="I484" s="39">
        <f t="shared" si="21"/>
        <v>0</v>
      </c>
      <c r="J484" s="39">
        <v>4</v>
      </c>
      <c r="K484" s="39">
        <f t="shared" si="22"/>
        <v>6000</v>
      </c>
      <c r="L484" s="38">
        <f t="shared" si="23"/>
        <v>4</v>
      </c>
      <c r="M484" s="40">
        <f t="shared" si="24"/>
        <v>6000</v>
      </c>
    </row>
    <row r="485" spans="1:13" ht="18.75">
      <c r="A485" s="35">
        <v>236</v>
      </c>
      <c r="B485" s="35"/>
      <c r="C485" s="60" t="s">
        <v>572</v>
      </c>
      <c r="D485" s="65" t="s">
        <v>278</v>
      </c>
      <c r="E485" s="42">
        <v>1000</v>
      </c>
      <c r="F485" s="41"/>
      <c r="G485" s="38">
        <f t="shared" si="20"/>
        <v>0</v>
      </c>
      <c r="H485" s="39">
        <v>1</v>
      </c>
      <c r="I485" s="39">
        <f t="shared" si="21"/>
        <v>1000</v>
      </c>
      <c r="J485" s="39"/>
      <c r="K485" s="39">
        <f t="shared" si="22"/>
        <v>0</v>
      </c>
      <c r="L485" s="38">
        <f t="shared" si="23"/>
        <v>1</v>
      </c>
      <c r="M485" s="40">
        <f t="shared" si="24"/>
        <v>1000</v>
      </c>
    </row>
    <row r="486" spans="1:13" ht="18.75">
      <c r="A486" s="32">
        <v>237</v>
      </c>
      <c r="B486" s="43"/>
      <c r="C486" s="60" t="s">
        <v>573</v>
      </c>
      <c r="D486" s="65" t="s">
        <v>278</v>
      </c>
      <c r="E486" s="42">
        <v>31345</v>
      </c>
      <c r="F486" s="41">
        <v>1</v>
      </c>
      <c r="G486" s="38">
        <f t="shared" si="20"/>
        <v>31345</v>
      </c>
      <c r="H486" s="39"/>
      <c r="I486" s="39">
        <f t="shared" si="21"/>
        <v>0</v>
      </c>
      <c r="J486" s="39"/>
      <c r="K486" s="39">
        <f t="shared" si="22"/>
        <v>0</v>
      </c>
      <c r="L486" s="38">
        <f t="shared" si="23"/>
        <v>1</v>
      </c>
      <c r="M486" s="40">
        <f t="shared" si="24"/>
        <v>31345</v>
      </c>
    </row>
    <row r="487" spans="1:13" ht="37.5">
      <c r="A487" s="35">
        <v>238</v>
      </c>
      <c r="B487" s="49" t="s">
        <v>574</v>
      </c>
      <c r="C487" s="66" t="s">
        <v>575</v>
      </c>
      <c r="D487" s="65" t="s">
        <v>278</v>
      </c>
      <c r="E487" s="42">
        <v>2780.75</v>
      </c>
      <c r="F487" s="41">
        <v>1</v>
      </c>
      <c r="G487" s="38">
        <f t="shared" si="20"/>
        <v>2780.75</v>
      </c>
      <c r="H487" s="39"/>
      <c r="I487" s="39">
        <f t="shared" si="21"/>
        <v>0</v>
      </c>
      <c r="J487" s="39"/>
      <c r="K487" s="39">
        <f t="shared" si="22"/>
        <v>0</v>
      </c>
      <c r="L487" s="38">
        <f t="shared" si="23"/>
        <v>1</v>
      </c>
      <c r="M487" s="40">
        <f t="shared" si="24"/>
        <v>2780.75</v>
      </c>
    </row>
    <row r="488" spans="1:13" ht="37.5">
      <c r="A488" s="32">
        <v>239</v>
      </c>
      <c r="B488" s="35"/>
      <c r="C488" s="60" t="s">
        <v>576</v>
      </c>
      <c r="D488" s="65" t="s">
        <v>278</v>
      </c>
      <c r="E488" s="57">
        <v>1500</v>
      </c>
      <c r="F488" s="41"/>
      <c r="G488" s="38">
        <f t="shared" si="20"/>
        <v>0</v>
      </c>
      <c r="H488" s="36">
        <v>1</v>
      </c>
      <c r="I488" s="39">
        <f t="shared" si="21"/>
        <v>1500</v>
      </c>
      <c r="J488" s="39"/>
      <c r="K488" s="39">
        <f t="shared" si="22"/>
        <v>0</v>
      </c>
      <c r="L488" s="38">
        <f t="shared" si="23"/>
        <v>1</v>
      </c>
      <c r="M488" s="40">
        <f t="shared" si="24"/>
        <v>1500</v>
      </c>
    </row>
    <row r="489" spans="1:13" ht="18.75">
      <c r="A489" s="35">
        <v>240</v>
      </c>
      <c r="B489" s="43"/>
      <c r="C489" s="60" t="s">
        <v>577</v>
      </c>
      <c r="D489" s="65" t="s">
        <v>278</v>
      </c>
      <c r="E489" s="57">
        <v>2752.38</v>
      </c>
      <c r="F489" s="41">
        <v>1</v>
      </c>
      <c r="G489" s="38">
        <f t="shared" si="20"/>
        <v>2752.38</v>
      </c>
      <c r="H489" s="36"/>
      <c r="I489" s="39">
        <f t="shared" si="21"/>
        <v>0</v>
      </c>
      <c r="J489" s="39"/>
      <c r="K489" s="39">
        <f t="shared" si="22"/>
        <v>0</v>
      </c>
      <c r="L489" s="38">
        <f t="shared" si="23"/>
        <v>1</v>
      </c>
      <c r="M489" s="40">
        <f t="shared" si="24"/>
        <v>2752.38</v>
      </c>
    </row>
    <row r="490" spans="1:13" ht="37.5">
      <c r="A490" s="32">
        <v>241</v>
      </c>
      <c r="B490" s="43"/>
      <c r="C490" s="67" t="s">
        <v>578</v>
      </c>
      <c r="D490" s="65" t="s">
        <v>278</v>
      </c>
      <c r="E490" s="41">
        <v>20000</v>
      </c>
      <c r="F490" s="41"/>
      <c r="G490" s="38">
        <f t="shared" si="20"/>
        <v>0</v>
      </c>
      <c r="H490" s="39">
        <v>1</v>
      </c>
      <c r="I490" s="39">
        <f t="shared" si="21"/>
        <v>20000</v>
      </c>
      <c r="J490" s="39"/>
      <c r="K490" s="39">
        <f t="shared" si="22"/>
        <v>0</v>
      </c>
      <c r="L490" s="38">
        <f t="shared" si="23"/>
        <v>1</v>
      </c>
      <c r="M490" s="40">
        <f t="shared" si="24"/>
        <v>20000</v>
      </c>
    </row>
    <row r="491" spans="1:13" ht="37.5">
      <c r="A491" s="35">
        <v>242</v>
      </c>
      <c r="B491" s="35"/>
      <c r="C491" s="67" t="s">
        <v>579</v>
      </c>
      <c r="D491" s="65" t="s">
        <v>28</v>
      </c>
      <c r="E491" s="57">
        <v>100</v>
      </c>
      <c r="F491" s="41">
        <v>770</v>
      </c>
      <c r="G491" s="38">
        <f t="shared" si="20"/>
        <v>77000</v>
      </c>
      <c r="H491" s="39"/>
      <c r="I491" s="39">
        <f t="shared" si="21"/>
        <v>0</v>
      </c>
      <c r="J491" s="39"/>
      <c r="K491" s="39">
        <f t="shared" si="22"/>
        <v>0</v>
      </c>
      <c r="L491" s="38">
        <f t="shared" si="23"/>
        <v>770</v>
      </c>
      <c r="M491" s="40">
        <f t="shared" si="24"/>
        <v>77000</v>
      </c>
    </row>
    <row r="492" spans="1:13" ht="33">
      <c r="A492" s="32">
        <v>243</v>
      </c>
      <c r="B492" s="44" t="s">
        <v>580</v>
      </c>
      <c r="C492" s="67" t="s">
        <v>581</v>
      </c>
      <c r="D492" s="65" t="s">
        <v>555</v>
      </c>
      <c r="E492" s="57">
        <v>129.68</v>
      </c>
      <c r="F492" s="41">
        <v>305</v>
      </c>
      <c r="G492" s="38">
        <f t="shared" si="20"/>
        <v>39552.400000000001</v>
      </c>
      <c r="H492" s="36"/>
      <c r="I492" s="39">
        <f t="shared" si="21"/>
        <v>0</v>
      </c>
      <c r="J492" s="39"/>
      <c r="K492" s="39">
        <f t="shared" si="22"/>
        <v>0</v>
      </c>
      <c r="L492" s="38">
        <f t="shared" si="23"/>
        <v>305</v>
      </c>
      <c r="M492" s="40">
        <f t="shared" si="24"/>
        <v>39552.400000000001</v>
      </c>
    </row>
    <row r="493" spans="1:13" ht="93.75">
      <c r="A493" s="35">
        <v>244</v>
      </c>
      <c r="B493" s="35"/>
      <c r="C493" s="60" t="s">
        <v>582</v>
      </c>
      <c r="D493" s="65" t="s">
        <v>278</v>
      </c>
      <c r="E493" s="57">
        <v>53912.5</v>
      </c>
      <c r="F493" s="41">
        <v>2</v>
      </c>
      <c r="G493" s="38">
        <f t="shared" si="20"/>
        <v>107825</v>
      </c>
      <c r="H493" s="39"/>
      <c r="I493" s="39">
        <f t="shared" si="21"/>
        <v>0</v>
      </c>
      <c r="J493" s="39"/>
      <c r="K493" s="39">
        <f t="shared" si="22"/>
        <v>0</v>
      </c>
      <c r="L493" s="38">
        <f t="shared" si="23"/>
        <v>2</v>
      </c>
      <c r="M493" s="40">
        <f t="shared" si="24"/>
        <v>107825</v>
      </c>
    </row>
    <row r="494" spans="1:13" ht="37.5">
      <c r="A494" s="32">
        <v>245</v>
      </c>
      <c r="B494" s="43"/>
      <c r="C494" s="67" t="s">
        <v>583</v>
      </c>
      <c r="D494" s="65" t="s">
        <v>278</v>
      </c>
      <c r="E494" s="42">
        <v>2758.05</v>
      </c>
      <c r="F494" s="41">
        <v>5</v>
      </c>
      <c r="G494" s="38">
        <f t="shared" si="20"/>
        <v>13790.25</v>
      </c>
      <c r="H494" s="39"/>
      <c r="I494" s="39">
        <f t="shared" si="21"/>
        <v>0</v>
      </c>
      <c r="J494" s="39"/>
      <c r="K494" s="39">
        <f t="shared" si="22"/>
        <v>0</v>
      </c>
      <c r="L494" s="38">
        <f t="shared" si="23"/>
        <v>5</v>
      </c>
      <c r="M494" s="40">
        <f t="shared" si="24"/>
        <v>13790.25</v>
      </c>
    </row>
    <row r="495" spans="1:13" ht="37.5">
      <c r="A495" s="35">
        <v>246</v>
      </c>
      <c r="B495" s="44" t="s">
        <v>361</v>
      </c>
      <c r="C495" s="67" t="s">
        <v>584</v>
      </c>
      <c r="D495" s="65" t="s">
        <v>278</v>
      </c>
      <c r="E495" s="42">
        <v>2769.4</v>
      </c>
      <c r="F495" s="41">
        <v>6</v>
      </c>
      <c r="G495" s="38">
        <f t="shared" si="20"/>
        <v>16616.400000000001</v>
      </c>
      <c r="H495" s="39"/>
      <c r="I495" s="39">
        <f t="shared" si="21"/>
        <v>0</v>
      </c>
      <c r="J495" s="39"/>
      <c r="K495" s="39">
        <f t="shared" si="22"/>
        <v>0</v>
      </c>
      <c r="L495" s="38">
        <f t="shared" si="23"/>
        <v>6</v>
      </c>
      <c r="M495" s="40">
        <f t="shared" si="24"/>
        <v>16616.400000000001</v>
      </c>
    </row>
    <row r="496" spans="1:13" ht="37.5">
      <c r="A496" s="32">
        <v>247</v>
      </c>
      <c r="B496" s="44" t="s">
        <v>448</v>
      </c>
      <c r="C496" s="67" t="s">
        <v>585</v>
      </c>
      <c r="D496" s="65" t="s">
        <v>278</v>
      </c>
      <c r="E496" s="42">
        <v>2610.5</v>
      </c>
      <c r="F496" s="41">
        <v>6</v>
      </c>
      <c r="G496" s="38">
        <f t="shared" si="20"/>
        <v>15663</v>
      </c>
      <c r="H496" s="39"/>
      <c r="I496" s="39">
        <f t="shared" si="21"/>
        <v>0</v>
      </c>
      <c r="J496" s="39"/>
      <c r="K496" s="39">
        <f t="shared" si="22"/>
        <v>0</v>
      </c>
      <c r="L496" s="38">
        <f t="shared" si="23"/>
        <v>6</v>
      </c>
      <c r="M496" s="40">
        <f t="shared" si="24"/>
        <v>15663</v>
      </c>
    </row>
    <row r="497" spans="1:13" ht="37.5">
      <c r="A497" s="35">
        <v>248</v>
      </c>
      <c r="B497" s="49" t="s">
        <v>586</v>
      </c>
      <c r="C497" s="67" t="s">
        <v>587</v>
      </c>
      <c r="D497" s="65" t="s">
        <v>278</v>
      </c>
      <c r="E497" s="42">
        <v>2701.3</v>
      </c>
      <c r="F497" s="41">
        <v>2</v>
      </c>
      <c r="G497" s="38">
        <f t="shared" si="20"/>
        <v>5402.6</v>
      </c>
      <c r="H497" s="39"/>
      <c r="I497" s="39">
        <f t="shared" si="21"/>
        <v>0</v>
      </c>
      <c r="J497" s="39"/>
      <c r="K497" s="39">
        <f t="shared" si="22"/>
        <v>0</v>
      </c>
      <c r="L497" s="38">
        <f t="shared" si="23"/>
        <v>2</v>
      </c>
      <c r="M497" s="40">
        <f t="shared" si="24"/>
        <v>5402.6</v>
      </c>
    </row>
    <row r="498" spans="1:13" ht="37.5">
      <c r="A498" s="32">
        <v>249</v>
      </c>
      <c r="B498" s="68" t="s">
        <v>588</v>
      </c>
      <c r="C498" s="67" t="s">
        <v>589</v>
      </c>
      <c r="D498" s="65" t="s">
        <v>278</v>
      </c>
      <c r="E498" s="42">
        <v>783.15</v>
      </c>
      <c r="F498" s="41">
        <v>6</v>
      </c>
      <c r="G498" s="38">
        <f t="shared" si="20"/>
        <v>4698.8999999999996</v>
      </c>
      <c r="H498" s="39"/>
      <c r="I498" s="39">
        <f t="shared" si="21"/>
        <v>0</v>
      </c>
      <c r="J498" s="39"/>
      <c r="K498" s="39">
        <f t="shared" si="22"/>
        <v>0</v>
      </c>
      <c r="L498" s="38">
        <f t="shared" si="23"/>
        <v>6</v>
      </c>
      <c r="M498" s="40">
        <f t="shared" si="24"/>
        <v>4698.8999999999996</v>
      </c>
    </row>
    <row r="499" spans="1:13" ht="56.25">
      <c r="A499" s="35">
        <v>250</v>
      </c>
      <c r="B499" s="33" t="s">
        <v>590</v>
      </c>
      <c r="C499" s="66" t="s">
        <v>591</v>
      </c>
      <c r="D499" s="65" t="s">
        <v>278</v>
      </c>
      <c r="E499" s="42">
        <v>56523</v>
      </c>
      <c r="F499" s="41">
        <v>1</v>
      </c>
      <c r="G499" s="38">
        <f t="shared" si="20"/>
        <v>56523</v>
      </c>
      <c r="H499" s="36"/>
      <c r="I499" s="39">
        <f t="shared" si="21"/>
        <v>0</v>
      </c>
      <c r="J499" s="39"/>
      <c r="K499" s="39">
        <f t="shared" si="22"/>
        <v>0</v>
      </c>
      <c r="L499" s="38">
        <f t="shared" si="23"/>
        <v>1</v>
      </c>
      <c r="M499" s="40">
        <f t="shared" si="24"/>
        <v>56523</v>
      </c>
    </row>
    <row r="500" spans="1:13" ht="56.25">
      <c r="A500" s="32">
        <v>251</v>
      </c>
      <c r="B500" s="33" t="s">
        <v>592</v>
      </c>
      <c r="C500" s="67" t="s">
        <v>593</v>
      </c>
      <c r="D500" s="65" t="s">
        <v>278</v>
      </c>
      <c r="E500" s="37">
        <v>2601</v>
      </c>
      <c r="F500" s="41">
        <v>3</v>
      </c>
      <c r="G500" s="38">
        <f t="shared" si="20"/>
        <v>7803</v>
      </c>
      <c r="H500" s="39"/>
      <c r="I500" s="39">
        <f t="shared" si="21"/>
        <v>0</v>
      </c>
      <c r="J500" s="39"/>
      <c r="K500" s="39">
        <f t="shared" si="22"/>
        <v>0</v>
      </c>
      <c r="L500" s="38">
        <f t="shared" si="23"/>
        <v>3</v>
      </c>
      <c r="M500" s="40">
        <f t="shared" si="24"/>
        <v>7803</v>
      </c>
    </row>
    <row r="501" spans="1:13" ht="56.25">
      <c r="A501" s="35">
        <v>252</v>
      </c>
      <c r="B501" s="33" t="s">
        <v>594</v>
      </c>
      <c r="C501" s="69" t="s">
        <v>595</v>
      </c>
      <c r="D501" s="65" t="s">
        <v>278</v>
      </c>
      <c r="E501" s="42">
        <v>8824.6299999999992</v>
      </c>
      <c r="F501" s="41">
        <v>4</v>
      </c>
      <c r="G501" s="38">
        <f t="shared" si="20"/>
        <v>35298.519999999997</v>
      </c>
      <c r="H501" s="39"/>
      <c r="I501" s="39">
        <f t="shared" si="21"/>
        <v>0</v>
      </c>
      <c r="J501" s="39"/>
      <c r="K501" s="39">
        <f t="shared" si="22"/>
        <v>0</v>
      </c>
      <c r="L501" s="38">
        <f t="shared" si="23"/>
        <v>4</v>
      </c>
      <c r="M501" s="40">
        <f t="shared" si="24"/>
        <v>35298.519999999997</v>
      </c>
    </row>
    <row r="502" spans="1:13" ht="18.75">
      <c r="A502" s="32">
        <v>253</v>
      </c>
      <c r="B502" s="49" t="s">
        <v>596</v>
      </c>
      <c r="C502" s="66" t="s">
        <v>597</v>
      </c>
      <c r="D502" s="65" t="s">
        <v>278</v>
      </c>
      <c r="E502" s="42">
        <v>10000</v>
      </c>
      <c r="F502" s="41"/>
      <c r="G502" s="38">
        <f t="shared" si="20"/>
        <v>0</v>
      </c>
      <c r="H502" s="39">
        <v>1</v>
      </c>
      <c r="I502" s="39">
        <f t="shared" si="21"/>
        <v>10000</v>
      </c>
      <c r="J502" s="39"/>
      <c r="K502" s="39">
        <f t="shared" si="22"/>
        <v>0</v>
      </c>
      <c r="L502" s="38">
        <f t="shared" si="23"/>
        <v>1</v>
      </c>
      <c r="M502" s="40">
        <f t="shared" si="24"/>
        <v>10000</v>
      </c>
    </row>
    <row r="503" spans="1:13" ht="37.5">
      <c r="A503" s="35">
        <v>254</v>
      </c>
      <c r="B503" s="35" t="s">
        <v>525</v>
      </c>
      <c r="C503" s="66" t="s">
        <v>598</v>
      </c>
      <c r="D503" s="65" t="s">
        <v>278</v>
      </c>
      <c r="E503" s="42">
        <v>2000</v>
      </c>
      <c r="F503" s="41"/>
      <c r="G503" s="38">
        <f t="shared" si="20"/>
        <v>0</v>
      </c>
      <c r="H503" s="39">
        <v>1</v>
      </c>
      <c r="I503" s="39">
        <f t="shared" si="21"/>
        <v>2000</v>
      </c>
      <c r="J503" s="39"/>
      <c r="K503" s="39">
        <f t="shared" si="22"/>
        <v>0</v>
      </c>
      <c r="L503" s="38">
        <f t="shared" si="23"/>
        <v>1</v>
      </c>
      <c r="M503" s="40">
        <f t="shared" si="24"/>
        <v>2000</v>
      </c>
    </row>
    <row r="504" spans="1:13" ht="18.75">
      <c r="A504" s="32">
        <v>255</v>
      </c>
      <c r="B504" s="43" t="s">
        <v>599</v>
      </c>
      <c r="C504" s="66" t="s">
        <v>600</v>
      </c>
      <c r="D504" s="65" t="s">
        <v>278</v>
      </c>
      <c r="E504" s="42">
        <v>27500</v>
      </c>
      <c r="F504" s="41"/>
      <c r="G504" s="38">
        <f t="shared" si="20"/>
        <v>0</v>
      </c>
      <c r="H504" s="39">
        <v>1</v>
      </c>
      <c r="I504" s="39">
        <f t="shared" si="21"/>
        <v>27500</v>
      </c>
      <c r="J504" s="39"/>
      <c r="K504" s="39">
        <f t="shared" si="22"/>
        <v>0</v>
      </c>
      <c r="L504" s="38">
        <f t="shared" si="23"/>
        <v>1</v>
      </c>
      <c r="M504" s="40">
        <f t="shared" si="24"/>
        <v>27500</v>
      </c>
    </row>
    <row r="505" spans="1:13" ht="37.5">
      <c r="A505" s="35">
        <v>256</v>
      </c>
      <c r="B505" s="33" t="s">
        <v>601</v>
      </c>
      <c r="C505" s="70" t="s">
        <v>602</v>
      </c>
      <c r="D505" s="65" t="s">
        <v>555</v>
      </c>
      <c r="E505" s="42">
        <v>183.2</v>
      </c>
      <c r="F505" s="41">
        <v>50</v>
      </c>
      <c r="G505" s="38">
        <f t="shared" si="20"/>
        <v>9160</v>
      </c>
      <c r="H505" s="39"/>
      <c r="I505" s="39">
        <f t="shared" si="21"/>
        <v>0</v>
      </c>
      <c r="J505" s="39"/>
      <c r="K505" s="39">
        <f t="shared" si="22"/>
        <v>0</v>
      </c>
      <c r="L505" s="38">
        <f t="shared" si="23"/>
        <v>50</v>
      </c>
      <c r="M505" s="40">
        <f t="shared" si="24"/>
        <v>9160</v>
      </c>
    </row>
    <row r="506" spans="1:13" ht="37.5">
      <c r="A506" s="32">
        <v>257</v>
      </c>
      <c r="B506" s="33" t="s">
        <v>603</v>
      </c>
      <c r="C506" s="70" t="s">
        <v>604</v>
      </c>
      <c r="D506" s="65" t="s">
        <v>555</v>
      </c>
      <c r="E506" s="42">
        <v>57.25</v>
      </c>
      <c r="F506" s="41">
        <v>30</v>
      </c>
      <c r="G506" s="38">
        <f t="shared" ref="G506:G555" si="25">E506*F506</f>
        <v>1717.5</v>
      </c>
      <c r="H506" s="39"/>
      <c r="I506" s="39">
        <f t="shared" ref="I506:I555" si="26">E506*H506</f>
        <v>0</v>
      </c>
      <c r="J506" s="39"/>
      <c r="K506" s="39">
        <f t="shared" ref="K506:K555" si="27">E506*J506</f>
        <v>0</v>
      </c>
      <c r="L506" s="38">
        <f t="shared" ref="L506:L555" si="28">F506+H506+J506</f>
        <v>30</v>
      </c>
      <c r="M506" s="40">
        <f t="shared" ref="M506:M555" si="29">L506*E506</f>
        <v>1717.5</v>
      </c>
    </row>
    <row r="507" spans="1:13" ht="18.75">
      <c r="A507" s="35">
        <v>258</v>
      </c>
      <c r="B507" s="43"/>
      <c r="C507" s="66" t="s">
        <v>605</v>
      </c>
      <c r="D507" s="42" t="s">
        <v>278</v>
      </c>
      <c r="E507" s="65">
        <v>9618</v>
      </c>
      <c r="F507" s="71">
        <v>3</v>
      </c>
      <c r="G507" s="38">
        <f t="shared" si="25"/>
        <v>28854</v>
      </c>
      <c r="H507" s="39"/>
      <c r="I507" s="39">
        <f t="shared" si="26"/>
        <v>0</v>
      </c>
      <c r="J507" s="39"/>
      <c r="K507" s="39">
        <f t="shared" si="27"/>
        <v>0</v>
      </c>
      <c r="L507" s="38">
        <f t="shared" si="28"/>
        <v>3</v>
      </c>
      <c r="M507" s="40">
        <f t="shared" si="29"/>
        <v>28854</v>
      </c>
    </row>
    <row r="508" spans="1:13" ht="18.75">
      <c r="A508" s="32">
        <v>259</v>
      </c>
      <c r="B508" s="35"/>
      <c r="C508" s="66" t="s">
        <v>606</v>
      </c>
      <c r="D508" s="42" t="s">
        <v>278</v>
      </c>
      <c r="E508" s="65">
        <v>1000</v>
      </c>
      <c r="F508" s="71"/>
      <c r="G508" s="38">
        <f t="shared" si="25"/>
        <v>0</v>
      </c>
      <c r="H508" s="39">
        <v>1</v>
      </c>
      <c r="I508" s="39">
        <f t="shared" si="26"/>
        <v>1000</v>
      </c>
      <c r="J508" s="39"/>
      <c r="K508" s="39">
        <f t="shared" si="27"/>
        <v>0</v>
      </c>
      <c r="L508" s="38">
        <f t="shared" si="28"/>
        <v>1</v>
      </c>
      <c r="M508" s="40">
        <f t="shared" si="29"/>
        <v>1000</v>
      </c>
    </row>
    <row r="509" spans="1:13" ht="31.5">
      <c r="A509" s="35">
        <v>260</v>
      </c>
      <c r="B509" s="33" t="s">
        <v>607</v>
      </c>
      <c r="C509" s="72" t="s">
        <v>608</v>
      </c>
      <c r="D509" s="42" t="s">
        <v>278</v>
      </c>
      <c r="E509" s="65">
        <v>5357.2</v>
      </c>
      <c r="F509" s="42">
        <v>15</v>
      </c>
      <c r="G509" s="38">
        <f t="shared" si="25"/>
        <v>80358</v>
      </c>
      <c r="H509" s="39"/>
      <c r="I509" s="39">
        <f t="shared" si="26"/>
        <v>0</v>
      </c>
      <c r="J509" s="39"/>
      <c r="K509" s="39">
        <f t="shared" si="27"/>
        <v>0</v>
      </c>
      <c r="L509" s="38">
        <f t="shared" si="28"/>
        <v>15</v>
      </c>
      <c r="M509" s="40">
        <f t="shared" si="29"/>
        <v>80358</v>
      </c>
    </row>
    <row r="510" spans="1:13" ht="47.25">
      <c r="A510" s="32">
        <v>261</v>
      </c>
      <c r="B510" s="33" t="s">
        <v>609</v>
      </c>
      <c r="C510" s="72" t="s">
        <v>610</v>
      </c>
      <c r="D510" s="42" t="s">
        <v>278</v>
      </c>
      <c r="E510" s="65">
        <v>5298.2</v>
      </c>
      <c r="F510" s="42">
        <v>3</v>
      </c>
      <c r="G510" s="38">
        <f t="shared" si="25"/>
        <v>15894.599999999999</v>
      </c>
      <c r="H510" s="39"/>
      <c r="I510" s="39">
        <f t="shared" si="26"/>
        <v>0</v>
      </c>
      <c r="J510" s="39"/>
      <c r="K510" s="39">
        <f t="shared" si="27"/>
        <v>0</v>
      </c>
      <c r="L510" s="38">
        <f t="shared" si="28"/>
        <v>3</v>
      </c>
      <c r="M510" s="40">
        <f t="shared" si="29"/>
        <v>15894.599999999999</v>
      </c>
    </row>
    <row r="511" spans="1:13" ht="18.75">
      <c r="A511" s="35">
        <v>262</v>
      </c>
      <c r="B511" s="43" t="s">
        <v>413</v>
      </c>
      <c r="C511" s="66" t="s">
        <v>611</v>
      </c>
      <c r="D511" s="42" t="s">
        <v>233</v>
      </c>
      <c r="E511" s="65">
        <v>85000</v>
      </c>
      <c r="F511" s="73"/>
      <c r="G511" s="38">
        <f t="shared" si="25"/>
        <v>0</v>
      </c>
      <c r="H511" s="73">
        <v>4</v>
      </c>
      <c r="I511" s="39">
        <f t="shared" si="26"/>
        <v>340000</v>
      </c>
      <c r="J511" s="39"/>
      <c r="K511" s="39">
        <f t="shared" si="27"/>
        <v>0</v>
      </c>
      <c r="L511" s="38">
        <f t="shared" si="28"/>
        <v>4</v>
      </c>
      <c r="M511" s="40">
        <f t="shared" si="29"/>
        <v>340000</v>
      </c>
    </row>
    <row r="512" spans="1:13" ht="18.75">
      <c r="A512" s="32">
        <v>263</v>
      </c>
      <c r="B512" s="35" t="s">
        <v>413</v>
      </c>
      <c r="C512" s="66" t="s">
        <v>612</v>
      </c>
      <c r="D512" s="42" t="s">
        <v>233</v>
      </c>
      <c r="E512" s="65">
        <v>85000</v>
      </c>
      <c r="F512" s="73"/>
      <c r="G512" s="38">
        <f t="shared" si="25"/>
        <v>0</v>
      </c>
      <c r="H512" s="73">
        <v>3</v>
      </c>
      <c r="I512" s="39">
        <f t="shared" si="26"/>
        <v>255000</v>
      </c>
      <c r="J512" s="39"/>
      <c r="K512" s="39">
        <f t="shared" si="27"/>
        <v>0</v>
      </c>
      <c r="L512" s="38">
        <f t="shared" si="28"/>
        <v>3</v>
      </c>
      <c r="M512" s="40">
        <f t="shared" si="29"/>
        <v>255000</v>
      </c>
    </row>
    <row r="513" spans="1:13" ht="18.75">
      <c r="A513" s="35">
        <v>264</v>
      </c>
      <c r="B513" s="74" t="s">
        <v>384</v>
      </c>
      <c r="C513" s="66" t="s">
        <v>613</v>
      </c>
      <c r="D513" s="42" t="s">
        <v>233</v>
      </c>
      <c r="E513" s="65">
        <v>5000</v>
      </c>
      <c r="F513" s="73"/>
      <c r="G513" s="38">
        <f t="shared" si="25"/>
        <v>0</v>
      </c>
      <c r="H513" s="73">
        <v>25</v>
      </c>
      <c r="I513" s="39">
        <f t="shared" si="26"/>
        <v>125000</v>
      </c>
      <c r="J513" s="39"/>
      <c r="K513" s="39">
        <f t="shared" si="27"/>
        <v>0</v>
      </c>
      <c r="L513" s="38">
        <f t="shared" si="28"/>
        <v>25</v>
      </c>
      <c r="M513" s="40">
        <f t="shared" si="29"/>
        <v>125000</v>
      </c>
    </row>
    <row r="514" spans="1:13" ht="18.75">
      <c r="A514" s="32">
        <v>265</v>
      </c>
      <c r="B514" s="74"/>
      <c r="C514" s="66" t="s">
        <v>614</v>
      </c>
      <c r="D514" s="42" t="s">
        <v>233</v>
      </c>
      <c r="E514" s="65">
        <v>35000</v>
      </c>
      <c r="F514" s="75"/>
      <c r="G514" s="38">
        <f t="shared" si="25"/>
        <v>0</v>
      </c>
      <c r="H514" s="76">
        <v>3</v>
      </c>
      <c r="I514" s="39">
        <f t="shared" si="26"/>
        <v>105000</v>
      </c>
      <c r="J514" s="39"/>
      <c r="K514" s="39">
        <f t="shared" si="27"/>
        <v>0</v>
      </c>
      <c r="L514" s="38">
        <f t="shared" si="28"/>
        <v>3</v>
      </c>
      <c r="M514" s="40">
        <f t="shared" si="29"/>
        <v>105000</v>
      </c>
    </row>
    <row r="515" spans="1:13" ht="18.75">
      <c r="A515" s="35">
        <v>266</v>
      </c>
      <c r="B515" s="74"/>
      <c r="C515" s="66" t="s">
        <v>615</v>
      </c>
      <c r="D515" s="42" t="s">
        <v>233</v>
      </c>
      <c r="E515" s="65">
        <v>35000</v>
      </c>
      <c r="F515" s="73"/>
      <c r="G515" s="38">
        <f t="shared" si="25"/>
        <v>0</v>
      </c>
      <c r="H515" s="73">
        <v>2</v>
      </c>
      <c r="I515" s="39">
        <f t="shared" si="26"/>
        <v>70000</v>
      </c>
      <c r="J515" s="39"/>
      <c r="K515" s="39">
        <f t="shared" si="27"/>
        <v>0</v>
      </c>
      <c r="L515" s="38">
        <f t="shared" si="28"/>
        <v>2</v>
      </c>
      <c r="M515" s="40">
        <f t="shared" si="29"/>
        <v>70000</v>
      </c>
    </row>
    <row r="516" spans="1:13" ht="18.75">
      <c r="A516" s="32">
        <v>267</v>
      </c>
      <c r="B516" s="74" t="s">
        <v>525</v>
      </c>
      <c r="C516" s="66" t="s">
        <v>616</v>
      </c>
      <c r="D516" s="42" t="s">
        <v>233</v>
      </c>
      <c r="E516" s="65">
        <v>7500</v>
      </c>
      <c r="F516" s="73"/>
      <c r="G516" s="38">
        <f t="shared" si="25"/>
        <v>0</v>
      </c>
      <c r="H516" s="73">
        <v>12</v>
      </c>
      <c r="I516" s="39">
        <f t="shared" si="26"/>
        <v>90000</v>
      </c>
      <c r="J516" s="42"/>
      <c r="K516" s="39">
        <f t="shared" si="27"/>
        <v>0</v>
      </c>
      <c r="L516" s="38">
        <f t="shared" si="28"/>
        <v>12</v>
      </c>
      <c r="M516" s="40">
        <f t="shared" si="29"/>
        <v>90000</v>
      </c>
    </row>
    <row r="517" spans="1:13" ht="18.75">
      <c r="A517" s="35">
        <v>268</v>
      </c>
      <c r="B517" s="74"/>
      <c r="C517" s="60" t="s">
        <v>572</v>
      </c>
      <c r="D517" s="42" t="s">
        <v>233</v>
      </c>
      <c r="E517" s="65">
        <v>1000</v>
      </c>
      <c r="F517" s="73"/>
      <c r="G517" s="38">
        <f t="shared" si="25"/>
        <v>0</v>
      </c>
      <c r="H517" s="39">
        <v>1</v>
      </c>
      <c r="I517" s="39">
        <f t="shared" si="26"/>
        <v>1000</v>
      </c>
      <c r="J517" s="42"/>
      <c r="K517" s="39">
        <f t="shared" si="27"/>
        <v>0</v>
      </c>
      <c r="L517" s="38">
        <f t="shared" si="28"/>
        <v>1</v>
      </c>
      <c r="M517" s="40">
        <f t="shared" si="29"/>
        <v>1000</v>
      </c>
    </row>
    <row r="518" spans="1:13" ht="45">
      <c r="A518" s="32">
        <v>269</v>
      </c>
      <c r="B518" s="74"/>
      <c r="C518" s="77" t="s">
        <v>617</v>
      </c>
      <c r="D518" s="78" t="s">
        <v>34</v>
      </c>
      <c r="E518" s="79">
        <v>5845.85</v>
      </c>
      <c r="F518" s="78">
        <v>13</v>
      </c>
      <c r="G518" s="38">
        <f t="shared" si="25"/>
        <v>75996.05</v>
      </c>
      <c r="H518" s="39"/>
      <c r="I518" s="39">
        <f t="shared" si="26"/>
        <v>0</v>
      </c>
      <c r="J518" s="39"/>
      <c r="K518" s="39">
        <f t="shared" si="27"/>
        <v>0</v>
      </c>
      <c r="L518" s="38">
        <f t="shared" si="28"/>
        <v>13</v>
      </c>
      <c r="M518" s="40">
        <f t="shared" si="29"/>
        <v>75996.05</v>
      </c>
    </row>
    <row r="519" spans="1:13" ht="15.75">
      <c r="A519" s="35">
        <v>270</v>
      </c>
      <c r="B519" s="74"/>
      <c r="C519" s="77" t="s">
        <v>618</v>
      </c>
      <c r="D519" s="78" t="s">
        <v>233</v>
      </c>
      <c r="E519" s="79">
        <v>5000</v>
      </c>
      <c r="F519" s="78"/>
      <c r="G519" s="38">
        <f t="shared" si="25"/>
        <v>0</v>
      </c>
      <c r="H519" s="36">
        <v>2</v>
      </c>
      <c r="I519" s="39">
        <f t="shared" si="26"/>
        <v>10000</v>
      </c>
      <c r="J519" s="42"/>
      <c r="K519" s="39">
        <f t="shared" si="27"/>
        <v>0</v>
      </c>
      <c r="L519" s="38">
        <f t="shared" si="28"/>
        <v>2</v>
      </c>
      <c r="M519" s="40">
        <f t="shared" si="29"/>
        <v>10000</v>
      </c>
    </row>
    <row r="520" spans="1:13" ht="23.25">
      <c r="A520" s="32">
        <v>271</v>
      </c>
      <c r="B520" s="74"/>
      <c r="C520" s="77" t="s">
        <v>619</v>
      </c>
      <c r="D520" s="78" t="s">
        <v>28</v>
      </c>
      <c r="E520" s="79">
        <v>20</v>
      </c>
      <c r="F520" s="78"/>
      <c r="G520" s="38">
        <f t="shared" si="25"/>
        <v>0</v>
      </c>
      <c r="H520" s="80">
        <v>450</v>
      </c>
      <c r="I520" s="39">
        <f t="shared" si="26"/>
        <v>9000</v>
      </c>
      <c r="J520" s="81"/>
      <c r="K520" s="39">
        <f t="shared" si="27"/>
        <v>0</v>
      </c>
      <c r="L520" s="38">
        <f t="shared" si="28"/>
        <v>450</v>
      </c>
      <c r="M520" s="40">
        <f t="shared" si="29"/>
        <v>9000</v>
      </c>
    </row>
    <row r="521" spans="1:13" ht="23.25">
      <c r="A521" s="35">
        <v>272</v>
      </c>
      <c r="B521" s="74" t="s">
        <v>620</v>
      </c>
      <c r="C521" s="77" t="s">
        <v>621</v>
      </c>
      <c r="D521" s="78" t="s">
        <v>278</v>
      </c>
      <c r="E521" s="79">
        <v>15000</v>
      </c>
      <c r="F521" s="78"/>
      <c r="G521" s="38">
        <f t="shared" si="25"/>
        <v>0</v>
      </c>
      <c r="H521" s="80">
        <v>1</v>
      </c>
      <c r="I521" s="39">
        <f t="shared" si="26"/>
        <v>15000</v>
      </c>
      <c r="J521" s="81"/>
      <c r="K521" s="39">
        <f t="shared" si="27"/>
        <v>0</v>
      </c>
      <c r="L521" s="38">
        <f t="shared" si="28"/>
        <v>1</v>
      </c>
      <c r="M521" s="40">
        <f t="shared" si="29"/>
        <v>15000</v>
      </c>
    </row>
    <row r="522" spans="1:13" ht="23.25">
      <c r="A522" s="32">
        <v>273</v>
      </c>
      <c r="B522" s="33" t="s">
        <v>622</v>
      </c>
      <c r="C522" s="82" t="s">
        <v>623</v>
      </c>
      <c r="D522" s="83" t="s">
        <v>28</v>
      </c>
      <c r="E522" s="84">
        <v>387.04</v>
      </c>
      <c r="F522" s="83">
        <v>72</v>
      </c>
      <c r="G522" s="38">
        <f t="shared" si="25"/>
        <v>27866.880000000001</v>
      </c>
      <c r="H522" s="80"/>
      <c r="I522" s="39">
        <f t="shared" si="26"/>
        <v>0</v>
      </c>
      <c r="J522" s="81"/>
      <c r="K522" s="39">
        <f t="shared" si="27"/>
        <v>0</v>
      </c>
      <c r="L522" s="38">
        <f t="shared" si="28"/>
        <v>72</v>
      </c>
      <c r="M522" s="40">
        <f t="shared" si="29"/>
        <v>27866.880000000001</v>
      </c>
    </row>
    <row r="523" spans="1:13" ht="23.25">
      <c r="A523" s="35">
        <v>274</v>
      </c>
      <c r="B523" s="53" t="s">
        <v>553</v>
      </c>
      <c r="C523" s="82" t="s">
        <v>624</v>
      </c>
      <c r="D523" s="83" t="s">
        <v>625</v>
      </c>
      <c r="E523" s="84">
        <v>453053.76</v>
      </c>
      <c r="F523" s="83">
        <v>0.13</v>
      </c>
      <c r="G523" s="38">
        <f t="shared" si="25"/>
        <v>58896.988800000006</v>
      </c>
      <c r="H523" s="80"/>
      <c r="I523" s="39">
        <f t="shared" si="26"/>
        <v>0</v>
      </c>
      <c r="J523" s="81"/>
      <c r="K523" s="39">
        <f t="shared" si="27"/>
        <v>0</v>
      </c>
      <c r="L523" s="37">
        <f t="shared" si="28"/>
        <v>0.13</v>
      </c>
      <c r="M523" s="40">
        <f t="shared" si="29"/>
        <v>58896.988800000006</v>
      </c>
    </row>
    <row r="524" spans="1:13" ht="23.25">
      <c r="A524" s="32">
        <v>275</v>
      </c>
      <c r="B524" s="74" t="s">
        <v>488</v>
      </c>
      <c r="C524" s="82" t="s">
        <v>626</v>
      </c>
      <c r="D524" s="83" t="s">
        <v>278</v>
      </c>
      <c r="E524" s="84">
        <v>10000</v>
      </c>
      <c r="F524" s="83"/>
      <c r="G524" s="38">
        <f t="shared" si="25"/>
        <v>0</v>
      </c>
      <c r="H524" s="80">
        <v>1</v>
      </c>
      <c r="I524" s="39">
        <f t="shared" si="26"/>
        <v>10000</v>
      </c>
      <c r="J524" s="81"/>
      <c r="K524" s="39">
        <f t="shared" si="27"/>
        <v>0</v>
      </c>
      <c r="L524" s="38">
        <f t="shared" si="28"/>
        <v>1</v>
      </c>
      <c r="M524" s="40">
        <f t="shared" si="29"/>
        <v>10000</v>
      </c>
    </row>
    <row r="525" spans="1:13" ht="23.25">
      <c r="A525" s="35">
        <v>276</v>
      </c>
      <c r="B525" s="33" t="s">
        <v>627</v>
      </c>
      <c r="C525" s="82" t="s">
        <v>628</v>
      </c>
      <c r="D525" s="83" t="s">
        <v>555</v>
      </c>
      <c r="E525" s="84">
        <v>29.44</v>
      </c>
      <c r="F525" s="83">
        <v>75</v>
      </c>
      <c r="G525" s="38">
        <f t="shared" si="25"/>
        <v>2208</v>
      </c>
      <c r="H525" s="80"/>
      <c r="I525" s="39">
        <f t="shared" si="26"/>
        <v>0</v>
      </c>
      <c r="J525" s="81"/>
      <c r="K525" s="39">
        <f t="shared" si="27"/>
        <v>0</v>
      </c>
      <c r="L525" s="38">
        <f t="shared" si="28"/>
        <v>75</v>
      </c>
      <c r="M525" s="40">
        <f t="shared" si="29"/>
        <v>2208</v>
      </c>
    </row>
    <row r="526" spans="1:13" ht="23.25">
      <c r="A526" s="32">
        <v>277</v>
      </c>
      <c r="B526" s="53" t="s">
        <v>466</v>
      </c>
      <c r="C526" s="82" t="s">
        <v>629</v>
      </c>
      <c r="D526" s="83" t="s">
        <v>625</v>
      </c>
      <c r="E526" s="84">
        <v>135000</v>
      </c>
      <c r="F526" s="85">
        <v>0.41</v>
      </c>
      <c r="G526" s="38">
        <f t="shared" si="25"/>
        <v>55350</v>
      </c>
      <c r="H526" s="80"/>
      <c r="I526" s="39">
        <f t="shared" si="26"/>
        <v>0</v>
      </c>
      <c r="J526" s="81"/>
      <c r="K526" s="39">
        <f t="shared" si="27"/>
        <v>0</v>
      </c>
      <c r="L526" s="48">
        <f t="shared" si="28"/>
        <v>0.41</v>
      </c>
      <c r="M526" s="40">
        <f t="shared" si="29"/>
        <v>55350</v>
      </c>
    </row>
    <row r="527" spans="1:13" ht="23.25">
      <c r="A527" s="35">
        <v>278</v>
      </c>
      <c r="B527" s="74"/>
      <c r="C527" s="86" t="s">
        <v>630</v>
      </c>
      <c r="D527" s="83" t="s">
        <v>233</v>
      </c>
      <c r="E527" s="87">
        <v>1000</v>
      </c>
      <c r="F527" s="88"/>
      <c r="G527" s="38">
        <f t="shared" si="25"/>
        <v>0</v>
      </c>
      <c r="H527" s="80">
        <v>1</v>
      </c>
      <c r="I527" s="39">
        <f t="shared" si="26"/>
        <v>1000</v>
      </c>
      <c r="J527" s="81"/>
      <c r="K527" s="39">
        <f t="shared" si="27"/>
        <v>0</v>
      </c>
      <c r="L527" s="38">
        <f t="shared" si="28"/>
        <v>1</v>
      </c>
      <c r="M527" s="40">
        <f t="shared" si="29"/>
        <v>1000</v>
      </c>
    </row>
    <row r="528" spans="1:13" ht="23.25">
      <c r="A528" s="32">
        <v>279</v>
      </c>
      <c r="B528" s="33" t="s">
        <v>631</v>
      </c>
      <c r="C528" s="89" t="s">
        <v>632</v>
      </c>
      <c r="D528" s="83" t="s">
        <v>233</v>
      </c>
      <c r="E528" s="87">
        <v>1236.6399999999999</v>
      </c>
      <c r="F528" s="88">
        <v>29</v>
      </c>
      <c r="G528" s="38">
        <f t="shared" si="25"/>
        <v>35862.559999999998</v>
      </c>
      <c r="H528" s="80"/>
      <c r="I528" s="39">
        <f t="shared" si="26"/>
        <v>0</v>
      </c>
      <c r="J528" s="81"/>
      <c r="K528" s="39">
        <f t="shared" si="27"/>
        <v>0</v>
      </c>
      <c r="L528" s="38">
        <f t="shared" si="28"/>
        <v>29</v>
      </c>
      <c r="M528" s="40">
        <f t="shared" si="29"/>
        <v>35862.559999999998</v>
      </c>
    </row>
    <row r="529" spans="1:13" ht="23.25">
      <c r="A529" s="35">
        <v>280</v>
      </c>
      <c r="B529" s="33" t="s">
        <v>633</v>
      </c>
      <c r="C529" s="89" t="s">
        <v>634</v>
      </c>
      <c r="D529" s="83" t="s">
        <v>233</v>
      </c>
      <c r="E529" s="87">
        <v>1233.0999999999999</v>
      </c>
      <c r="F529" s="88">
        <v>5</v>
      </c>
      <c r="G529" s="38">
        <f t="shared" si="25"/>
        <v>6165.5</v>
      </c>
      <c r="H529" s="80"/>
      <c r="I529" s="39">
        <f t="shared" si="26"/>
        <v>0</v>
      </c>
      <c r="J529" s="81"/>
      <c r="K529" s="39">
        <f t="shared" si="27"/>
        <v>0</v>
      </c>
      <c r="L529" s="38">
        <f t="shared" si="28"/>
        <v>5</v>
      </c>
      <c r="M529" s="40">
        <f t="shared" si="29"/>
        <v>6165.5</v>
      </c>
    </row>
    <row r="530" spans="1:13" ht="23.25">
      <c r="A530" s="32">
        <v>281</v>
      </c>
      <c r="B530" s="74"/>
      <c r="C530" s="89" t="s">
        <v>635</v>
      </c>
      <c r="D530" s="83" t="s">
        <v>233</v>
      </c>
      <c r="E530" s="87">
        <v>1236.6399999999999</v>
      </c>
      <c r="F530" s="88">
        <v>6</v>
      </c>
      <c r="G530" s="38">
        <f t="shared" si="25"/>
        <v>7419.8399999999992</v>
      </c>
      <c r="H530" s="80"/>
      <c r="I530" s="39">
        <f t="shared" si="26"/>
        <v>0</v>
      </c>
      <c r="J530" s="81"/>
      <c r="K530" s="39">
        <f t="shared" si="27"/>
        <v>0</v>
      </c>
      <c r="L530" s="38">
        <f t="shared" si="28"/>
        <v>6</v>
      </c>
      <c r="M530" s="40">
        <f t="shared" si="29"/>
        <v>7419.8399999999992</v>
      </c>
    </row>
    <row r="531" spans="1:13" ht="31.5">
      <c r="A531" s="35">
        <v>282</v>
      </c>
      <c r="B531" s="74" t="s">
        <v>636</v>
      </c>
      <c r="C531" s="89" t="s">
        <v>637</v>
      </c>
      <c r="D531" s="83" t="s">
        <v>233</v>
      </c>
      <c r="E531" s="87">
        <v>1351.1</v>
      </c>
      <c r="F531" s="88">
        <v>3</v>
      </c>
      <c r="G531" s="38">
        <f t="shared" si="25"/>
        <v>4053.2999999999997</v>
      </c>
      <c r="H531" s="80"/>
      <c r="I531" s="39">
        <f t="shared" si="26"/>
        <v>0</v>
      </c>
      <c r="J531" s="81"/>
      <c r="K531" s="39">
        <f t="shared" si="27"/>
        <v>0</v>
      </c>
      <c r="L531" s="38">
        <f t="shared" si="28"/>
        <v>3</v>
      </c>
      <c r="M531" s="40">
        <f t="shared" si="29"/>
        <v>4053.2999999999997</v>
      </c>
    </row>
    <row r="532" spans="1:13" ht="31.5">
      <c r="A532" s="32">
        <v>283</v>
      </c>
      <c r="B532" s="33" t="s">
        <v>638</v>
      </c>
      <c r="C532" s="82" t="s">
        <v>639</v>
      </c>
      <c r="D532" s="83" t="s">
        <v>367</v>
      </c>
      <c r="E532" s="84">
        <v>62.54</v>
      </c>
      <c r="F532" s="83">
        <v>627</v>
      </c>
      <c r="G532" s="38">
        <f t="shared" si="25"/>
        <v>39212.58</v>
      </c>
      <c r="H532" s="80"/>
      <c r="I532" s="39">
        <f t="shared" si="26"/>
        <v>0</v>
      </c>
      <c r="J532" s="81"/>
      <c r="K532" s="39">
        <f t="shared" si="27"/>
        <v>0</v>
      </c>
      <c r="L532" s="38">
        <f t="shared" si="28"/>
        <v>627</v>
      </c>
      <c r="M532" s="40">
        <f t="shared" si="29"/>
        <v>39212.58</v>
      </c>
    </row>
    <row r="533" spans="1:13" ht="23.25">
      <c r="A533" s="35">
        <v>284</v>
      </c>
      <c r="B533" s="33" t="s">
        <v>640</v>
      </c>
      <c r="C533" s="90" t="s">
        <v>641</v>
      </c>
      <c r="D533" s="91" t="s">
        <v>278</v>
      </c>
      <c r="E533" s="92">
        <v>21.240000000000002</v>
      </c>
      <c r="F533" s="93">
        <v>1</v>
      </c>
      <c r="G533" s="38">
        <f t="shared" si="25"/>
        <v>21.240000000000002</v>
      </c>
      <c r="H533" s="80"/>
      <c r="I533" s="39">
        <f t="shared" si="26"/>
        <v>0</v>
      </c>
      <c r="J533" s="81"/>
      <c r="K533" s="39">
        <f t="shared" si="27"/>
        <v>0</v>
      </c>
      <c r="L533" s="38">
        <f t="shared" si="28"/>
        <v>1</v>
      </c>
      <c r="M533" s="40">
        <f t="shared" si="29"/>
        <v>21.240000000000002</v>
      </c>
    </row>
    <row r="534" spans="1:13" ht="23.25">
      <c r="A534" s="32">
        <v>285</v>
      </c>
      <c r="B534" s="74"/>
      <c r="C534" s="90" t="s">
        <v>642</v>
      </c>
      <c r="D534" s="91" t="s">
        <v>278</v>
      </c>
      <c r="E534" s="92">
        <v>128.62</v>
      </c>
      <c r="F534" s="93">
        <v>12</v>
      </c>
      <c r="G534" s="38">
        <f t="shared" si="25"/>
        <v>1543.44</v>
      </c>
      <c r="H534" s="80"/>
      <c r="I534" s="39">
        <f t="shared" si="26"/>
        <v>0</v>
      </c>
      <c r="J534" s="81"/>
      <c r="K534" s="39">
        <f t="shared" si="27"/>
        <v>0</v>
      </c>
      <c r="L534" s="38">
        <f t="shared" si="28"/>
        <v>12</v>
      </c>
      <c r="M534" s="40">
        <f t="shared" si="29"/>
        <v>1543.44</v>
      </c>
    </row>
    <row r="535" spans="1:13" ht="23.25">
      <c r="A535" s="35">
        <v>286</v>
      </c>
      <c r="B535" s="33" t="s">
        <v>643</v>
      </c>
      <c r="C535" s="90" t="s">
        <v>644</v>
      </c>
      <c r="D535" s="91" t="s">
        <v>278</v>
      </c>
      <c r="E535" s="92">
        <v>44.84</v>
      </c>
      <c r="F535" s="94">
        <v>6</v>
      </c>
      <c r="G535" s="38">
        <f t="shared" si="25"/>
        <v>269.04000000000002</v>
      </c>
      <c r="H535" s="80"/>
      <c r="I535" s="39">
        <f t="shared" si="26"/>
        <v>0</v>
      </c>
      <c r="J535" s="81"/>
      <c r="K535" s="39">
        <f t="shared" si="27"/>
        <v>0</v>
      </c>
      <c r="L535" s="38">
        <f t="shared" si="28"/>
        <v>6</v>
      </c>
      <c r="M535" s="40">
        <f t="shared" si="29"/>
        <v>269.04000000000002</v>
      </c>
    </row>
    <row r="536" spans="1:13" ht="23.25">
      <c r="A536" s="32">
        <v>287</v>
      </c>
      <c r="B536" s="33" t="s">
        <v>645</v>
      </c>
      <c r="C536" s="95" t="s">
        <v>646</v>
      </c>
      <c r="D536" s="91" t="s">
        <v>278</v>
      </c>
      <c r="E536" s="92">
        <v>5870.5</v>
      </c>
      <c r="F536" s="96">
        <v>1</v>
      </c>
      <c r="G536" s="38">
        <f t="shared" si="25"/>
        <v>5870.5</v>
      </c>
      <c r="H536" s="80"/>
      <c r="I536" s="39">
        <f t="shared" si="26"/>
        <v>0</v>
      </c>
      <c r="J536" s="81"/>
      <c r="K536" s="39">
        <f t="shared" si="27"/>
        <v>0</v>
      </c>
      <c r="L536" s="38">
        <f t="shared" si="28"/>
        <v>1</v>
      </c>
      <c r="M536" s="40">
        <f t="shared" si="29"/>
        <v>5870.5</v>
      </c>
    </row>
    <row r="537" spans="1:13" ht="23.25">
      <c r="A537" s="35">
        <v>288</v>
      </c>
      <c r="B537" s="33" t="s">
        <v>647</v>
      </c>
      <c r="C537" s="97" t="s">
        <v>648</v>
      </c>
      <c r="D537" s="98" t="s">
        <v>625</v>
      </c>
      <c r="E537" s="92">
        <v>203700</v>
      </c>
      <c r="F537" s="96">
        <v>0.23</v>
      </c>
      <c r="G537" s="38">
        <f t="shared" si="25"/>
        <v>46851</v>
      </c>
      <c r="H537" s="80"/>
      <c r="I537" s="39">
        <f t="shared" si="26"/>
        <v>0</v>
      </c>
      <c r="J537" s="81"/>
      <c r="K537" s="39">
        <f t="shared" si="27"/>
        <v>0</v>
      </c>
      <c r="L537" s="38">
        <f t="shared" si="28"/>
        <v>0.23</v>
      </c>
      <c r="M537" s="40">
        <f t="shared" si="29"/>
        <v>46851</v>
      </c>
    </row>
    <row r="538" spans="1:13" ht="23.25">
      <c r="A538" s="32">
        <v>289</v>
      </c>
      <c r="B538" s="33" t="s">
        <v>649</v>
      </c>
      <c r="C538" s="97" t="s">
        <v>650</v>
      </c>
      <c r="D538" s="98" t="s">
        <v>625</v>
      </c>
      <c r="E538" s="92">
        <v>263998.71999999997</v>
      </c>
      <c r="F538" s="96">
        <v>8.5999999999999993E-2</v>
      </c>
      <c r="G538" s="38">
        <f t="shared" si="25"/>
        <v>22703.889919999994</v>
      </c>
      <c r="H538" s="80"/>
      <c r="I538" s="39">
        <f t="shared" si="26"/>
        <v>0</v>
      </c>
      <c r="J538" s="81"/>
      <c r="K538" s="39">
        <f t="shared" si="27"/>
        <v>0</v>
      </c>
      <c r="L538" s="38">
        <f t="shared" si="28"/>
        <v>8.5999999999999993E-2</v>
      </c>
      <c r="M538" s="40">
        <f t="shared" si="29"/>
        <v>22703.889919999994</v>
      </c>
    </row>
    <row r="539" spans="1:13" ht="23.25">
      <c r="A539" s="35">
        <v>290</v>
      </c>
      <c r="B539" s="74" t="s">
        <v>395</v>
      </c>
      <c r="C539" s="99" t="s">
        <v>651</v>
      </c>
      <c r="D539" s="4" t="s">
        <v>278</v>
      </c>
      <c r="E539" s="100">
        <v>2000</v>
      </c>
      <c r="F539" s="4"/>
      <c r="G539" s="38">
        <f t="shared" si="25"/>
        <v>0</v>
      </c>
      <c r="H539" s="4">
        <v>1</v>
      </c>
      <c r="I539" s="39">
        <f t="shared" si="26"/>
        <v>2000</v>
      </c>
      <c r="J539" s="81"/>
      <c r="K539" s="39">
        <f t="shared" si="27"/>
        <v>0</v>
      </c>
      <c r="L539" s="38">
        <f t="shared" si="28"/>
        <v>1</v>
      </c>
      <c r="M539" s="40">
        <f t="shared" si="29"/>
        <v>2000</v>
      </c>
    </row>
    <row r="540" spans="1:13" ht="23.25">
      <c r="A540" s="32">
        <v>291</v>
      </c>
      <c r="B540" s="74" t="s">
        <v>652</v>
      </c>
      <c r="C540" s="99" t="s">
        <v>653</v>
      </c>
      <c r="D540" s="4" t="s">
        <v>278</v>
      </c>
      <c r="E540" s="100">
        <v>2000</v>
      </c>
      <c r="F540" s="4"/>
      <c r="G540" s="38">
        <f t="shared" si="25"/>
        <v>0</v>
      </c>
      <c r="H540" s="4">
        <v>2</v>
      </c>
      <c r="I540" s="39">
        <f t="shared" si="26"/>
        <v>4000</v>
      </c>
      <c r="J540" s="81"/>
      <c r="K540" s="39">
        <f t="shared" si="27"/>
        <v>0</v>
      </c>
      <c r="L540" s="38">
        <f t="shared" si="28"/>
        <v>2</v>
      </c>
      <c r="M540" s="40">
        <f t="shared" si="29"/>
        <v>4000</v>
      </c>
    </row>
    <row r="541" spans="1:13" ht="23.25">
      <c r="A541" s="35">
        <v>292</v>
      </c>
      <c r="B541" s="33" t="s">
        <v>638</v>
      </c>
      <c r="C541" s="99" t="s">
        <v>654</v>
      </c>
      <c r="D541" s="4" t="s">
        <v>655</v>
      </c>
      <c r="E541" s="4">
        <v>73.16</v>
      </c>
      <c r="F541" s="4">
        <v>836</v>
      </c>
      <c r="G541" s="38">
        <f t="shared" si="25"/>
        <v>61161.759999999995</v>
      </c>
      <c r="H541" s="80"/>
      <c r="I541" s="39">
        <f t="shared" si="26"/>
        <v>0</v>
      </c>
      <c r="J541" s="81"/>
      <c r="K541" s="39">
        <f t="shared" si="27"/>
        <v>0</v>
      </c>
      <c r="L541" s="38">
        <f t="shared" si="28"/>
        <v>836</v>
      </c>
      <c r="M541" s="40">
        <f t="shared" si="29"/>
        <v>61161.759999999995</v>
      </c>
    </row>
    <row r="542" spans="1:13" ht="23.25">
      <c r="A542" s="32">
        <v>293</v>
      </c>
      <c r="B542" s="74" t="s">
        <v>395</v>
      </c>
      <c r="C542" s="101" t="s">
        <v>656</v>
      </c>
      <c r="D542" s="4" t="s">
        <v>278</v>
      </c>
      <c r="E542" s="4">
        <v>2000</v>
      </c>
      <c r="F542" s="4"/>
      <c r="G542" s="38">
        <f t="shared" si="25"/>
        <v>0</v>
      </c>
      <c r="H542" s="80">
        <v>1</v>
      </c>
      <c r="I542" s="39">
        <f t="shared" si="26"/>
        <v>2000</v>
      </c>
      <c r="J542" s="81"/>
      <c r="K542" s="39">
        <f t="shared" si="27"/>
        <v>0</v>
      </c>
      <c r="L542" s="38">
        <f t="shared" si="28"/>
        <v>1</v>
      </c>
      <c r="M542" s="40">
        <f t="shared" si="29"/>
        <v>2000</v>
      </c>
    </row>
    <row r="543" spans="1:13" ht="23.25">
      <c r="A543" s="35">
        <v>294</v>
      </c>
      <c r="B543" s="74"/>
      <c r="C543" s="99" t="s">
        <v>657</v>
      </c>
      <c r="D543" s="102" t="s">
        <v>233</v>
      </c>
      <c r="E543" s="100">
        <v>20036.400000000001</v>
      </c>
      <c r="F543" s="103">
        <v>1</v>
      </c>
      <c r="G543" s="38">
        <f t="shared" si="25"/>
        <v>20036.400000000001</v>
      </c>
      <c r="H543" s="80"/>
      <c r="I543" s="39">
        <f t="shared" si="26"/>
        <v>0</v>
      </c>
      <c r="J543" s="81"/>
      <c r="K543" s="39">
        <f t="shared" si="27"/>
        <v>0</v>
      </c>
      <c r="L543" s="38">
        <f t="shared" si="28"/>
        <v>1</v>
      </c>
      <c r="M543" s="40">
        <f t="shared" si="29"/>
        <v>20036.400000000001</v>
      </c>
    </row>
    <row r="544" spans="1:13" ht="23.25">
      <c r="A544" s="32">
        <v>295</v>
      </c>
      <c r="B544" s="74" t="s">
        <v>658</v>
      </c>
      <c r="C544" s="99" t="s">
        <v>659</v>
      </c>
      <c r="D544" s="102" t="s">
        <v>233</v>
      </c>
      <c r="E544" s="100">
        <v>15325.84</v>
      </c>
      <c r="F544" s="4">
        <v>3</v>
      </c>
      <c r="G544" s="38">
        <f t="shared" si="25"/>
        <v>45977.520000000004</v>
      </c>
      <c r="H544" s="80"/>
      <c r="I544" s="39">
        <f t="shared" si="26"/>
        <v>0</v>
      </c>
      <c r="J544" s="81"/>
      <c r="K544" s="39">
        <f t="shared" si="27"/>
        <v>0</v>
      </c>
      <c r="L544" s="38">
        <f t="shared" si="28"/>
        <v>3</v>
      </c>
      <c r="M544" s="40">
        <f t="shared" si="29"/>
        <v>45977.520000000004</v>
      </c>
    </row>
    <row r="545" spans="1:13" ht="23.25">
      <c r="A545" s="35">
        <v>296</v>
      </c>
      <c r="B545" s="33" t="s">
        <v>645</v>
      </c>
      <c r="C545" s="104" t="s">
        <v>660</v>
      </c>
      <c r="D545" s="4" t="s">
        <v>278</v>
      </c>
      <c r="E545" s="4">
        <v>365.8</v>
      </c>
      <c r="F545" s="4">
        <v>300</v>
      </c>
      <c r="G545" s="38">
        <f t="shared" si="25"/>
        <v>109740</v>
      </c>
      <c r="H545" s="80"/>
      <c r="I545" s="39">
        <f t="shared" si="26"/>
        <v>0</v>
      </c>
      <c r="J545" s="81"/>
      <c r="K545" s="39">
        <f t="shared" si="27"/>
        <v>0</v>
      </c>
      <c r="L545" s="38">
        <f t="shared" si="28"/>
        <v>300</v>
      </c>
      <c r="M545" s="40">
        <f t="shared" si="29"/>
        <v>109740</v>
      </c>
    </row>
    <row r="546" spans="1:13" ht="28.5">
      <c r="A546" s="32">
        <v>297</v>
      </c>
      <c r="B546" s="33" t="s">
        <v>661</v>
      </c>
      <c r="C546" s="104" t="s">
        <v>662</v>
      </c>
      <c r="D546" s="4" t="s">
        <v>28</v>
      </c>
      <c r="E546" s="4">
        <v>6444</v>
      </c>
      <c r="F546" s="4">
        <v>13</v>
      </c>
      <c r="G546" s="38">
        <f t="shared" si="25"/>
        <v>83772</v>
      </c>
      <c r="H546" s="80"/>
      <c r="I546" s="39">
        <f t="shared" si="26"/>
        <v>0</v>
      </c>
      <c r="J546" s="81"/>
      <c r="K546" s="39">
        <f t="shared" si="27"/>
        <v>0</v>
      </c>
      <c r="L546" s="38">
        <f t="shared" si="28"/>
        <v>13</v>
      </c>
      <c r="M546" s="40">
        <f t="shared" si="29"/>
        <v>83772</v>
      </c>
    </row>
    <row r="547" spans="1:13" ht="23.25">
      <c r="A547" s="35">
        <v>298</v>
      </c>
      <c r="B547" s="33" t="s">
        <v>663</v>
      </c>
      <c r="C547" s="24" t="s">
        <v>664</v>
      </c>
      <c r="D547" s="4" t="s">
        <v>278</v>
      </c>
      <c r="E547" s="105">
        <v>52.863999999999997</v>
      </c>
      <c r="F547" s="4">
        <v>26</v>
      </c>
      <c r="G547" s="38">
        <f t="shared" si="25"/>
        <v>1374.4639999999999</v>
      </c>
      <c r="H547" s="80"/>
      <c r="I547" s="39">
        <f t="shared" si="26"/>
        <v>0</v>
      </c>
      <c r="J547" s="81"/>
      <c r="K547" s="39">
        <f t="shared" si="27"/>
        <v>0</v>
      </c>
      <c r="L547" s="38">
        <f t="shared" si="28"/>
        <v>26</v>
      </c>
      <c r="M547" s="40">
        <f t="shared" si="29"/>
        <v>1374.4639999999999</v>
      </c>
    </row>
    <row r="548" spans="1:13" ht="23.25">
      <c r="A548" s="32">
        <v>299</v>
      </c>
      <c r="B548" s="74" t="s">
        <v>665</v>
      </c>
      <c r="C548" s="24" t="s">
        <v>666</v>
      </c>
      <c r="D548" s="4" t="s">
        <v>278</v>
      </c>
      <c r="E548" s="105">
        <v>144.55000000000001</v>
      </c>
      <c r="F548" s="4">
        <v>6</v>
      </c>
      <c r="G548" s="38">
        <f t="shared" si="25"/>
        <v>867.30000000000007</v>
      </c>
      <c r="H548" s="80"/>
      <c r="I548" s="39">
        <f t="shared" si="26"/>
        <v>0</v>
      </c>
      <c r="J548" s="81"/>
      <c r="K548" s="39">
        <f t="shared" si="27"/>
        <v>0</v>
      </c>
      <c r="L548" s="38">
        <f t="shared" si="28"/>
        <v>6</v>
      </c>
      <c r="M548" s="40">
        <f t="shared" si="29"/>
        <v>867.30000000000007</v>
      </c>
    </row>
    <row r="549" spans="1:13" ht="23.25">
      <c r="A549" s="35">
        <v>300</v>
      </c>
      <c r="B549" s="74" t="s">
        <v>667</v>
      </c>
      <c r="C549" s="24" t="s">
        <v>668</v>
      </c>
      <c r="D549" s="4" t="s">
        <v>278</v>
      </c>
      <c r="E549" s="105">
        <v>142.30799999999999</v>
      </c>
      <c r="F549" s="4">
        <v>16</v>
      </c>
      <c r="G549" s="38">
        <f t="shared" si="25"/>
        <v>2276.9279999999999</v>
      </c>
      <c r="H549" s="80"/>
      <c r="I549" s="39">
        <f t="shared" si="26"/>
        <v>0</v>
      </c>
      <c r="J549" s="81"/>
      <c r="K549" s="39">
        <f t="shared" si="27"/>
        <v>0</v>
      </c>
      <c r="L549" s="38">
        <f t="shared" si="28"/>
        <v>16</v>
      </c>
      <c r="M549" s="40">
        <f t="shared" si="29"/>
        <v>2276.9279999999999</v>
      </c>
    </row>
    <row r="550" spans="1:13" ht="23.25">
      <c r="A550" s="32">
        <v>301</v>
      </c>
      <c r="B550" s="74"/>
      <c r="C550" s="99" t="s">
        <v>669</v>
      </c>
      <c r="D550" s="4" t="s">
        <v>278</v>
      </c>
      <c r="E550" s="105">
        <v>117.41</v>
      </c>
      <c r="F550" s="4">
        <v>8</v>
      </c>
      <c r="G550" s="38">
        <f t="shared" si="25"/>
        <v>939.28</v>
      </c>
      <c r="H550" s="80"/>
      <c r="I550" s="39">
        <f t="shared" si="26"/>
        <v>0</v>
      </c>
      <c r="J550" s="81"/>
      <c r="K550" s="39">
        <f t="shared" si="27"/>
        <v>0</v>
      </c>
      <c r="L550" s="38">
        <f t="shared" si="28"/>
        <v>8</v>
      </c>
      <c r="M550" s="40">
        <f t="shared" si="29"/>
        <v>939.28</v>
      </c>
    </row>
    <row r="551" spans="1:13" ht="23.25">
      <c r="A551" s="35">
        <v>302</v>
      </c>
      <c r="B551" s="74"/>
      <c r="C551" s="24" t="s">
        <v>670</v>
      </c>
      <c r="D551" s="4" t="s">
        <v>278</v>
      </c>
      <c r="E551" s="105">
        <v>352.584</v>
      </c>
      <c r="F551" s="4">
        <v>4</v>
      </c>
      <c r="G551" s="38">
        <f t="shared" si="25"/>
        <v>1410.336</v>
      </c>
      <c r="H551" s="80"/>
      <c r="I551" s="39">
        <f t="shared" si="26"/>
        <v>0</v>
      </c>
      <c r="J551" s="81"/>
      <c r="K551" s="39">
        <f t="shared" si="27"/>
        <v>0</v>
      </c>
      <c r="L551" s="38">
        <f t="shared" si="28"/>
        <v>4</v>
      </c>
      <c r="M551" s="40">
        <f t="shared" si="29"/>
        <v>1410.336</v>
      </c>
    </row>
    <row r="552" spans="1:13" ht="23.25">
      <c r="A552" s="32">
        <v>303</v>
      </c>
      <c r="B552" s="33" t="s">
        <v>671</v>
      </c>
      <c r="C552" s="106" t="s">
        <v>672</v>
      </c>
      <c r="D552" s="4" t="s">
        <v>278</v>
      </c>
      <c r="E552" s="107">
        <v>117.764</v>
      </c>
      <c r="F552" s="4">
        <v>38</v>
      </c>
      <c r="G552" s="38">
        <f t="shared" si="25"/>
        <v>4475.0320000000002</v>
      </c>
      <c r="H552" s="80"/>
      <c r="I552" s="39">
        <f t="shared" si="26"/>
        <v>0</v>
      </c>
      <c r="J552" s="81"/>
      <c r="K552" s="39">
        <f t="shared" si="27"/>
        <v>0</v>
      </c>
      <c r="L552" s="38">
        <f t="shared" si="28"/>
        <v>38</v>
      </c>
      <c r="M552" s="40">
        <f t="shared" si="29"/>
        <v>4475.0320000000002</v>
      </c>
    </row>
    <row r="553" spans="1:13" ht="28.5">
      <c r="A553" s="35">
        <v>304</v>
      </c>
      <c r="B553" s="33"/>
      <c r="C553" s="104" t="s">
        <v>673</v>
      </c>
      <c r="D553" s="4" t="s">
        <v>278</v>
      </c>
      <c r="E553" s="91">
        <v>176539.8</v>
      </c>
      <c r="F553" s="4">
        <v>1</v>
      </c>
      <c r="G553" s="38">
        <f t="shared" si="25"/>
        <v>176539.8</v>
      </c>
      <c r="H553" s="80"/>
      <c r="I553" s="39">
        <f t="shared" si="26"/>
        <v>0</v>
      </c>
      <c r="J553" s="81"/>
      <c r="K553" s="39">
        <f t="shared" si="27"/>
        <v>0</v>
      </c>
      <c r="L553" s="38">
        <f t="shared" si="28"/>
        <v>1</v>
      </c>
      <c r="M553" s="40">
        <f t="shared" si="29"/>
        <v>176539.8</v>
      </c>
    </row>
    <row r="554" spans="1:13" ht="28.5">
      <c r="A554" s="32">
        <v>305</v>
      </c>
      <c r="B554" s="33"/>
      <c r="C554" s="104" t="s">
        <v>674</v>
      </c>
      <c r="D554" s="4" t="s">
        <v>278</v>
      </c>
      <c r="E554" s="108">
        <v>188309.12</v>
      </c>
      <c r="F554" s="4">
        <v>1</v>
      </c>
      <c r="G554" s="38">
        <f t="shared" si="25"/>
        <v>188309.12</v>
      </c>
      <c r="H554" s="80"/>
      <c r="I554" s="39">
        <f t="shared" si="26"/>
        <v>0</v>
      </c>
      <c r="J554" s="81"/>
      <c r="K554" s="39">
        <f t="shared" si="27"/>
        <v>0</v>
      </c>
      <c r="L554" s="38">
        <f t="shared" si="28"/>
        <v>1</v>
      </c>
      <c r="M554" s="40">
        <f t="shared" si="29"/>
        <v>188309.12</v>
      </c>
    </row>
    <row r="555" spans="1:13" ht="23.25">
      <c r="A555" s="35">
        <v>306</v>
      </c>
      <c r="B555" s="33" t="s">
        <v>57</v>
      </c>
      <c r="C555" s="109" t="s">
        <v>675</v>
      </c>
      <c r="D555" s="4" t="s">
        <v>278</v>
      </c>
      <c r="E555" s="110">
        <v>64731.26</v>
      </c>
      <c r="F555" s="4">
        <v>2</v>
      </c>
      <c r="G555" s="38">
        <f t="shared" si="25"/>
        <v>129462.52</v>
      </c>
      <c r="H555" s="80"/>
      <c r="I555" s="39">
        <f t="shared" si="26"/>
        <v>0</v>
      </c>
      <c r="J555" s="81"/>
      <c r="K555" s="39">
        <f t="shared" si="27"/>
        <v>0</v>
      </c>
      <c r="L555" s="38">
        <f t="shared" si="28"/>
        <v>2</v>
      </c>
      <c r="M555" s="40">
        <f t="shared" si="29"/>
        <v>129462.52</v>
      </c>
    </row>
    <row r="556" spans="1:13" ht="23.25">
      <c r="A556" s="80"/>
      <c r="B556" s="74"/>
      <c r="C556" s="80"/>
      <c r="D556" s="80"/>
      <c r="E556" s="80"/>
      <c r="F556" s="43"/>
      <c r="G556" s="111">
        <f>SUM(G250:G555)</f>
        <v>2383957.2419199999</v>
      </c>
      <c r="H556" s="80"/>
      <c r="I556" s="111">
        <f>SUM(I250:I555)</f>
        <v>1984138</v>
      </c>
      <c r="J556" s="81"/>
      <c r="K556" s="111">
        <f>SUM(K250:K555)</f>
        <v>3892114.03</v>
      </c>
      <c r="L556" s="112"/>
      <c r="M556" s="113">
        <f>SUM(M250:M555)</f>
        <v>8260209.2719199993</v>
      </c>
    </row>
    <row r="557" spans="1:13" ht="23.25">
      <c r="A557" s="114"/>
      <c r="B557" s="115"/>
      <c r="C557" s="114"/>
      <c r="D557" s="114"/>
      <c r="E557" s="114"/>
      <c r="F557" s="116"/>
      <c r="G557" s="116"/>
      <c r="H557" s="114"/>
      <c r="I557" s="114"/>
      <c r="J557" s="117"/>
      <c r="K557" s="115"/>
      <c r="L557" s="118"/>
      <c r="M557" s="114"/>
    </row>
    <row r="558" spans="1:13" ht="23.25">
      <c r="E558" s="1293" t="s">
        <v>676</v>
      </c>
      <c r="F558" s="1293"/>
      <c r="G558" s="1293"/>
      <c r="H558" s="1293"/>
      <c r="I558" s="1293"/>
      <c r="J558" s="117"/>
      <c r="K558" s="115"/>
      <c r="L558" s="118"/>
      <c r="M558" s="114"/>
    </row>
    <row r="559" spans="1:13" ht="27.75">
      <c r="E559" s="119" t="s">
        <v>677</v>
      </c>
      <c r="F559" s="119" t="s">
        <v>678</v>
      </c>
      <c r="G559" s="120" t="s">
        <v>679</v>
      </c>
      <c r="H559" s="120" t="s">
        <v>680</v>
      </c>
      <c r="I559" s="120" t="s">
        <v>681</v>
      </c>
      <c r="J559" s="117"/>
      <c r="K559" s="115"/>
      <c r="L559" s="118"/>
      <c r="M559" s="114"/>
    </row>
    <row r="560" spans="1:13" ht="23.25">
      <c r="A560" s="114"/>
      <c r="B560" s="115"/>
      <c r="C560" s="114"/>
      <c r="D560" s="114"/>
      <c r="E560" s="121">
        <v>7848034.3879200006</v>
      </c>
      <c r="F560" s="119">
        <v>494311.44</v>
      </c>
      <c r="G560" s="120">
        <f>E560+F560</f>
        <v>8342345.827920001</v>
      </c>
      <c r="H560" s="120">
        <v>82136.56</v>
      </c>
      <c r="I560" s="120">
        <f>G560-H560</f>
        <v>8260209.2679200014</v>
      </c>
      <c r="J560" s="117"/>
      <c r="K560" s="115" t="s">
        <v>684</v>
      </c>
      <c r="L560" s="118"/>
      <c r="M560" s="114"/>
    </row>
    <row r="561" spans="1:11">
      <c r="D561" s="1"/>
    </row>
    <row r="562" spans="1:11">
      <c r="A562" s="1138" t="s">
        <v>686</v>
      </c>
      <c r="B562" s="1138"/>
      <c r="C562" s="1138"/>
      <c r="D562" s="1138"/>
      <c r="E562" s="1138"/>
      <c r="F562" s="1138"/>
      <c r="G562" s="1138"/>
      <c r="H562" s="1138"/>
      <c r="I562" s="1138"/>
      <c r="J562" s="1138"/>
      <c r="K562" s="1138"/>
    </row>
    <row r="563" spans="1:11">
      <c r="A563" s="1138"/>
      <c r="B563" s="1138"/>
      <c r="C563" s="1138"/>
      <c r="D563" s="1138"/>
      <c r="E563" s="1138"/>
      <c r="F563" s="1138"/>
      <c r="G563" s="1138"/>
      <c r="H563" s="1138"/>
      <c r="I563" s="1138"/>
      <c r="J563" s="1138"/>
      <c r="K563" s="1138"/>
    </row>
    <row r="564" spans="1:11">
      <c r="A564" s="122"/>
      <c r="B564" s="123"/>
      <c r="C564" s="123"/>
      <c r="D564" s="123"/>
      <c r="E564" s="123"/>
      <c r="F564" s="123"/>
      <c r="G564" s="123"/>
      <c r="H564" s="123"/>
      <c r="I564" s="123"/>
      <c r="J564" s="123"/>
      <c r="K564" s="123"/>
    </row>
    <row r="565" spans="1:11">
      <c r="A565" s="1114" t="s">
        <v>687</v>
      </c>
      <c r="B565" s="1114"/>
      <c r="C565" s="1114"/>
      <c r="D565" s="1294" t="s">
        <v>688</v>
      </c>
      <c r="E565" s="1294"/>
      <c r="F565" s="123"/>
      <c r="G565" s="123"/>
      <c r="H565" s="122" t="s">
        <v>689</v>
      </c>
      <c r="I565" s="123"/>
      <c r="J565" s="122" t="s">
        <v>690</v>
      </c>
      <c r="K565" s="122"/>
    </row>
    <row r="566" spans="1:11">
      <c r="A566" s="1295" t="s">
        <v>691</v>
      </c>
      <c r="B566" s="1295"/>
      <c r="C566" s="1295"/>
      <c r="D566" s="124" t="s">
        <v>692</v>
      </c>
      <c r="E566" s="122"/>
      <c r="F566" s="123"/>
      <c r="G566" s="123"/>
      <c r="H566" s="125" t="s">
        <v>693</v>
      </c>
      <c r="I566" s="123"/>
      <c r="J566" s="126">
        <v>44228</v>
      </c>
      <c r="K566" s="126"/>
    </row>
    <row r="567" spans="1:11">
      <c r="A567" s="1133" t="s">
        <v>694</v>
      </c>
      <c r="B567" s="1122" t="s">
        <v>5</v>
      </c>
      <c r="C567" s="1122" t="s">
        <v>695</v>
      </c>
      <c r="D567" s="1120" t="s">
        <v>7</v>
      </c>
      <c r="E567" s="127"/>
      <c r="F567" s="128" t="s">
        <v>696</v>
      </c>
      <c r="G567" s="127"/>
      <c r="H567" s="127"/>
      <c r="I567" s="129"/>
      <c r="J567" s="1125" t="s">
        <v>697</v>
      </c>
      <c r="K567" s="1204" t="s">
        <v>698</v>
      </c>
    </row>
    <row r="568" spans="1:11">
      <c r="A568" s="1122"/>
      <c r="B568" s="1122"/>
      <c r="C568" s="1122"/>
      <c r="D568" s="1121"/>
      <c r="E568" s="130" t="s">
        <v>10</v>
      </c>
      <c r="F568" s="130" t="s">
        <v>699</v>
      </c>
      <c r="G568" s="130" t="s">
        <v>12</v>
      </c>
      <c r="H568" s="130" t="s">
        <v>700</v>
      </c>
      <c r="I568" s="130" t="s">
        <v>701</v>
      </c>
      <c r="J568" s="1126"/>
      <c r="K568" s="1204"/>
    </row>
    <row r="569" spans="1:11" ht="15.75">
      <c r="A569" s="131">
        <v>1</v>
      </c>
      <c r="B569" s="132" t="s">
        <v>702</v>
      </c>
      <c r="C569" s="95" t="s">
        <v>703</v>
      </c>
      <c r="D569" s="133" t="s">
        <v>402</v>
      </c>
      <c r="E569" s="134">
        <v>65.260000000000005</v>
      </c>
      <c r="F569" s="131">
        <v>0</v>
      </c>
      <c r="G569" s="131">
        <v>0</v>
      </c>
      <c r="H569" s="131">
        <v>0</v>
      </c>
      <c r="I569" s="135">
        <v>0</v>
      </c>
      <c r="J569" s="135">
        <v>56.12</v>
      </c>
      <c r="K569" s="107">
        <f>SUM(E569*56.12)</f>
        <v>3662.3912</v>
      </c>
    </row>
    <row r="570" spans="1:11" ht="15.75">
      <c r="A570" s="131">
        <v>2</v>
      </c>
      <c r="B570" s="136" t="s">
        <v>704</v>
      </c>
      <c r="C570" s="137" t="s">
        <v>705</v>
      </c>
      <c r="D570" s="133" t="s">
        <v>706</v>
      </c>
      <c r="E570" s="91">
        <v>7.1680000000000001</v>
      </c>
      <c r="F570" s="131">
        <v>0</v>
      </c>
      <c r="G570" s="131">
        <v>0</v>
      </c>
      <c r="H570" s="131">
        <v>0</v>
      </c>
      <c r="I570" s="135">
        <v>0</v>
      </c>
      <c r="J570" s="134">
        <v>24000</v>
      </c>
      <c r="K570" s="107">
        <f>SUM(E570*24000)</f>
        <v>172032</v>
      </c>
    </row>
    <row r="571" spans="1:11" ht="15.75">
      <c r="A571" s="131">
        <v>3</v>
      </c>
      <c r="B571" s="131"/>
      <c r="C571" s="138" t="s">
        <v>707</v>
      </c>
      <c r="D571" s="133" t="s">
        <v>402</v>
      </c>
      <c r="E571" s="139">
        <v>0</v>
      </c>
      <c r="F571" s="131">
        <v>0</v>
      </c>
      <c r="G571" s="131">
        <v>0</v>
      </c>
      <c r="H571" s="131">
        <v>0</v>
      </c>
      <c r="I571" s="98">
        <v>200</v>
      </c>
      <c r="J571" s="140">
        <v>50</v>
      </c>
      <c r="K571" s="141">
        <f>SUM(I571*50)</f>
        <v>10000</v>
      </c>
    </row>
    <row r="572" spans="1:11" ht="15.75">
      <c r="A572" s="131">
        <v>4</v>
      </c>
      <c r="B572" s="136" t="s">
        <v>708</v>
      </c>
      <c r="C572" s="137" t="s">
        <v>709</v>
      </c>
      <c r="D572" s="133" t="s">
        <v>300</v>
      </c>
      <c r="E572" s="142">
        <v>0</v>
      </c>
      <c r="F572" s="131">
        <v>0</v>
      </c>
      <c r="G572" s="131">
        <v>0</v>
      </c>
      <c r="H572" s="131">
        <v>0</v>
      </c>
      <c r="I572" s="143">
        <v>3</v>
      </c>
      <c r="J572" s="144">
        <v>20</v>
      </c>
      <c r="K572" s="141">
        <f>SUM(I572*20)</f>
        <v>60</v>
      </c>
    </row>
    <row r="573" spans="1:11" ht="15.75">
      <c r="A573" s="131">
        <v>5</v>
      </c>
      <c r="B573" s="145" t="s">
        <v>710</v>
      </c>
      <c r="C573" s="146" t="s">
        <v>711</v>
      </c>
      <c r="D573" s="133" t="s">
        <v>300</v>
      </c>
      <c r="E573" s="142">
        <v>0</v>
      </c>
      <c r="F573" s="131">
        <v>0</v>
      </c>
      <c r="G573" s="131">
        <v>0</v>
      </c>
      <c r="H573" s="131">
        <v>0</v>
      </c>
      <c r="I573" s="147">
        <v>1</v>
      </c>
      <c r="J573" s="141">
        <v>100</v>
      </c>
      <c r="K573" s="141">
        <f>SUM(I573*100)</f>
        <v>100</v>
      </c>
    </row>
    <row r="574" spans="1:11" ht="15.75">
      <c r="A574" s="131">
        <v>6</v>
      </c>
      <c r="B574" s="148" t="s">
        <v>712</v>
      </c>
      <c r="C574" s="137" t="s">
        <v>713</v>
      </c>
      <c r="D574" s="133" t="s">
        <v>300</v>
      </c>
      <c r="E574" s="142">
        <v>20</v>
      </c>
      <c r="F574" s="131">
        <v>0</v>
      </c>
      <c r="G574" s="131">
        <v>0</v>
      </c>
      <c r="H574" s="131">
        <v>0</v>
      </c>
      <c r="I574" s="149">
        <v>0</v>
      </c>
      <c r="J574" s="150">
        <v>160</v>
      </c>
      <c r="K574" s="141">
        <f>SUM(E574*160)</f>
        <v>3200</v>
      </c>
    </row>
    <row r="575" spans="1:11" ht="15.75">
      <c r="A575" s="131">
        <v>7</v>
      </c>
      <c r="B575" s="131"/>
      <c r="C575" s="137" t="s">
        <v>714</v>
      </c>
      <c r="D575" s="133" t="s">
        <v>706</v>
      </c>
      <c r="E575" s="142">
        <v>0</v>
      </c>
      <c r="F575" s="131">
        <v>0</v>
      </c>
      <c r="G575" s="131">
        <v>0</v>
      </c>
      <c r="H575" s="131">
        <v>0</v>
      </c>
      <c r="I575" s="151">
        <v>0.20499999999999999</v>
      </c>
      <c r="J575" s="151">
        <v>10000</v>
      </c>
      <c r="K575" s="144">
        <f>SUM(I575*10000)</f>
        <v>2050</v>
      </c>
    </row>
    <row r="576" spans="1:11" ht="15.75">
      <c r="A576" s="131">
        <v>8</v>
      </c>
      <c r="B576" s="152" t="s">
        <v>715</v>
      </c>
      <c r="C576" s="137" t="s">
        <v>716</v>
      </c>
      <c r="D576" s="133" t="s">
        <v>300</v>
      </c>
      <c r="E576" s="107">
        <v>5</v>
      </c>
      <c r="F576" s="131">
        <v>0</v>
      </c>
      <c r="G576" s="131">
        <v>0</v>
      </c>
      <c r="H576" s="131">
        <v>0</v>
      </c>
      <c r="I576" s="135">
        <v>0</v>
      </c>
      <c r="J576" s="153">
        <v>180</v>
      </c>
      <c r="K576" s="134">
        <f>SUM(E576*180)</f>
        <v>900</v>
      </c>
    </row>
    <row r="577" spans="1:11" ht="15.75">
      <c r="A577" s="131">
        <v>9</v>
      </c>
      <c r="B577" s="152" t="s">
        <v>717</v>
      </c>
      <c r="C577" s="137" t="s">
        <v>718</v>
      </c>
      <c r="D577" s="133" t="s">
        <v>300</v>
      </c>
      <c r="E577" s="107">
        <v>45</v>
      </c>
      <c r="F577" s="131">
        <v>0</v>
      </c>
      <c r="G577" s="131">
        <v>0</v>
      </c>
      <c r="H577" s="131">
        <v>0</v>
      </c>
      <c r="I577" s="135">
        <v>0</v>
      </c>
      <c r="J577" s="153">
        <v>60</v>
      </c>
      <c r="K577" s="134">
        <f>SUM(E577*60)</f>
        <v>2700</v>
      </c>
    </row>
    <row r="578" spans="1:11" ht="15.75">
      <c r="A578" s="131">
        <v>10</v>
      </c>
      <c r="B578" s="154" t="s">
        <v>719</v>
      </c>
      <c r="C578" s="137" t="s">
        <v>720</v>
      </c>
      <c r="D578" s="133" t="s">
        <v>300</v>
      </c>
      <c r="E578" s="107">
        <v>380</v>
      </c>
      <c r="F578" s="131">
        <v>0</v>
      </c>
      <c r="G578" s="131">
        <v>0</v>
      </c>
      <c r="H578" s="131">
        <v>0</v>
      </c>
      <c r="I578" s="135">
        <v>0</v>
      </c>
      <c r="J578" s="153">
        <v>281</v>
      </c>
      <c r="K578" s="134">
        <f>SUM(E578*281)</f>
        <v>106780</v>
      </c>
    </row>
    <row r="579" spans="1:11" ht="15.75">
      <c r="A579" s="131">
        <v>11</v>
      </c>
      <c r="B579" s="155" t="s">
        <v>466</v>
      </c>
      <c r="C579" s="156" t="s">
        <v>721</v>
      </c>
      <c r="D579" s="133" t="s">
        <v>402</v>
      </c>
      <c r="E579" s="142">
        <v>115</v>
      </c>
      <c r="F579" s="131">
        <v>0</v>
      </c>
      <c r="G579" s="131">
        <v>0</v>
      </c>
      <c r="H579" s="131">
        <v>0</v>
      </c>
      <c r="I579" s="135">
        <v>0</v>
      </c>
      <c r="J579" s="153">
        <v>98.5</v>
      </c>
      <c r="K579" s="142">
        <f>SUM(E579*98.5)</f>
        <v>11327.5</v>
      </c>
    </row>
    <row r="580" spans="1:11" ht="15.75">
      <c r="A580" s="131">
        <v>12</v>
      </c>
      <c r="B580" s="148" t="s">
        <v>722</v>
      </c>
      <c r="C580" s="137" t="s">
        <v>723</v>
      </c>
      <c r="D580" s="133" t="s">
        <v>300</v>
      </c>
      <c r="E580" s="107">
        <v>16</v>
      </c>
      <c r="F580" s="131">
        <v>0</v>
      </c>
      <c r="G580" s="131">
        <v>0</v>
      </c>
      <c r="H580" s="131">
        <v>0</v>
      </c>
      <c r="I580" s="135">
        <v>0</v>
      </c>
      <c r="J580" s="135">
        <v>463.39</v>
      </c>
      <c r="K580" s="142">
        <f>SUM(E580*463.39)</f>
        <v>7414.24</v>
      </c>
    </row>
    <row r="581" spans="1:11" ht="15.75">
      <c r="A581" s="131">
        <v>13</v>
      </c>
      <c r="B581" s="145" t="s">
        <v>724</v>
      </c>
      <c r="C581" s="137" t="s">
        <v>725</v>
      </c>
      <c r="D581" s="133" t="s">
        <v>726</v>
      </c>
      <c r="E581" s="157">
        <v>0</v>
      </c>
      <c r="F581" s="131">
        <v>0</v>
      </c>
      <c r="G581" s="131">
        <v>0</v>
      </c>
      <c r="H581" s="131">
        <v>0</v>
      </c>
      <c r="I581" s="151">
        <v>0.84399999999999997</v>
      </c>
      <c r="J581" s="158">
        <v>54161</v>
      </c>
      <c r="K581" s="143">
        <f>SUM(I581*54161)</f>
        <v>45711.883999999998</v>
      </c>
    </row>
    <row r="582" spans="1:11" ht="15.75">
      <c r="A582" s="131">
        <v>14</v>
      </c>
      <c r="B582" s="145" t="s">
        <v>727</v>
      </c>
      <c r="C582" s="137" t="s">
        <v>728</v>
      </c>
      <c r="D582" s="133" t="s">
        <v>726</v>
      </c>
      <c r="E582" s="142">
        <v>0</v>
      </c>
      <c r="F582" s="131">
        <v>0</v>
      </c>
      <c r="G582" s="131">
        <v>0</v>
      </c>
      <c r="H582" s="131">
        <v>0</v>
      </c>
      <c r="I582" s="151">
        <v>1.008</v>
      </c>
      <c r="J582" s="151">
        <v>54161</v>
      </c>
      <c r="K582" s="143">
        <f>SUM(I582*54161)</f>
        <v>54594.288</v>
      </c>
    </row>
    <row r="583" spans="1:11" ht="15.75">
      <c r="A583" s="131">
        <v>15</v>
      </c>
      <c r="B583" s="145"/>
      <c r="C583" s="137" t="s">
        <v>729</v>
      </c>
      <c r="D583" s="133" t="s">
        <v>300</v>
      </c>
      <c r="E583" s="142">
        <v>0</v>
      </c>
      <c r="F583" s="131">
        <v>0</v>
      </c>
      <c r="G583" s="131">
        <v>0</v>
      </c>
      <c r="H583" s="131">
        <v>0</v>
      </c>
      <c r="I583" s="149">
        <v>10</v>
      </c>
      <c r="J583" s="150">
        <v>100</v>
      </c>
      <c r="K583" s="143">
        <f>SUM(I583*100)</f>
        <v>1000</v>
      </c>
    </row>
    <row r="584" spans="1:11" ht="15.75">
      <c r="A584" s="131">
        <v>16</v>
      </c>
      <c r="B584" s="154" t="s">
        <v>730</v>
      </c>
      <c r="C584" s="137" t="s">
        <v>731</v>
      </c>
      <c r="D584" s="133" t="s">
        <v>300</v>
      </c>
      <c r="E584" s="142">
        <v>28</v>
      </c>
      <c r="F584" s="131">
        <v>0</v>
      </c>
      <c r="G584" s="131">
        <v>0</v>
      </c>
      <c r="H584" s="131">
        <v>0</v>
      </c>
      <c r="I584" s="135">
        <v>0</v>
      </c>
      <c r="J584" s="134">
        <v>1295</v>
      </c>
      <c r="K584" s="142">
        <f>SUM(E584*1295)</f>
        <v>36260</v>
      </c>
    </row>
    <row r="585" spans="1:11" ht="15.75">
      <c r="A585" s="131">
        <v>17</v>
      </c>
      <c r="B585" s="159" t="s">
        <v>732</v>
      </c>
      <c r="C585" s="137" t="s">
        <v>733</v>
      </c>
      <c r="D585" s="133" t="s">
        <v>300</v>
      </c>
      <c r="E585" s="142">
        <v>8</v>
      </c>
      <c r="F585" s="131">
        <v>0</v>
      </c>
      <c r="G585" s="131">
        <v>0</v>
      </c>
      <c r="H585" s="131">
        <v>0</v>
      </c>
      <c r="I585" s="135">
        <v>0</v>
      </c>
      <c r="J585" s="135">
        <v>484.65</v>
      </c>
      <c r="K585" s="142">
        <f>SUM(E585*484.65)</f>
        <v>3877.2</v>
      </c>
    </row>
    <row r="586" spans="1:11" ht="15.75">
      <c r="A586" s="131">
        <v>18</v>
      </c>
      <c r="B586" s="160" t="s">
        <v>734</v>
      </c>
      <c r="C586" s="137" t="s">
        <v>735</v>
      </c>
      <c r="D586" s="133" t="s">
        <v>300</v>
      </c>
      <c r="E586" s="142">
        <v>5</v>
      </c>
      <c r="F586" s="131">
        <v>0</v>
      </c>
      <c r="G586" s="131">
        <v>0</v>
      </c>
      <c r="H586" s="131">
        <v>0</v>
      </c>
      <c r="I586" s="135">
        <v>0</v>
      </c>
      <c r="J586" s="153">
        <v>1150.8</v>
      </c>
      <c r="K586" s="134">
        <f>SUM(E586*1150.8)</f>
        <v>5754</v>
      </c>
    </row>
    <row r="587" spans="1:11">
      <c r="A587" s="1285">
        <v>19</v>
      </c>
      <c r="B587" s="1287" t="s">
        <v>736</v>
      </c>
      <c r="C587" s="1289" t="s">
        <v>737</v>
      </c>
      <c r="D587" s="1291" t="s">
        <v>300</v>
      </c>
      <c r="E587" s="142">
        <v>5</v>
      </c>
      <c r="F587" s="131">
        <v>0</v>
      </c>
      <c r="G587" s="131">
        <v>0</v>
      </c>
      <c r="H587" s="131">
        <v>0</v>
      </c>
      <c r="I587" s="135">
        <v>0</v>
      </c>
      <c r="J587" s="135">
        <v>481.24</v>
      </c>
      <c r="K587" s="142">
        <f>SUM(E587*481.24)</f>
        <v>2406.1999999999998</v>
      </c>
    </row>
    <row r="588" spans="1:11">
      <c r="A588" s="1286"/>
      <c r="B588" s="1288"/>
      <c r="C588" s="1290"/>
      <c r="D588" s="1292"/>
      <c r="E588" s="142">
        <v>13</v>
      </c>
      <c r="F588" s="131">
        <v>0</v>
      </c>
      <c r="G588" s="131">
        <v>0</v>
      </c>
      <c r="H588" s="131">
        <v>0</v>
      </c>
      <c r="I588" s="135">
        <v>0</v>
      </c>
      <c r="J588" s="135">
        <v>636.02</v>
      </c>
      <c r="K588" s="142">
        <f>SUM(E588*636.02)</f>
        <v>8268.26</v>
      </c>
    </row>
    <row r="589" spans="1:11" ht="15.75">
      <c r="A589" s="131">
        <v>20</v>
      </c>
      <c r="B589" s="152" t="s">
        <v>738</v>
      </c>
      <c r="C589" s="137" t="s">
        <v>739</v>
      </c>
      <c r="D589" s="161" t="s">
        <v>34</v>
      </c>
      <c r="E589" s="162">
        <v>9</v>
      </c>
      <c r="F589" s="131">
        <v>0</v>
      </c>
      <c r="G589" s="131">
        <v>0</v>
      </c>
      <c r="H589" s="131">
        <v>0</v>
      </c>
      <c r="I589" s="135">
        <v>0</v>
      </c>
      <c r="J589" s="135">
        <v>4965.62</v>
      </c>
      <c r="K589" s="142">
        <f>SUM(E589*4965.62)</f>
        <v>44690.58</v>
      </c>
    </row>
    <row r="590" spans="1:11" ht="15.75">
      <c r="A590" s="131">
        <v>21</v>
      </c>
      <c r="B590" s="152" t="s">
        <v>740</v>
      </c>
      <c r="C590" s="137" t="s">
        <v>741</v>
      </c>
      <c r="D590" s="133" t="s">
        <v>742</v>
      </c>
      <c r="E590" s="162">
        <v>5</v>
      </c>
      <c r="F590" s="131">
        <v>0</v>
      </c>
      <c r="G590" s="131">
        <v>0</v>
      </c>
      <c r="H590" s="131">
        <v>0</v>
      </c>
      <c r="I590" s="135">
        <v>0</v>
      </c>
      <c r="J590" s="153">
        <v>1346</v>
      </c>
      <c r="K590" s="134">
        <f>SUM(E590*1346)</f>
        <v>6730</v>
      </c>
    </row>
    <row r="591" spans="1:11" ht="31.5">
      <c r="A591" s="131">
        <v>22</v>
      </c>
      <c r="B591" s="152" t="s">
        <v>743</v>
      </c>
      <c r="C591" s="163" t="s">
        <v>744</v>
      </c>
      <c r="D591" s="133" t="s">
        <v>742</v>
      </c>
      <c r="E591" s="142">
        <v>6</v>
      </c>
      <c r="F591" s="131">
        <v>0</v>
      </c>
      <c r="G591" s="131">
        <v>0</v>
      </c>
      <c r="H591" s="131">
        <v>0</v>
      </c>
      <c r="I591" s="135">
        <v>0</v>
      </c>
      <c r="J591" s="135">
        <v>4953.1400000000003</v>
      </c>
      <c r="K591" s="142">
        <f>SUM(E591*4953.14)</f>
        <v>29718.840000000004</v>
      </c>
    </row>
    <row r="592" spans="1:11" ht="15.75">
      <c r="A592" s="131">
        <v>23</v>
      </c>
      <c r="B592" s="164" t="s">
        <v>745</v>
      </c>
      <c r="C592" s="95" t="s">
        <v>746</v>
      </c>
      <c r="D592" s="133" t="s">
        <v>742</v>
      </c>
      <c r="E592" s="142">
        <v>82</v>
      </c>
      <c r="F592" s="131">
        <v>0</v>
      </c>
      <c r="G592" s="131">
        <v>0</v>
      </c>
      <c r="H592" s="131">
        <v>0</v>
      </c>
      <c r="I592" s="135">
        <v>0</v>
      </c>
      <c r="J592" s="135">
        <v>1421.89</v>
      </c>
      <c r="K592" s="142">
        <f>SUM(E592*1421.89)</f>
        <v>116594.98000000001</v>
      </c>
    </row>
    <row r="593" spans="1:11" ht="31.5">
      <c r="A593" s="131">
        <v>24</v>
      </c>
      <c r="B593" s="152" t="s">
        <v>747</v>
      </c>
      <c r="C593" s="165" t="s">
        <v>748</v>
      </c>
      <c r="D593" s="133" t="s">
        <v>749</v>
      </c>
      <c r="E593" s="142">
        <v>22</v>
      </c>
      <c r="F593" s="131">
        <v>0</v>
      </c>
      <c r="G593" s="131">
        <v>0</v>
      </c>
      <c r="H593" s="131">
        <v>0</v>
      </c>
      <c r="I593" s="135">
        <v>0</v>
      </c>
      <c r="J593" s="142">
        <v>1739.32</v>
      </c>
      <c r="K593" s="134">
        <f>SUM(E593*1739.32)</f>
        <v>38265.040000000001</v>
      </c>
    </row>
    <row r="594" spans="1:11" ht="29.25">
      <c r="A594" s="131">
        <v>25</v>
      </c>
      <c r="B594" s="145"/>
      <c r="C594" s="166" t="s">
        <v>750</v>
      </c>
      <c r="D594" s="133" t="s">
        <v>749</v>
      </c>
      <c r="E594" s="142">
        <v>25</v>
      </c>
      <c r="F594" s="131">
        <v>0</v>
      </c>
      <c r="G594" s="131">
        <v>0</v>
      </c>
      <c r="H594" s="131">
        <v>0</v>
      </c>
      <c r="I594" s="135">
        <v>0</v>
      </c>
      <c r="J594" s="142">
        <v>1739.32</v>
      </c>
      <c r="K594" s="134">
        <f>SUM(E594*1739.32)</f>
        <v>43483</v>
      </c>
    </row>
    <row r="595" spans="1:11" ht="31.5">
      <c r="A595" s="131">
        <v>26</v>
      </c>
      <c r="B595" s="145"/>
      <c r="C595" s="165" t="s">
        <v>751</v>
      </c>
      <c r="D595" s="133" t="s">
        <v>742</v>
      </c>
      <c r="E595" s="142">
        <v>7</v>
      </c>
      <c r="F595" s="131">
        <v>0</v>
      </c>
      <c r="G595" s="131">
        <v>0</v>
      </c>
      <c r="H595" s="131">
        <v>0</v>
      </c>
      <c r="I595" s="135">
        <v>0</v>
      </c>
      <c r="J595" s="135">
        <v>626.58000000000004</v>
      </c>
      <c r="K595" s="142">
        <f>SUM(E595*626.58)</f>
        <v>4386.0600000000004</v>
      </c>
    </row>
    <row r="596" spans="1:11" ht="31.5">
      <c r="A596" s="131">
        <v>27</v>
      </c>
      <c r="B596" s="145"/>
      <c r="C596" s="165" t="s">
        <v>752</v>
      </c>
      <c r="D596" s="133" t="s">
        <v>742</v>
      </c>
      <c r="E596" s="142">
        <v>14</v>
      </c>
      <c r="F596" s="131">
        <v>0</v>
      </c>
      <c r="G596" s="131">
        <v>0</v>
      </c>
      <c r="H596" s="131">
        <v>0</v>
      </c>
      <c r="I596" s="135">
        <v>0</v>
      </c>
      <c r="J596" s="135">
        <v>628.94000000000005</v>
      </c>
      <c r="K596" s="142">
        <f>SUM(E596*628.94)</f>
        <v>8805.16</v>
      </c>
    </row>
    <row r="597" spans="1:11" ht="15.75">
      <c r="A597" s="131">
        <v>28</v>
      </c>
      <c r="B597" s="145"/>
      <c r="C597" s="165" t="s">
        <v>753</v>
      </c>
      <c r="D597" s="110" t="s">
        <v>278</v>
      </c>
      <c r="E597" s="142">
        <v>5</v>
      </c>
      <c r="F597" s="131">
        <v>0</v>
      </c>
      <c r="G597" s="131">
        <v>0</v>
      </c>
      <c r="H597" s="131">
        <v>0</v>
      </c>
      <c r="I597" s="135">
        <v>0</v>
      </c>
      <c r="J597" s="135">
        <v>1622.5</v>
      </c>
      <c r="K597" s="142">
        <f>SUM(E597*1622.5)</f>
        <v>8112.5</v>
      </c>
    </row>
    <row r="598" spans="1:11" ht="15.75">
      <c r="A598" s="131">
        <v>29</v>
      </c>
      <c r="B598" s="159" t="s">
        <v>754</v>
      </c>
      <c r="C598" s="95" t="s">
        <v>755</v>
      </c>
      <c r="D598" s="110" t="s">
        <v>278</v>
      </c>
      <c r="E598" s="142">
        <v>29</v>
      </c>
      <c r="F598" s="131">
        <v>0</v>
      </c>
      <c r="G598" s="131">
        <v>0</v>
      </c>
      <c r="H598" s="131">
        <v>0</v>
      </c>
      <c r="I598" s="135">
        <v>0</v>
      </c>
      <c r="J598" s="142">
        <v>3525.84</v>
      </c>
      <c r="K598" s="142">
        <f>SUM(E598*3525.84)</f>
        <v>102249.36</v>
      </c>
    </row>
    <row r="599" spans="1:11" ht="15.75">
      <c r="A599" s="131">
        <v>30</v>
      </c>
      <c r="B599" s="145"/>
      <c r="C599" s="167" t="s">
        <v>756</v>
      </c>
      <c r="D599" s="135" t="s">
        <v>402</v>
      </c>
      <c r="E599" s="168">
        <v>155</v>
      </c>
      <c r="F599" s="131">
        <v>0</v>
      </c>
      <c r="G599" s="131">
        <v>0</v>
      </c>
      <c r="H599" s="131">
        <v>0</v>
      </c>
      <c r="I599" s="135">
        <v>0</v>
      </c>
      <c r="J599" s="153">
        <v>20</v>
      </c>
      <c r="K599" s="142">
        <f>SUM(E599*20)</f>
        <v>3100</v>
      </c>
    </row>
    <row r="600" spans="1:11" ht="15.75">
      <c r="A600" s="131"/>
      <c r="B600" s="131"/>
      <c r="C600" s="131"/>
      <c r="D600" s="131"/>
      <c r="E600" s="131"/>
      <c r="F600" s="131"/>
      <c r="G600" s="131"/>
      <c r="H600" s="131"/>
      <c r="I600" s="169"/>
      <c r="J600" s="170" t="s">
        <v>679</v>
      </c>
      <c r="K600" s="171">
        <f>SUM(K569:K599)</f>
        <v>884233.48320000013</v>
      </c>
    </row>
    <row r="601" spans="1:11">
      <c r="A601" s="131"/>
      <c r="B601" s="131"/>
      <c r="C601" s="131"/>
      <c r="D601" s="131"/>
      <c r="E601" s="131"/>
      <c r="F601" s="131"/>
      <c r="G601" s="131"/>
      <c r="H601" s="131"/>
      <c r="I601" s="131"/>
      <c r="J601" s="131"/>
      <c r="K601" s="131"/>
    </row>
    <row r="602" spans="1:11">
      <c r="A602" s="172"/>
      <c r="B602" s="172"/>
      <c r="C602" s="172"/>
      <c r="D602" s="172"/>
      <c r="E602" s="172"/>
      <c r="F602" s="172"/>
      <c r="G602" s="172"/>
      <c r="H602" s="172"/>
      <c r="I602" s="172"/>
      <c r="J602" s="172"/>
      <c r="K602" s="172"/>
    </row>
    <row r="603" spans="1:11" ht="15.75">
      <c r="A603" s="172"/>
      <c r="B603" s="173" t="s">
        <v>757</v>
      </c>
      <c r="C603" s="172"/>
      <c r="D603" s="172"/>
      <c r="E603" s="172"/>
      <c r="F603" s="172"/>
      <c r="G603" s="172"/>
      <c r="H603" s="172"/>
      <c r="I603" s="172"/>
      <c r="J603" s="172"/>
      <c r="K603" s="172"/>
    </row>
    <row r="604" spans="1:11">
      <c r="A604" s="172"/>
      <c r="B604" s="172"/>
      <c r="C604" s="174"/>
      <c r="D604" s="174"/>
      <c r="E604" s="174"/>
      <c r="F604" s="174"/>
      <c r="G604" s="174"/>
      <c r="H604" s="174"/>
      <c r="I604" s="174"/>
      <c r="J604" s="174"/>
      <c r="K604" s="174"/>
    </row>
    <row r="605" spans="1:11">
      <c r="A605" s="172"/>
      <c r="B605" s="172"/>
      <c r="C605" s="175" t="s">
        <v>758</v>
      </c>
      <c r="D605" s="174"/>
      <c r="E605" s="175" t="s">
        <v>759</v>
      </c>
      <c r="F605" s="174"/>
      <c r="G605" s="174"/>
      <c r="H605" s="175" t="s">
        <v>684</v>
      </c>
      <c r="I605" s="174"/>
      <c r="J605" s="174"/>
      <c r="K605" s="174"/>
    </row>
    <row r="606" spans="1:11">
      <c r="A606" s="172"/>
      <c r="B606" s="172"/>
      <c r="C606" s="175" t="s">
        <v>760</v>
      </c>
      <c r="D606" s="172"/>
      <c r="E606" s="175" t="s">
        <v>761</v>
      </c>
      <c r="F606" s="172"/>
      <c r="G606" s="172"/>
      <c r="H606" s="175" t="s">
        <v>692</v>
      </c>
      <c r="I606" s="172"/>
      <c r="J606" s="172"/>
      <c r="K606" s="172"/>
    </row>
    <row r="607" spans="1:11">
      <c r="A607" s="172"/>
      <c r="B607" s="172"/>
      <c r="C607" s="172"/>
      <c r="D607" s="172"/>
      <c r="E607" s="172"/>
      <c r="F607" s="172"/>
      <c r="G607" s="172"/>
      <c r="H607" s="172"/>
      <c r="I607" s="172"/>
      <c r="J607" s="172"/>
      <c r="K607" s="172"/>
    </row>
    <row r="608" spans="1:11">
      <c r="D608" s="1"/>
    </row>
    <row r="609" spans="1:11">
      <c r="A609" s="1138" t="s">
        <v>686</v>
      </c>
      <c r="B609" s="1138"/>
      <c r="C609" s="1138"/>
      <c r="D609" s="1138"/>
      <c r="E609" s="1138"/>
      <c r="F609" s="1138"/>
      <c r="G609" s="1138"/>
      <c r="H609" s="1138"/>
      <c r="I609" s="1138"/>
      <c r="J609" s="1138"/>
      <c r="K609" s="123"/>
    </row>
    <row r="610" spans="1:11">
      <c r="A610" s="1138"/>
      <c r="B610" s="1138"/>
      <c r="C610" s="1138"/>
      <c r="D610" s="1138"/>
      <c r="E610" s="1138"/>
      <c r="F610" s="1138"/>
      <c r="G610" s="1138"/>
      <c r="H610" s="1138"/>
      <c r="I610" s="1138"/>
      <c r="J610" s="1138"/>
      <c r="K610" s="123"/>
    </row>
    <row r="611" spans="1:11">
      <c r="A611" s="122"/>
      <c r="B611" s="123"/>
      <c r="C611" s="123"/>
      <c r="D611" s="123"/>
      <c r="E611" s="123"/>
      <c r="F611" s="123"/>
      <c r="G611" s="123"/>
      <c r="H611" s="123"/>
      <c r="I611" s="123"/>
      <c r="J611" s="123"/>
      <c r="K611" s="123"/>
    </row>
    <row r="612" spans="1:11">
      <c r="A612" s="1139" t="s">
        <v>762</v>
      </c>
      <c r="B612" s="1139"/>
      <c r="C612" s="1139"/>
      <c r="D612" s="176"/>
      <c r="E612" s="123"/>
      <c r="F612" s="123"/>
      <c r="G612" s="123"/>
      <c r="H612" s="123" t="s">
        <v>689</v>
      </c>
      <c r="I612" s="123"/>
      <c r="J612" s="123" t="s">
        <v>763</v>
      </c>
      <c r="K612" s="123"/>
    </row>
    <row r="613" spans="1:11">
      <c r="A613" s="1283" t="s">
        <v>764</v>
      </c>
      <c r="B613" s="1283"/>
      <c r="C613" s="1283"/>
      <c r="D613" s="177"/>
      <c r="E613" s="123"/>
      <c r="F613" s="123"/>
      <c r="G613" s="123"/>
      <c r="H613" s="177" t="s">
        <v>693</v>
      </c>
      <c r="I613" s="1284" t="s">
        <v>765</v>
      </c>
      <c r="J613" s="1284"/>
      <c r="K613" s="123"/>
    </row>
    <row r="614" spans="1:11">
      <c r="A614" s="178" t="s">
        <v>766</v>
      </c>
      <c r="B614" s="178"/>
      <c r="C614" s="178" t="s">
        <v>767</v>
      </c>
      <c r="D614" s="177"/>
      <c r="E614" s="123"/>
      <c r="F614" s="123"/>
      <c r="G614" s="123"/>
      <c r="H614" s="178"/>
      <c r="I614" s="123"/>
      <c r="J614" s="123"/>
      <c r="K614" s="123"/>
    </row>
    <row r="615" spans="1:11" ht="15.75">
      <c r="A615" s="179"/>
      <c r="B615" s="179" t="s">
        <v>768</v>
      </c>
      <c r="C615" s="179"/>
      <c r="D615" s="179"/>
      <c r="E615" s="179"/>
      <c r="F615" s="179"/>
      <c r="G615" s="179"/>
      <c r="H615" s="179"/>
      <c r="I615" s="179"/>
      <c r="J615" s="179"/>
      <c r="K615" s="179"/>
    </row>
    <row r="616" spans="1:11">
      <c r="A616" s="1133" t="s">
        <v>694</v>
      </c>
      <c r="B616" s="1122" t="s">
        <v>5</v>
      </c>
      <c r="C616" s="1122" t="s">
        <v>695</v>
      </c>
      <c r="D616" s="1120" t="s">
        <v>7</v>
      </c>
      <c r="E616" s="1122" t="s">
        <v>696</v>
      </c>
      <c r="F616" s="1122"/>
      <c r="G616" s="1122"/>
      <c r="H616" s="1122"/>
      <c r="I616" s="1122"/>
      <c r="J616" s="1125" t="s">
        <v>769</v>
      </c>
      <c r="K616" s="1125" t="s">
        <v>698</v>
      </c>
    </row>
    <row r="617" spans="1:11">
      <c r="A617" s="1122"/>
      <c r="B617" s="1122"/>
      <c r="C617" s="1122"/>
      <c r="D617" s="1121"/>
      <c r="E617" s="130" t="s">
        <v>10</v>
      </c>
      <c r="F617" s="130" t="s">
        <v>699</v>
      </c>
      <c r="G617" s="130" t="s">
        <v>12</v>
      </c>
      <c r="H617" s="130" t="s">
        <v>700</v>
      </c>
      <c r="I617" s="130" t="s">
        <v>701</v>
      </c>
      <c r="J617" s="1126"/>
      <c r="K617" s="1126"/>
    </row>
    <row r="618" spans="1:11" ht="15.75">
      <c r="A618" s="130">
        <v>1</v>
      </c>
      <c r="B618" s="180" t="s">
        <v>770</v>
      </c>
      <c r="C618" s="156" t="s">
        <v>771</v>
      </c>
      <c r="D618" s="133" t="s">
        <v>46</v>
      </c>
      <c r="E618" s="181">
        <v>3</v>
      </c>
      <c r="F618" s="131"/>
      <c r="G618" s="131"/>
      <c r="H618" s="131"/>
      <c r="I618" s="131"/>
      <c r="J618" s="182">
        <v>100</v>
      </c>
      <c r="K618" s="183">
        <f>J618*E618</f>
        <v>300</v>
      </c>
    </row>
    <row r="619" spans="1:11" ht="15.75">
      <c r="A619" s="130">
        <v>2</v>
      </c>
      <c r="B619" s="180" t="s">
        <v>772</v>
      </c>
      <c r="C619" s="156" t="s">
        <v>773</v>
      </c>
      <c r="D619" s="133" t="s">
        <v>46</v>
      </c>
      <c r="E619" s="181">
        <v>2</v>
      </c>
      <c r="F619" s="131"/>
      <c r="G619" s="131"/>
      <c r="H619" s="131"/>
      <c r="I619" s="131"/>
      <c r="J619" s="182">
        <v>100</v>
      </c>
      <c r="K619" s="183">
        <f t="shared" ref="K619:K682" si="30">J619*E619</f>
        <v>200</v>
      </c>
    </row>
    <row r="620" spans="1:11" ht="15.75">
      <c r="A620" s="130">
        <v>3</v>
      </c>
      <c r="B620" s="184" t="s">
        <v>15</v>
      </c>
      <c r="C620" s="156" t="s">
        <v>774</v>
      </c>
      <c r="D620" s="133" t="s">
        <v>21</v>
      </c>
      <c r="E620" s="181">
        <v>415</v>
      </c>
      <c r="F620" s="131"/>
      <c r="G620" s="131"/>
      <c r="H620" s="131"/>
      <c r="I620" s="131"/>
      <c r="J620" s="182">
        <v>20</v>
      </c>
      <c r="K620" s="183">
        <f t="shared" si="30"/>
        <v>8300</v>
      </c>
    </row>
    <row r="621" spans="1:11" ht="15.75">
      <c r="A621" s="130">
        <v>4</v>
      </c>
      <c r="B621" s="185"/>
      <c r="C621" s="156" t="s">
        <v>775</v>
      </c>
      <c r="D621" s="133" t="s">
        <v>46</v>
      </c>
      <c r="E621" s="181">
        <v>1</v>
      </c>
      <c r="F621" s="131"/>
      <c r="G621" s="131"/>
      <c r="H621" s="131"/>
      <c r="I621" s="131"/>
      <c r="J621" s="182">
        <v>1000</v>
      </c>
      <c r="K621" s="183">
        <f t="shared" si="30"/>
        <v>1000</v>
      </c>
    </row>
    <row r="622" spans="1:11" ht="15.75">
      <c r="A622" s="130">
        <v>5</v>
      </c>
      <c r="B622" s="186" t="s">
        <v>776</v>
      </c>
      <c r="C622" s="156" t="s">
        <v>777</v>
      </c>
      <c r="D622" s="133" t="s">
        <v>46</v>
      </c>
      <c r="E622" s="181">
        <v>1</v>
      </c>
      <c r="F622" s="131"/>
      <c r="G622" s="131"/>
      <c r="H622" s="131"/>
      <c r="I622" s="131"/>
      <c r="J622" s="182">
        <v>100</v>
      </c>
      <c r="K622" s="183">
        <f t="shared" si="30"/>
        <v>100</v>
      </c>
    </row>
    <row r="623" spans="1:11" ht="15.75">
      <c r="A623" s="130">
        <v>6</v>
      </c>
      <c r="B623" s="185"/>
      <c r="C623" s="156" t="s">
        <v>778</v>
      </c>
      <c r="D623" s="133" t="s">
        <v>28</v>
      </c>
      <c r="E623" s="181">
        <v>10</v>
      </c>
      <c r="F623" s="131"/>
      <c r="G623" s="131"/>
      <c r="H623" s="131"/>
      <c r="I623" s="131"/>
      <c r="J623" s="182">
        <v>25</v>
      </c>
      <c r="K623" s="183">
        <f t="shared" si="30"/>
        <v>250</v>
      </c>
    </row>
    <row r="624" spans="1:11" ht="15.75">
      <c r="A624" s="130">
        <v>7</v>
      </c>
      <c r="B624" s="180" t="s">
        <v>779</v>
      </c>
      <c r="C624" s="156" t="s">
        <v>780</v>
      </c>
      <c r="D624" s="133" t="s">
        <v>21</v>
      </c>
      <c r="E624" s="181">
        <v>145</v>
      </c>
      <c r="F624" s="131"/>
      <c r="G624" s="131"/>
      <c r="H624" s="131"/>
      <c r="I624" s="131"/>
      <c r="J624" s="182">
        <v>1976</v>
      </c>
      <c r="K624" s="183">
        <f t="shared" si="30"/>
        <v>286520</v>
      </c>
    </row>
    <row r="625" spans="1:11" ht="15.75">
      <c r="A625" s="130">
        <v>8</v>
      </c>
      <c r="B625" s="185"/>
      <c r="C625" s="156" t="s">
        <v>781</v>
      </c>
      <c r="D625" s="133" t="s">
        <v>782</v>
      </c>
      <c r="E625" s="181">
        <v>245</v>
      </c>
      <c r="F625" s="131"/>
      <c r="G625" s="131"/>
      <c r="H625" s="131"/>
      <c r="I625" s="131"/>
      <c r="J625" s="182">
        <v>38.25</v>
      </c>
      <c r="K625" s="183">
        <f t="shared" si="30"/>
        <v>9371.25</v>
      </c>
    </row>
    <row r="626" spans="1:11" ht="31.5">
      <c r="A626" s="130">
        <v>9</v>
      </c>
      <c r="B626" s="185"/>
      <c r="C626" s="156" t="s">
        <v>783</v>
      </c>
      <c r="D626" s="133" t="s">
        <v>46</v>
      </c>
      <c r="E626" s="181">
        <v>4</v>
      </c>
      <c r="F626" s="131"/>
      <c r="G626" s="131"/>
      <c r="H626" s="131"/>
      <c r="I626" s="131"/>
      <c r="J626" s="182">
        <v>11925</v>
      </c>
      <c r="K626" s="183">
        <f t="shared" si="30"/>
        <v>47700</v>
      </c>
    </row>
    <row r="627" spans="1:11" ht="31.5">
      <c r="A627" s="130">
        <v>10</v>
      </c>
      <c r="B627" s="185"/>
      <c r="C627" s="156" t="s">
        <v>784</v>
      </c>
      <c r="D627" s="133" t="s">
        <v>46</v>
      </c>
      <c r="E627" s="181">
        <v>1</v>
      </c>
      <c r="F627" s="131"/>
      <c r="G627" s="131"/>
      <c r="H627" s="131"/>
      <c r="I627" s="131"/>
      <c r="J627" s="182">
        <v>15300</v>
      </c>
      <c r="K627" s="183">
        <f t="shared" si="30"/>
        <v>15300</v>
      </c>
    </row>
    <row r="628" spans="1:11" ht="15.75">
      <c r="A628" s="130">
        <v>11</v>
      </c>
      <c r="B628" s="184" t="s">
        <v>466</v>
      </c>
      <c r="C628" s="156" t="s">
        <v>785</v>
      </c>
      <c r="D628" s="133" t="s">
        <v>17</v>
      </c>
      <c r="E628" s="187">
        <v>0.70250000000000001</v>
      </c>
      <c r="F628" s="131"/>
      <c r="G628" s="131"/>
      <c r="H628" s="131"/>
      <c r="I628" s="131"/>
      <c r="J628" s="182">
        <v>130000</v>
      </c>
      <c r="K628" s="183">
        <f t="shared" si="30"/>
        <v>91325</v>
      </c>
    </row>
    <row r="629" spans="1:11" ht="15.75">
      <c r="A629" s="130">
        <v>12</v>
      </c>
      <c r="B629" s="184" t="s">
        <v>702</v>
      </c>
      <c r="C629" s="156" t="s">
        <v>786</v>
      </c>
      <c r="D629" s="133" t="s">
        <v>17</v>
      </c>
      <c r="E629" s="181">
        <v>0.64500000000000002</v>
      </c>
      <c r="F629" s="131"/>
      <c r="G629" s="131"/>
      <c r="H629" s="131"/>
      <c r="I629" s="131"/>
      <c r="J629" s="182">
        <v>45000</v>
      </c>
      <c r="K629" s="183">
        <f t="shared" si="30"/>
        <v>29025</v>
      </c>
    </row>
    <row r="630" spans="1:11" ht="15.75">
      <c r="A630" s="130">
        <v>13</v>
      </c>
      <c r="B630" s="185"/>
      <c r="C630" s="156" t="s">
        <v>787</v>
      </c>
      <c r="D630" s="133" t="s">
        <v>146</v>
      </c>
      <c r="E630" s="188">
        <v>0.82299999999999995</v>
      </c>
      <c r="F630" s="131"/>
      <c r="G630" s="131"/>
      <c r="H630" s="131"/>
      <c r="I630" s="131"/>
      <c r="J630" s="182">
        <v>66200</v>
      </c>
      <c r="K630" s="183">
        <f t="shared" si="30"/>
        <v>54482.6</v>
      </c>
    </row>
    <row r="631" spans="1:11" ht="15.75">
      <c r="A631" s="130">
        <v>14</v>
      </c>
      <c r="B631" s="189" t="s">
        <v>788</v>
      </c>
      <c r="C631" s="156" t="s">
        <v>789</v>
      </c>
      <c r="D631" s="133" t="s">
        <v>46</v>
      </c>
      <c r="E631" s="181">
        <v>1</v>
      </c>
      <c r="F631" s="131"/>
      <c r="G631" s="131"/>
      <c r="H631" s="131"/>
      <c r="I631" s="131"/>
      <c r="J631" s="182">
        <v>9080</v>
      </c>
      <c r="K631" s="183">
        <f t="shared" si="30"/>
        <v>9080</v>
      </c>
    </row>
    <row r="632" spans="1:11" ht="15.75">
      <c r="A632" s="130">
        <v>15</v>
      </c>
      <c r="B632" s="189" t="s">
        <v>790</v>
      </c>
      <c r="C632" s="156" t="s">
        <v>791</v>
      </c>
      <c r="D632" s="133" t="s">
        <v>46</v>
      </c>
      <c r="E632" s="181">
        <v>3</v>
      </c>
      <c r="F632" s="131"/>
      <c r="G632" s="131"/>
      <c r="H632" s="131"/>
      <c r="I632" s="131"/>
      <c r="J632" s="182">
        <v>9994</v>
      </c>
      <c r="K632" s="183">
        <f t="shared" si="30"/>
        <v>29982</v>
      </c>
    </row>
    <row r="633" spans="1:11" ht="15.75">
      <c r="A633" s="130">
        <v>16</v>
      </c>
      <c r="B633" s="189" t="s">
        <v>792</v>
      </c>
      <c r="C633" s="156" t="s">
        <v>793</v>
      </c>
      <c r="D633" s="133" t="s">
        <v>46</v>
      </c>
      <c r="E633" s="181">
        <v>1</v>
      </c>
      <c r="F633" s="131"/>
      <c r="G633" s="131"/>
      <c r="H633" s="131"/>
      <c r="I633" s="131"/>
      <c r="J633" s="182">
        <v>9994</v>
      </c>
      <c r="K633" s="183">
        <f t="shared" si="30"/>
        <v>9994</v>
      </c>
    </row>
    <row r="634" spans="1:11" ht="15.75">
      <c r="A634" s="130">
        <v>17</v>
      </c>
      <c r="B634" s="189" t="s">
        <v>794</v>
      </c>
      <c r="C634" s="156" t="s">
        <v>795</v>
      </c>
      <c r="D634" s="133" t="s">
        <v>46</v>
      </c>
      <c r="E634" s="181">
        <v>1</v>
      </c>
      <c r="F634" s="131"/>
      <c r="G634" s="131"/>
      <c r="H634" s="131"/>
      <c r="I634" s="131"/>
      <c r="J634" s="182">
        <v>5164.25</v>
      </c>
      <c r="K634" s="183">
        <f t="shared" si="30"/>
        <v>5164.25</v>
      </c>
    </row>
    <row r="635" spans="1:11" ht="15.75">
      <c r="A635" s="130">
        <v>18</v>
      </c>
      <c r="B635" s="190" t="s">
        <v>796</v>
      </c>
      <c r="C635" s="156" t="s">
        <v>797</v>
      </c>
      <c r="D635" s="181" t="s">
        <v>46</v>
      </c>
      <c r="E635" s="181">
        <v>5</v>
      </c>
      <c r="F635" s="131"/>
      <c r="G635" s="131"/>
      <c r="H635" s="131"/>
      <c r="I635" s="131"/>
      <c r="J635" s="182">
        <v>1123.6500000000001</v>
      </c>
      <c r="K635" s="183">
        <f t="shared" si="30"/>
        <v>5618.25</v>
      </c>
    </row>
    <row r="636" spans="1:11" ht="15.75">
      <c r="A636" s="130">
        <v>19</v>
      </c>
      <c r="B636" s="190" t="s">
        <v>798</v>
      </c>
      <c r="C636" s="156" t="s">
        <v>799</v>
      </c>
      <c r="D636" s="181" t="s">
        <v>46</v>
      </c>
      <c r="E636" s="181">
        <v>6</v>
      </c>
      <c r="F636" s="131"/>
      <c r="G636" s="131"/>
      <c r="H636" s="131"/>
      <c r="I636" s="131"/>
      <c r="J636" s="182">
        <v>1072.57</v>
      </c>
      <c r="K636" s="183">
        <f t="shared" si="30"/>
        <v>6435.42</v>
      </c>
    </row>
    <row r="637" spans="1:11" ht="15.75">
      <c r="A637" s="130">
        <v>20</v>
      </c>
      <c r="B637" s="190" t="s">
        <v>719</v>
      </c>
      <c r="C637" s="191" t="s">
        <v>800</v>
      </c>
      <c r="D637" s="181" t="s">
        <v>282</v>
      </c>
      <c r="E637" s="181">
        <v>58</v>
      </c>
      <c r="F637" s="131"/>
      <c r="G637" s="131"/>
      <c r="H637" s="131"/>
      <c r="I637" s="131"/>
      <c r="J637" s="192">
        <v>625</v>
      </c>
      <c r="K637" s="183">
        <f t="shared" si="30"/>
        <v>36250</v>
      </c>
    </row>
    <row r="638" spans="1:11" ht="15.75">
      <c r="A638" s="130">
        <v>21</v>
      </c>
      <c r="B638" s="184" t="s">
        <v>553</v>
      </c>
      <c r="C638" s="156" t="s">
        <v>801</v>
      </c>
      <c r="D638" s="133" t="s">
        <v>21</v>
      </c>
      <c r="E638" s="181">
        <v>104</v>
      </c>
      <c r="F638" s="131"/>
      <c r="G638" s="131"/>
      <c r="H638" s="131"/>
      <c r="I638" s="131"/>
      <c r="J638" s="192">
        <v>60</v>
      </c>
      <c r="K638" s="183">
        <f t="shared" si="30"/>
        <v>6240</v>
      </c>
    </row>
    <row r="639" spans="1:11" ht="47.25">
      <c r="A639" s="130">
        <v>22</v>
      </c>
      <c r="B639" s="193" t="s">
        <v>802</v>
      </c>
      <c r="C639" s="194" t="s">
        <v>803</v>
      </c>
      <c r="D639" s="133" t="s">
        <v>46</v>
      </c>
      <c r="E639" s="181">
        <v>2</v>
      </c>
      <c r="F639" s="131"/>
      <c r="G639" s="131"/>
      <c r="H639" s="131"/>
      <c r="I639" s="131"/>
      <c r="J639" s="192">
        <v>18240</v>
      </c>
      <c r="K639" s="183">
        <f t="shared" si="30"/>
        <v>36480</v>
      </c>
    </row>
    <row r="640" spans="1:11" ht="31.5">
      <c r="A640" s="130">
        <v>23</v>
      </c>
      <c r="B640" s="195" t="s">
        <v>804</v>
      </c>
      <c r="C640" s="194" t="s">
        <v>805</v>
      </c>
      <c r="D640" s="181" t="s">
        <v>46</v>
      </c>
      <c r="E640" s="181">
        <v>2</v>
      </c>
      <c r="F640" s="131"/>
      <c r="G640" s="131"/>
      <c r="H640" s="131"/>
      <c r="I640" s="131"/>
      <c r="J640" s="192">
        <v>22019</v>
      </c>
      <c r="K640" s="183">
        <f t="shared" si="30"/>
        <v>44038</v>
      </c>
    </row>
    <row r="641" spans="1:11" ht="15.75">
      <c r="A641" s="130">
        <v>24</v>
      </c>
      <c r="B641" s="185"/>
      <c r="C641" s="156" t="s">
        <v>806</v>
      </c>
      <c r="D641" s="181" t="s">
        <v>28</v>
      </c>
      <c r="E641" s="181">
        <v>35</v>
      </c>
      <c r="F641" s="131"/>
      <c r="G641" s="131"/>
      <c r="H641" s="131"/>
      <c r="I641" s="131"/>
      <c r="J641" s="192">
        <v>58</v>
      </c>
      <c r="K641" s="183">
        <f t="shared" si="30"/>
        <v>2030</v>
      </c>
    </row>
    <row r="642" spans="1:11" ht="15.75">
      <c r="A642" s="130">
        <v>25</v>
      </c>
      <c r="B642" s="196" t="s">
        <v>807</v>
      </c>
      <c r="C642" s="156" t="s">
        <v>808</v>
      </c>
      <c r="D642" s="181" t="s">
        <v>282</v>
      </c>
      <c r="E642" s="181">
        <v>5</v>
      </c>
      <c r="F642" s="131"/>
      <c r="G642" s="131"/>
      <c r="H642" s="131"/>
      <c r="I642" s="131"/>
      <c r="J642" s="192">
        <v>600</v>
      </c>
      <c r="K642" s="183">
        <f t="shared" si="30"/>
        <v>3000</v>
      </c>
    </row>
    <row r="643" spans="1:11" ht="15.75">
      <c r="A643" s="130">
        <v>26</v>
      </c>
      <c r="B643" s="180" t="s">
        <v>565</v>
      </c>
      <c r="C643" s="156" t="s">
        <v>809</v>
      </c>
      <c r="D643" s="181" t="s">
        <v>21</v>
      </c>
      <c r="E643" s="181">
        <v>75</v>
      </c>
      <c r="F643" s="131"/>
      <c r="G643" s="131"/>
      <c r="H643" s="131"/>
      <c r="I643" s="131"/>
      <c r="J643" s="192">
        <v>75</v>
      </c>
      <c r="K643" s="183">
        <f t="shared" si="30"/>
        <v>5625</v>
      </c>
    </row>
    <row r="644" spans="1:11" ht="15.75">
      <c r="A644" s="130">
        <v>27</v>
      </c>
      <c r="B644" s="180" t="s">
        <v>647</v>
      </c>
      <c r="C644" s="156" t="s">
        <v>810</v>
      </c>
      <c r="D644" s="181" t="s">
        <v>21</v>
      </c>
      <c r="E644" s="181">
        <v>85</v>
      </c>
      <c r="F644" s="131"/>
      <c r="G644" s="131"/>
      <c r="H644" s="131"/>
      <c r="I644" s="131"/>
      <c r="J644" s="192">
        <v>135</v>
      </c>
      <c r="K644" s="183">
        <f t="shared" si="30"/>
        <v>11475</v>
      </c>
    </row>
    <row r="645" spans="1:11" ht="31.5">
      <c r="A645" s="130">
        <v>28</v>
      </c>
      <c r="B645" s="189" t="s">
        <v>811</v>
      </c>
      <c r="C645" s="194" t="s">
        <v>812</v>
      </c>
      <c r="D645" s="197" t="s">
        <v>46</v>
      </c>
      <c r="E645" s="181">
        <v>2</v>
      </c>
      <c r="F645" s="131"/>
      <c r="G645" s="131"/>
      <c r="H645" s="131"/>
      <c r="I645" s="131"/>
      <c r="J645" s="182">
        <v>5272.07</v>
      </c>
      <c r="K645" s="183">
        <f t="shared" si="30"/>
        <v>10544.14</v>
      </c>
    </row>
    <row r="646" spans="1:11" ht="31.5">
      <c r="A646" s="130">
        <v>29</v>
      </c>
      <c r="B646" s="189" t="s">
        <v>813</v>
      </c>
      <c r="C646" s="194" t="s">
        <v>814</v>
      </c>
      <c r="D646" s="197" t="s">
        <v>46</v>
      </c>
      <c r="E646" s="181">
        <v>7</v>
      </c>
      <c r="F646" s="131"/>
      <c r="G646" s="131"/>
      <c r="H646" s="131"/>
      <c r="I646" s="131"/>
      <c r="J646" s="192">
        <v>4705.71</v>
      </c>
      <c r="K646" s="183">
        <f t="shared" si="30"/>
        <v>32939.97</v>
      </c>
    </row>
    <row r="647" spans="1:11" ht="31.5">
      <c r="A647" s="130">
        <v>30</v>
      </c>
      <c r="B647" s="189" t="s">
        <v>559</v>
      </c>
      <c r="C647" s="194" t="s">
        <v>815</v>
      </c>
      <c r="D647" s="197" t="s">
        <v>46</v>
      </c>
      <c r="E647" s="181">
        <v>3</v>
      </c>
      <c r="F647" s="131"/>
      <c r="G647" s="131"/>
      <c r="H647" s="131"/>
      <c r="I647" s="131"/>
      <c r="J647" s="192">
        <v>4704.57</v>
      </c>
      <c r="K647" s="183">
        <f t="shared" si="30"/>
        <v>14113.71</v>
      </c>
    </row>
    <row r="648" spans="1:11" ht="31.5">
      <c r="A648" s="130">
        <v>31</v>
      </c>
      <c r="B648" s="189" t="s">
        <v>816</v>
      </c>
      <c r="C648" s="194" t="s">
        <v>817</v>
      </c>
      <c r="D648" s="197" t="s">
        <v>46</v>
      </c>
      <c r="E648" s="181">
        <v>3</v>
      </c>
      <c r="F648" s="131"/>
      <c r="G648" s="131"/>
      <c r="H648" s="131"/>
      <c r="I648" s="131"/>
      <c r="J648" s="192">
        <v>5273.21</v>
      </c>
      <c r="K648" s="183">
        <f t="shared" si="30"/>
        <v>15819.630000000001</v>
      </c>
    </row>
    <row r="649" spans="1:11" ht="15.75">
      <c r="A649" s="130">
        <v>32</v>
      </c>
      <c r="B649" s="180" t="s">
        <v>818</v>
      </c>
      <c r="C649" s="194" t="s">
        <v>819</v>
      </c>
      <c r="D649" s="181" t="s">
        <v>21</v>
      </c>
      <c r="E649" s="181">
        <v>14</v>
      </c>
      <c r="F649" s="131"/>
      <c r="G649" s="131"/>
      <c r="H649" s="131"/>
      <c r="I649" s="131"/>
      <c r="J649" s="182">
        <v>1450</v>
      </c>
      <c r="K649" s="183">
        <f t="shared" si="30"/>
        <v>20300</v>
      </c>
    </row>
    <row r="650" spans="1:11" ht="31.5">
      <c r="A650" s="130">
        <v>33</v>
      </c>
      <c r="B650" s="198" t="s">
        <v>820</v>
      </c>
      <c r="C650" s="194" t="s">
        <v>821</v>
      </c>
      <c r="D650" s="181" t="s">
        <v>46</v>
      </c>
      <c r="E650" s="181">
        <v>2</v>
      </c>
      <c r="F650" s="131"/>
      <c r="G650" s="131"/>
      <c r="H650" s="131"/>
      <c r="I650" s="131"/>
      <c r="J650" s="192">
        <v>6207.32</v>
      </c>
      <c r="K650" s="183">
        <f t="shared" si="30"/>
        <v>12414.64</v>
      </c>
    </row>
    <row r="651" spans="1:11" ht="15.75">
      <c r="A651" s="130">
        <v>34</v>
      </c>
      <c r="B651" s="199" t="s">
        <v>822</v>
      </c>
      <c r="C651" s="194" t="s">
        <v>823</v>
      </c>
      <c r="D651" s="181" t="s">
        <v>46</v>
      </c>
      <c r="E651" s="181">
        <v>4</v>
      </c>
      <c r="F651" s="131"/>
      <c r="G651" s="131"/>
      <c r="H651" s="131"/>
      <c r="I651" s="131"/>
      <c r="J651" s="192">
        <v>1048.17</v>
      </c>
      <c r="K651" s="183">
        <f t="shared" si="30"/>
        <v>4192.68</v>
      </c>
    </row>
    <row r="652" spans="1:11" ht="31.5">
      <c r="A652" s="130">
        <v>35</v>
      </c>
      <c r="B652" s="200" t="s">
        <v>824</v>
      </c>
      <c r="C652" s="156" t="s">
        <v>825</v>
      </c>
      <c r="D652" s="201" t="s">
        <v>46</v>
      </c>
      <c r="E652" s="181">
        <v>12</v>
      </c>
      <c r="F652" s="131"/>
      <c r="G652" s="131"/>
      <c r="H652" s="131"/>
      <c r="I652" s="131"/>
      <c r="J652" s="192">
        <v>3966.82</v>
      </c>
      <c r="K652" s="183">
        <f t="shared" si="30"/>
        <v>47601.840000000004</v>
      </c>
    </row>
    <row r="653" spans="1:11" ht="31.5">
      <c r="A653" s="130">
        <v>36</v>
      </c>
      <c r="B653" s="200" t="s">
        <v>826</v>
      </c>
      <c r="C653" s="156" t="s">
        <v>827</v>
      </c>
      <c r="D653" s="201" t="s">
        <v>46</v>
      </c>
      <c r="E653" s="181">
        <v>4</v>
      </c>
      <c r="F653" s="131"/>
      <c r="G653" s="131"/>
      <c r="H653" s="131"/>
      <c r="I653" s="131"/>
      <c r="J653" s="192">
        <v>2939.65</v>
      </c>
      <c r="K653" s="183">
        <f t="shared" si="30"/>
        <v>11758.6</v>
      </c>
    </row>
    <row r="654" spans="1:11" ht="31.5">
      <c r="A654" s="130">
        <v>37</v>
      </c>
      <c r="B654" s="202" t="s">
        <v>574</v>
      </c>
      <c r="C654" s="194" t="s">
        <v>828</v>
      </c>
      <c r="D654" s="201" t="s">
        <v>46</v>
      </c>
      <c r="E654" s="181">
        <v>4</v>
      </c>
      <c r="F654" s="131"/>
      <c r="G654" s="131"/>
      <c r="H654" s="131"/>
      <c r="I654" s="131"/>
      <c r="J654" s="182">
        <v>2775.07</v>
      </c>
      <c r="K654" s="183">
        <f t="shared" si="30"/>
        <v>11100.28</v>
      </c>
    </row>
    <row r="655" spans="1:11" ht="31.5">
      <c r="A655" s="130">
        <v>38</v>
      </c>
      <c r="B655" s="202" t="s">
        <v>829</v>
      </c>
      <c r="C655" s="194" t="s">
        <v>830</v>
      </c>
      <c r="D655" s="201" t="s">
        <v>46</v>
      </c>
      <c r="E655" s="181">
        <v>3</v>
      </c>
      <c r="F655" s="131"/>
      <c r="G655" s="131"/>
      <c r="H655" s="131"/>
      <c r="I655" s="131"/>
      <c r="J655" s="192">
        <v>2662.71</v>
      </c>
      <c r="K655" s="183">
        <f t="shared" si="30"/>
        <v>7988.13</v>
      </c>
    </row>
    <row r="656" spans="1:11" ht="31.5">
      <c r="A656" s="130">
        <v>39</v>
      </c>
      <c r="B656" s="202" t="s">
        <v>829</v>
      </c>
      <c r="C656" s="194" t="s">
        <v>831</v>
      </c>
      <c r="D656" s="201" t="s">
        <v>46</v>
      </c>
      <c r="E656" s="181">
        <v>10</v>
      </c>
      <c r="F656" s="131"/>
      <c r="G656" s="131"/>
      <c r="H656" s="131"/>
      <c r="I656" s="131"/>
      <c r="J656" s="192">
        <v>2662.71</v>
      </c>
      <c r="K656" s="183">
        <f t="shared" si="30"/>
        <v>26627.1</v>
      </c>
    </row>
    <row r="657" spans="1:11" ht="31.5">
      <c r="A657" s="130">
        <v>40</v>
      </c>
      <c r="B657" s="202" t="s">
        <v>829</v>
      </c>
      <c r="C657" s="194" t="s">
        <v>832</v>
      </c>
      <c r="D657" s="201" t="s">
        <v>46</v>
      </c>
      <c r="E657" s="181">
        <v>2</v>
      </c>
      <c r="F657" s="131"/>
      <c r="G657" s="131"/>
      <c r="H657" s="131"/>
      <c r="I657" s="131"/>
      <c r="J657" s="192">
        <v>2771.67</v>
      </c>
      <c r="K657" s="183">
        <f t="shared" si="30"/>
        <v>5543.34</v>
      </c>
    </row>
    <row r="658" spans="1:11" ht="31.5">
      <c r="A658" s="130">
        <v>41</v>
      </c>
      <c r="B658" s="189" t="s">
        <v>833</v>
      </c>
      <c r="C658" s="194" t="s">
        <v>834</v>
      </c>
      <c r="D658" s="201" t="s">
        <v>46</v>
      </c>
      <c r="E658" s="181">
        <v>6</v>
      </c>
      <c r="F658" s="131"/>
      <c r="G658" s="131"/>
      <c r="H658" s="131"/>
      <c r="I658" s="131"/>
      <c r="J658" s="192">
        <v>1947.66</v>
      </c>
      <c r="K658" s="183">
        <f t="shared" si="30"/>
        <v>11685.960000000001</v>
      </c>
    </row>
    <row r="659" spans="1:11" ht="31.5">
      <c r="A659" s="130">
        <v>42</v>
      </c>
      <c r="B659" s="202" t="s">
        <v>522</v>
      </c>
      <c r="C659" s="194" t="s">
        <v>835</v>
      </c>
      <c r="D659" s="201" t="s">
        <v>46</v>
      </c>
      <c r="E659" s="181">
        <v>6</v>
      </c>
      <c r="F659" s="131"/>
      <c r="G659" s="131"/>
      <c r="H659" s="131"/>
      <c r="I659" s="131"/>
      <c r="J659" s="192">
        <v>1102.08</v>
      </c>
      <c r="K659" s="183">
        <f t="shared" si="30"/>
        <v>6612.48</v>
      </c>
    </row>
    <row r="660" spans="1:11" ht="31.5">
      <c r="A660" s="130">
        <v>43</v>
      </c>
      <c r="B660" s="203" t="s">
        <v>836</v>
      </c>
      <c r="C660" s="194" t="s">
        <v>837</v>
      </c>
      <c r="D660" s="181" t="s">
        <v>298</v>
      </c>
      <c r="E660" s="181">
        <v>0.159</v>
      </c>
      <c r="F660" s="131"/>
      <c r="G660" s="131"/>
      <c r="H660" s="131"/>
      <c r="I660" s="131"/>
      <c r="J660" s="182">
        <v>108389.54</v>
      </c>
      <c r="K660" s="183">
        <f t="shared" si="30"/>
        <v>17233.936859999998</v>
      </c>
    </row>
    <row r="661" spans="1:11" ht="15.75">
      <c r="A661" s="130">
        <v>44</v>
      </c>
      <c r="B661" s="180" t="s">
        <v>565</v>
      </c>
      <c r="C661" s="194" t="s">
        <v>838</v>
      </c>
      <c r="D661" s="181" t="s">
        <v>17</v>
      </c>
      <c r="E661" s="181">
        <v>5.8000000000000003E-2</v>
      </c>
      <c r="F661" s="131"/>
      <c r="G661" s="131"/>
      <c r="H661" s="131"/>
      <c r="I661" s="131"/>
      <c r="J661" s="182">
        <v>144504.22</v>
      </c>
      <c r="K661" s="183">
        <f t="shared" si="30"/>
        <v>8381.2447599999996</v>
      </c>
    </row>
    <row r="662" spans="1:11" ht="15.75">
      <c r="A662" s="130">
        <v>45</v>
      </c>
      <c r="B662" s="196" t="s">
        <v>807</v>
      </c>
      <c r="C662" s="194" t="s">
        <v>839</v>
      </c>
      <c r="D662" s="181" t="s">
        <v>46</v>
      </c>
      <c r="E662" s="181">
        <v>6</v>
      </c>
      <c r="F662" s="131"/>
      <c r="G662" s="131"/>
      <c r="H662" s="131"/>
      <c r="I662" s="131"/>
      <c r="J662" s="192">
        <v>6591.06</v>
      </c>
      <c r="K662" s="183">
        <f t="shared" si="30"/>
        <v>39546.36</v>
      </c>
    </row>
    <row r="663" spans="1:11" ht="15.75">
      <c r="A663" s="130">
        <v>46</v>
      </c>
      <c r="B663" s="196" t="s">
        <v>545</v>
      </c>
      <c r="C663" s="194" t="s">
        <v>840</v>
      </c>
      <c r="D663" s="181" t="s">
        <v>46</v>
      </c>
      <c r="E663" s="181">
        <v>3</v>
      </c>
      <c r="F663" s="131"/>
      <c r="G663" s="131"/>
      <c r="H663" s="131"/>
      <c r="I663" s="131"/>
      <c r="J663" s="192">
        <v>27943.82</v>
      </c>
      <c r="K663" s="183">
        <f t="shared" si="30"/>
        <v>83831.459999999992</v>
      </c>
    </row>
    <row r="664" spans="1:11" ht="15.75">
      <c r="A664" s="130">
        <v>47</v>
      </c>
      <c r="B664" s="184" t="s">
        <v>553</v>
      </c>
      <c r="C664" s="156" t="s">
        <v>841</v>
      </c>
      <c r="D664" s="181" t="s">
        <v>17</v>
      </c>
      <c r="E664" s="181">
        <v>0.56000000000000005</v>
      </c>
      <c r="F664" s="131"/>
      <c r="G664" s="131"/>
      <c r="H664" s="131"/>
      <c r="I664" s="131"/>
      <c r="J664" s="182">
        <v>453053.76</v>
      </c>
      <c r="K664" s="183">
        <f t="shared" si="30"/>
        <v>253710.10560000004</v>
      </c>
    </row>
    <row r="665" spans="1:11" ht="15.75">
      <c r="A665" s="130">
        <v>48</v>
      </c>
      <c r="B665" s="203" t="s">
        <v>842</v>
      </c>
      <c r="C665" s="204" t="s">
        <v>843</v>
      </c>
      <c r="D665" s="181" t="s">
        <v>46</v>
      </c>
      <c r="E665" s="181">
        <v>34</v>
      </c>
      <c r="F665" s="131"/>
      <c r="G665" s="131"/>
      <c r="H665" s="131"/>
      <c r="I665" s="131"/>
      <c r="J665" s="192">
        <v>2243.63</v>
      </c>
      <c r="K665" s="183">
        <f t="shared" si="30"/>
        <v>76283.42</v>
      </c>
    </row>
    <row r="666" spans="1:11" ht="15.75">
      <c r="A666" s="130">
        <v>49</v>
      </c>
      <c r="B666" s="203" t="s">
        <v>844</v>
      </c>
      <c r="C666" s="194" t="s">
        <v>845</v>
      </c>
      <c r="D666" s="181" t="s">
        <v>298</v>
      </c>
      <c r="E666" s="181">
        <v>0.78800000000000003</v>
      </c>
      <c r="F666" s="131"/>
      <c r="G666" s="131"/>
      <c r="H666" s="131"/>
      <c r="I666" s="131"/>
      <c r="J666" s="182">
        <v>108389.54</v>
      </c>
      <c r="K666" s="183">
        <f t="shared" si="30"/>
        <v>85410.957519999996</v>
      </c>
    </row>
    <row r="667" spans="1:11" ht="15.75">
      <c r="A667" s="130">
        <v>50</v>
      </c>
      <c r="B667" s="203" t="s">
        <v>846</v>
      </c>
      <c r="C667" s="194" t="s">
        <v>847</v>
      </c>
      <c r="D667" s="181" t="s">
        <v>298</v>
      </c>
      <c r="E667" s="181">
        <v>0.61399999999999999</v>
      </c>
      <c r="F667" s="131"/>
      <c r="G667" s="131"/>
      <c r="H667" s="131"/>
      <c r="I667" s="131"/>
      <c r="J667" s="182">
        <v>108389.54</v>
      </c>
      <c r="K667" s="183">
        <f t="shared" si="30"/>
        <v>66551.177559999996</v>
      </c>
    </row>
    <row r="668" spans="1:11" ht="31.5">
      <c r="A668" s="130">
        <v>51</v>
      </c>
      <c r="B668" s="193" t="s">
        <v>848</v>
      </c>
      <c r="C668" s="194" t="s">
        <v>849</v>
      </c>
      <c r="D668" s="181" t="s">
        <v>46</v>
      </c>
      <c r="E668" s="181">
        <v>3</v>
      </c>
      <c r="F668" s="131"/>
      <c r="G668" s="131"/>
      <c r="H668" s="131"/>
      <c r="I668" s="131"/>
      <c r="J668" s="182">
        <v>4347</v>
      </c>
      <c r="K668" s="183">
        <f t="shared" si="30"/>
        <v>13041</v>
      </c>
    </row>
    <row r="669" spans="1:11" ht="31.5">
      <c r="A669" s="130">
        <v>52</v>
      </c>
      <c r="B669" s="193" t="s">
        <v>633</v>
      </c>
      <c r="C669" s="194" t="s">
        <v>850</v>
      </c>
      <c r="D669" s="181" t="s">
        <v>46</v>
      </c>
      <c r="E669" s="181">
        <v>2</v>
      </c>
      <c r="F669" s="131"/>
      <c r="G669" s="131"/>
      <c r="H669" s="131"/>
      <c r="I669" s="131"/>
      <c r="J669" s="182">
        <v>1932</v>
      </c>
      <c r="K669" s="183">
        <f t="shared" si="30"/>
        <v>3864</v>
      </c>
    </row>
    <row r="670" spans="1:11" ht="31.5">
      <c r="A670" s="130">
        <v>53</v>
      </c>
      <c r="B670" s="202" t="s">
        <v>851</v>
      </c>
      <c r="C670" s="194" t="s">
        <v>852</v>
      </c>
      <c r="D670" s="181" t="s">
        <v>46</v>
      </c>
      <c r="E670" s="181">
        <v>3</v>
      </c>
      <c r="F670" s="131"/>
      <c r="G670" s="131"/>
      <c r="H670" s="131"/>
      <c r="I670" s="131"/>
      <c r="J670" s="182">
        <v>4347</v>
      </c>
      <c r="K670" s="183">
        <f t="shared" si="30"/>
        <v>13041</v>
      </c>
    </row>
    <row r="671" spans="1:11" ht="31.5">
      <c r="A671" s="130">
        <v>54</v>
      </c>
      <c r="B671" s="186" t="s">
        <v>853</v>
      </c>
      <c r="C671" s="194" t="s">
        <v>854</v>
      </c>
      <c r="D671" s="181" t="s">
        <v>46</v>
      </c>
      <c r="E671" s="181">
        <v>3</v>
      </c>
      <c r="F671" s="131"/>
      <c r="G671" s="131"/>
      <c r="H671" s="131"/>
      <c r="I671" s="131"/>
      <c r="J671" s="182">
        <v>5187</v>
      </c>
      <c r="K671" s="183">
        <f t="shared" si="30"/>
        <v>15561</v>
      </c>
    </row>
    <row r="672" spans="1:11" ht="31.5">
      <c r="A672" s="130">
        <v>55</v>
      </c>
      <c r="B672" s="200" t="s">
        <v>855</v>
      </c>
      <c r="C672" s="194" t="s">
        <v>856</v>
      </c>
      <c r="D672" s="181" t="s">
        <v>46</v>
      </c>
      <c r="E672" s="181">
        <v>8</v>
      </c>
      <c r="F672" s="131"/>
      <c r="G672" s="131"/>
      <c r="H672" s="131"/>
      <c r="I672" s="131"/>
      <c r="J672" s="192">
        <v>4392.45</v>
      </c>
      <c r="K672" s="183">
        <f t="shared" si="30"/>
        <v>35139.599999999999</v>
      </c>
    </row>
    <row r="673" spans="1:11" ht="31.5">
      <c r="A673" s="130">
        <v>56</v>
      </c>
      <c r="B673" s="200" t="s">
        <v>857</v>
      </c>
      <c r="C673" s="194" t="s">
        <v>858</v>
      </c>
      <c r="D673" s="181" t="s">
        <v>46</v>
      </c>
      <c r="E673" s="181">
        <v>7</v>
      </c>
      <c r="F673" s="131"/>
      <c r="G673" s="131"/>
      <c r="H673" s="131"/>
      <c r="I673" s="131"/>
      <c r="J673" s="192">
        <v>3280.15</v>
      </c>
      <c r="K673" s="183">
        <f t="shared" si="30"/>
        <v>22961.05</v>
      </c>
    </row>
    <row r="674" spans="1:11" ht="15.75">
      <c r="A674" s="130">
        <v>57</v>
      </c>
      <c r="B674" s="180" t="s">
        <v>19</v>
      </c>
      <c r="C674" s="194" t="s">
        <v>859</v>
      </c>
      <c r="D674" s="181" t="s">
        <v>21</v>
      </c>
      <c r="E674" s="181">
        <v>175</v>
      </c>
      <c r="F674" s="131"/>
      <c r="G674" s="131"/>
      <c r="H674" s="131"/>
      <c r="I674" s="131"/>
      <c r="J674" s="182">
        <v>276.14999999999998</v>
      </c>
      <c r="K674" s="183">
        <f t="shared" si="30"/>
        <v>48326.249999999993</v>
      </c>
    </row>
    <row r="675" spans="1:11" ht="15.75">
      <c r="A675" s="130">
        <v>58</v>
      </c>
      <c r="B675" s="186" t="s">
        <v>860</v>
      </c>
      <c r="C675" s="156" t="s">
        <v>861</v>
      </c>
      <c r="D675" s="181" t="s">
        <v>46</v>
      </c>
      <c r="E675" s="181">
        <v>1</v>
      </c>
      <c r="F675" s="131"/>
      <c r="G675" s="131"/>
      <c r="H675" s="131"/>
      <c r="I675" s="131"/>
      <c r="J675" s="182">
        <v>55501.5</v>
      </c>
      <c r="K675" s="183">
        <f t="shared" si="30"/>
        <v>55501.5</v>
      </c>
    </row>
    <row r="676" spans="1:11" ht="15.75">
      <c r="A676" s="130">
        <v>59</v>
      </c>
      <c r="B676" s="186" t="s">
        <v>862</v>
      </c>
      <c r="C676" s="156" t="s">
        <v>863</v>
      </c>
      <c r="D676" s="181" t="s">
        <v>46</v>
      </c>
      <c r="E676" s="181">
        <v>1</v>
      </c>
      <c r="F676" s="131"/>
      <c r="G676" s="131"/>
      <c r="H676" s="131"/>
      <c r="I676" s="131"/>
      <c r="J676" s="192">
        <v>78088</v>
      </c>
      <c r="K676" s="183">
        <f t="shared" si="30"/>
        <v>78088</v>
      </c>
    </row>
    <row r="677" spans="1:11" ht="31.5">
      <c r="A677" s="130">
        <v>60</v>
      </c>
      <c r="B677" s="186" t="s">
        <v>864</v>
      </c>
      <c r="C677" s="156" t="s">
        <v>865</v>
      </c>
      <c r="D677" s="181" t="s">
        <v>46</v>
      </c>
      <c r="E677" s="181">
        <v>3</v>
      </c>
      <c r="F677" s="131"/>
      <c r="G677" s="131"/>
      <c r="H677" s="131"/>
      <c r="I677" s="131"/>
      <c r="J677" s="192">
        <v>1668.45</v>
      </c>
      <c r="K677" s="183">
        <f t="shared" si="30"/>
        <v>5005.3500000000004</v>
      </c>
    </row>
    <row r="678" spans="1:11" ht="31.5">
      <c r="A678" s="130">
        <v>61</v>
      </c>
      <c r="B678" s="190" t="s">
        <v>796</v>
      </c>
      <c r="C678" s="156" t="s">
        <v>866</v>
      </c>
      <c r="D678" s="133" t="s">
        <v>282</v>
      </c>
      <c r="E678" s="181">
        <v>8</v>
      </c>
      <c r="F678" s="131"/>
      <c r="G678" s="131"/>
      <c r="H678" s="131"/>
      <c r="I678" s="131"/>
      <c r="J678" s="182">
        <v>1859.13</v>
      </c>
      <c r="K678" s="183">
        <f t="shared" si="30"/>
        <v>14873.04</v>
      </c>
    </row>
    <row r="679" spans="1:11" ht="31.5">
      <c r="A679" s="130">
        <v>62</v>
      </c>
      <c r="B679" s="193" t="s">
        <v>633</v>
      </c>
      <c r="C679" s="156" t="s">
        <v>867</v>
      </c>
      <c r="D679" s="133" t="s">
        <v>282</v>
      </c>
      <c r="E679" s="181">
        <v>2</v>
      </c>
      <c r="F679" s="131"/>
      <c r="G679" s="131"/>
      <c r="H679" s="131"/>
      <c r="I679" s="131"/>
      <c r="J679" s="182">
        <v>1852.32</v>
      </c>
      <c r="K679" s="183">
        <f t="shared" si="30"/>
        <v>3704.64</v>
      </c>
    </row>
    <row r="680" spans="1:11" ht="31.5">
      <c r="A680" s="130">
        <v>63</v>
      </c>
      <c r="B680" s="186" t="s">
        <v>864</v>
      </c>
      <c r="C680" s="156" t="s">
        <v>868</v>
      </c>
      <c r="D680" s="133" t="s">
        <v>282</v>
      </c>
      <c r="E680" s="181">
        <v>4</v>
      </c>
      <c r="F680" s="131"/>
      <c r="G680" s="131"/>
      <c r="H680" s="131"/>
      <c r="I680" s="131"/>
      <c r="J680" s="182">
        <v>1407.4</v>
      </c>
      <c r="K680" s="183">
        <f t="shared" si="30"/>
        <v>5629.6</v>
      </c>
    </row>
    <row r="681" spans="1:11" ht="31.5">
      <c r="A681" s="130">
        <v>64</v>
      </c>
      <c r="B681" s="186" t="s">
        <v>864</v>
      </c>
      <c r="C681" s="156" t="s">
        <v>868</v>
      </c>
      <c r="D681" s="133" t="s">
        <v>282</v>
      </c>
      <c r="E681" s="181">
        <v>14</v>
      </c>
      <c r="F681" s="131"/>
      <c r="G681" s="131"/>
      <c r="H681" s="131"/>
      <c r="I681" s="131"/>
      <c r="J681" s="192">
        <v>1623.05</v>
      </c>
      <c r="K681" s="183">
        <f t="shared" si="30"/>
        <v>22722.7</v>
      </c>
    </row>
    <row r="682" spans="1:11" ht="15.75">
      <c r="A682" s="130">
        <v>65</v>
      </c>
      <c r="B682" s="193" t="s">
        <v>525</v>
      </c>
      <c r="C682" s="156" t="s">
        <v>869</v>
      </c>
      <c r="D682" s="133" t="s">
        <v>282</v>
      </c>
      <c r="E682" s="181">
        <v>1</v>
      </c>
      <c r="F682" s="131"/>
      <c r="G682" s="131"/>
      <c r="H682" s="131"/>
      <c r="I682" s="131"/>
      <c r="J682" s="192">
        <v>147550</v>
      </c>
      <c r="K682" s="183">
        <f t="shared" si="30"/>
        <v>147550</v>
      </c>
    </row>
    <row r="683" spans="1:11" ht="15.75">
      <c r="A683" s="130">
        <v>66</v>
      </c>
      <c r="B683" s="203" t="s">
        <v>870</v>
      </c>
      <c r="C683" s="156" t="s">
        <v>871</v>
      </c>
      <c r="D683" s="181" t="s">
        <v>298</v>
      </c>
      <c r="E683" s="181">
        <v>0.504</v>
      </c>
      <c r="F683" s="131"/>
      <c r="G683" s="131"/>
      <c r="H683" s="131"/>
      <c r="I683" s="131"/>
      <c r="J683" s="192">
        <v>144145</v>
      </c>
      <c r="K683" s="183">
        <f t="shared" ref="K683:K740" si="31">J683*E683</f>
        <v>72649.08</v>
      </c>
    </row>
    <row r="684" spans="1:11" ht="15.75">
      <c r="A684" s="130">
        <v>67</v>
      </c>
      <c r="B684" s="203" t="s">
        <v>872</v>
      </c>
      <c r="C684" s="156" t="s">
        <v>873</v>
      </c>
      <c r="D684" s="181" t="s">
        <v>298</v>
      </c>
      <c r="E684" s="181">
        <v>0.35799999999999998</v>
      </c>
      <c r="F684" s="131"/>
      <c r="G684" s="131"/>
      <c r="H684" s="131"/>
      <c r="I684" s="131"/>
      <c r="J684" s="192">
        <v>14145</v>
      </c>
      <c r="K684" s="183">
        <f t="shared" si="31"/>
        <v>5063.91</v>
      </c>
    </row>
    <row r="685" spans="1:11" ht="15.75">
      <c r="A685" s="130">
        <v>68</v>
      </c>
      <c r="B685" s="198" t="s">
        <v>874</v>
      </c>
      <c r="C685" s="156" t="s">
        <v>875</v>
      </c>
      <c r="D685" s="133" t="s">
        <v>46</v>
      </c>
      <c r="E685" s="181">
        <v>12</v>
      </c>
      <c r="F685" s="131"/>
      <c r="G685" s="131"/>
      <c r="H685" s="131"/>
      <c r="I685" s="131"/>
      <c r="J685" s="182">
        <v>89.665000000000006</v>
      </c>
      <c r="K685" s="183">
        <f t="shared" si="31"/>
        <v>1075.98</v>
      </c>
    </row>
    <row r="686" spans="1:11" ht="15.75">
      <c r="A686" s="130">
        <v>69</v>
      </c>
      <c r="B686" s="198" t="s">
        <v>876</v>
      </c>
      <c r="C686" s="156" t="s">
        <v>877</v>
      </c>
      <c r="D686" s="133" t="s">
        <v>46</v>
      </c>
      <c r="E686" s="181">
        <v>4</v>
      </c>
      <c r="F686" s="131"/>
      <c r="G686" s="131"/>
      <c r="H686" s="131"/>
      <c r="I686" s="131"/>
      <c r="J686" s="182">
        <v>266.72500000000002</v>
      </c>
      <c r="K686" s="183">
        <f t="shared" si="31"/>
        <v>1066.9000000000001</v>
      </c>
    </row>
    <row r="687" spans="1:11" ht="15.75">
      <c r="A687" s="130">
        <v>70</v>
      </c>
      <c r="B687" s="205" t="s">
        <v>878</v>
      </c>
      <c r="C687" s="156" t="s">
        <v>879</v>
      </c>
      <c r="D687" s="133" t="s">
        <v>46</v>
      </c>
      <c r="E687" s="181">
        <v>3</v>
      </c>
      <c r="F687" s="131"/>
      <c r="G687" s="131"/>
      <c r="H687" s="131"/>
      <c r="I687" s="131"/>
      <c r="J687" s="192">
        <v>284.88499999999999</v>
      </c>
      <c r="K687" s="183">
        <f t="shared" si="31"/>
        <v>854.65499999999997</v>
      </c>
    </row>
    <row r="688" spans="1:11" ht="15.75">
      <c r="A688" s="130">
        <v>71</v>
      </c>
      <c r="B688" s="198" t="s">
        <v>880</v>
      </c>
      <c r="C688" s="156" t="s">
        <v>881</v>
      </c>
      <c r="D688" s="133" t="s">
        <v>46</v>
      </c>
      <c r="E688" s="181">
        <v>8</v>
      </c>
      <c r="F688" s="131"/>
      <c r="G688" s="131"/>
      <c r="H688" s="131"/>
      <c r="I688" s="131"/>
      <c r="J688" s="192">
        <v>312.125</v>
      </c>
      <c r="K688" s="183">
        <f t="shared" si="31"/>
        <v>2497</v>
      </c>
    </row>
    <row r="689" spans="1:11" ht="15.75">
      <c r="A689" s="130">
        <v>72</v>
      </c>
      <c r="B689" s="186" t="s">
        <v>882</v>
      </c>
      <c r="C689" s="194" t="s">
        <v>883</v>
      </c>
      <c r="D689" s="133" t="s">
        <v>46</v>
      </c>
      <c r="E689" s="181">
        <v>1</v>
      </c>
      <c r="F689" s="131"/>
      <c r="G689" s="131"/>
      <c r="H689" s="131"/>
      <c r="I689" s="131"/>
      <c r="J689" s="192">
        <v>56491</v>
      </c>
      <c r="K689" s="183">
        <f t="shared" si="31"/>
        <v>56491</v>
      </c>
    </row>
    <row r="690" spans="1:11" ht="15.75">
      <c r="A690" s="130">
        <v>73</v>
      </c>
      <c r="B690" s="203" t="s">
        <v>884</v>
      </c>
      <c r="C690" s="194" t="s">
        <v>885</v>
      </c>
      <c r="D690" s="181" t="s">
        <v>298</v>
      </c>
      <c r="E690" s="181">
        <v>0.443</v>
      </c>
      <c r="F690" s="131"/>
      <c r="G690" s="131"/>
      <c r="H690" s="131"/>
      <c r="I690" s="131"/>
      <c r="J690" s="192">
        <v>69840</v>
      </c>
      <c r="K690" s="183">
        <f t="shared" si="31"/>
        <v>30939.119999999999</v>
      </c>
    </row>
    <row r="691" spans="1:11" ht="15.75">
      <c r="A691" s="130">
        <v>74</v>
      </c>
      <c r="B691" s="206" t="s">
        <v>886</v>
      </c>
      <c r="C691" s="194" t="s">
        <v>887</v>
      </c>
      <c r="D691" s="181" t="s">
        <v>888</v>
      </c>
      <c r="E691" s="181">
        <v>78</v>
      </c>
      <c r="F691" s="131"/>
      <c r="G691" s="131"/>
      <c r="H691" s="131"/>
      <c r="I691" s="131"/>
      <c r="J691" s="192">
        <v>1649</v>
      </c>
      <c r="K691" s="183">
        <f t="shared" si="31"/>
        <v>128622</v>
      </c>
    </row>
    <row r="692" spans="1:11" ht="15.75">
      <c r="A692" s="130">
        <v>75</v>
      </c>
      <c r="B692" s="180" t="s">
        <v>649</v>
      </c>
      <c r="C692" s="194" t="s">
        <v>889</v>
      </c>
      <c r="D692" s="181" t="s">
        <v>17</v>
      </c>
      <c r="E692" s="181">
        <v>0.59699999999999998</v>
      </c>
      <c r="F692" s="131"/>
      <c r="G692" s="131"/>
      <c r="H692" s="131"/>
      <c r="I692" s="131"/>
      <c r="J692" s="192">
        <v>223100</v>
      </c>
      <c r="K692" s="183">
        <f t="shared" si="31"/>
        <v>133190.69999999998</v>
      </c>
    </row>
    <row r="693" spans="1:11" ht="15.75">
      <c r="A693" s="130">
        <v>76</v>
      </c>
      <c r="B693" s="180" t="s">
        <v>19</v>
      </c>
      <c r="C693" s="194" t="s">
        <v>890</v>
      </c>
      <c r="D693" s="181" t="s">
        <v>17</v>
      </c>
      <c r="E693" s="181">
        <v>6.7000000000000004E-2</v>
      </c>
      <c r="F693" s="131"/>
      <c r="G693" s="131"/>
      <c r="H693" s="131"/>
      <c r="I693" s="131"/>
      <c r="J693" s="192">
        <v>339500</v>
      </c>
      <c r="K693" s="183">
        <f t="shared" si="31"/>
        <v>22746.5</v>
      </c>
    </row>
    <row r="694" spans="1:11" ht="47.25">
      <c r="A694" s="130">
        <v>77</v>
      </c>
      <c r="B694" s="202" t="s">
        <v>891</v>
      </c>
      <c r="C694" s="194" t="s">
        <v>892</v>
      </c>
      <c r="D694" s="181" t="s">
        <v>298</v>
      </c>
      <c r="E694" s="181">
        <v>0.14299999999999999</v>
      </c>
      <c r="F694" s="131"/>
      <c r="G694" s="131"/>
      <c r="H694" s="131"/>
      <c r="I694" s="131"/>
      <c r="J694" s="192">
        <v>145500</v>
      </c>
      <c r="K694" s="183">
        <f t="shared" si="31"/>
        <v>20806.5</v>
      </c>
    </row>
    <row r="695" spans="1:11" ht="15.75">
      <c r="A695" s="130">
        <v>78</v>
      </c>
      <c r="B695" s="190" t="s">
        <v>722</v>
      </c>
      <c r="C695" s="194" t="s">
        <v>893</v>
      </c>
      <c r="D695" s="181" t="s">
        <v>46</v>
      </c>
      <c r="E695" s="181">
        <v>6</v>
      </c>
      <c r="F695" s="131"/>
      <c r="G695" s="131"/>
      <c r="H695" s="131"/>
      <c r="I695" s="131"/>
      <c r="J695" s="192">
        <v>1052.45</v>
      </c>
      <c r="K695" s="183">
        <f t="shared" si="31"/>
        <v>6314.7000000000007</v>
      </c>
    </row>
    <row r="696" spans="1:11" ht="15.75">
      <c r="A696" s="130">
        <v>79</v>
      </c>
      <c r="B696" s="184" t="s">
        <v>553</v>
      </c>
      <c r="C696" s="194" t="s">
        <v>894</v>
      </c>
      <c r="D696" s="181" t="s">
        <v>21</v>
      </c>
      <c r="E696" s="181">
        <v>362</v>
      </c>
      <c r="F696" s="131"/>
      <c r="G696" s="131"/>
      <c r="H696" s="131"/>
      <c r="I696" s="131"/>
      <c r="J696" s="192">
        <v>970</v>
      </c>
      <c r="K696" s="183">
        <f t="shared" si="31"/>
        <v>351140</v>
      </c>
    </row>
    <row r="697" spans="1:11" ht="15.75">
      <c r="A697" s="130">
        <v>80</v>
      </c>
      <c r="B697" s="196" t="s">
        <v>895</v>
      </c>
      <c r="C697" s="156" t="s">
        <v>896</v>
      </c>
      <c r="D697" s="181" t="s">
        <v>46</v>
      </c>
      <c r="E697" s="181">
        <v>4</v>
      </c>
      <c r="F697" s="131"/>
      <c r="G697" s="131"/>
      <c r="H697" s="131"/>
      <c r="I697" s="131"/>
      <c r="J697" s="192">
        <v>18892.5</v>
      </c>
      <c r="K697" s="183">
        <f t="shared" si="31"/>
        <v>75570</v>
      </c>
    </row>
    <row r="698" spans="1:11" ht="15.75">
      <c r="A698" s="130">
        <v>81</v>
      </c>
      <c r="B698" s="203" t="s">
        <v>897</v>
      </c>
      <c r="C698" s="194" t="s">
        <v>898</v>
      </c>
      <c r="D698" s="207" t="s">
        <v>46</v>
      </c>
      <c r="E698" s="181">
        <v>4</v>
      </c>
      <c r="F698" s="131"/>
      <c r="G698" s="131"/>
      <c r="H698" s="131"/>
      <c r="I698" s="131"/>
      <c r="J698" s="192">
        <v>2000</v>
      </c>
      <c r="K698" s="183">
        <f t="shared" si="31"/>
        <v>8000</v>
      </c>
    </row>
    <row r="699" spans="1:11" ht="15.75">
      <c r="A699" s="130">
        <v>82</v>
      </c>
      <c r="B699" s="180" t="s">
        <v>565</v>
      </c>
      <c r="C699" s="156" t="s">
        <v>899</v>
      </c>
      <c r="D699" s="181" t="s">
        <v>17</v>
      </c>
      <c r="E699" s="181">
        <v>0.24</v>
      </c>
      <c r="F699" s="131"/>
      <c r="G699" s="131"/>
      <c r="H699" s="131"/>
      <c r="I699" s="131"/>
      <c r="J699" s="182">
        <v>78749.440000000002</v>
      </c>
      <c r="K699" s="183">
        <f t="shared" si="31"/>
        <v>18899.865600000001</v>
      </c>
    </row>
    <row r="700" spans="1:11" ht="15.75">
      <c r="A700" s="130">
        <v>83</v>
      </c>
      <c r="B700" s="180" t="s">
        <v>647</v>
      </c>
      <c r="C700" s="156" t="s">
        <v>900</v>
      </c>
      <c r="D700" s="181" t="s">
        <v>17</v>
      </c>
      <c r="E700" s="181">
        <v>1.242</v>
      </c>
      <c r="F700" s="131"/>
      <c r="G700" s="131"/>
      <c r="H700" s="131"/>
      <c r="I700" s="131"/>
      <c r="J700" s="182">
        <v>128099.84</v>
      </c>
      <c r="K700" s="183">
        <f t="shared" si="31"/>
        <v>159100.00128</v>
      </c>
    </row>
    <row r="701" spans="1:11" ht="15.75">
      <c r="A701" s="130">
        <v>84</v>
      </c>
      <c r="B701" s="180" t="s">
        <v>649</v>
      </c>
      <c r="C701" s="156" t="s">
        <v>901</v>
      </c>
      <c r="D701" s="181" t="s">
        <v>17</v>
      </c>
      <c r="E701" s="181">
        <v>0.38700000000000001</v>
      </c>
      <c r="F701" s="131"/>
      <c r="G701" s="131"/>
      <c r="H701" s="131"/>
      <c r="I701" s="131"/>
      <c r="J701" s="182">
        <v>173249.28</v>
      </c>
      <c r="K701" s="183">
        <f t="shared" si="31"/>
        <v>67047.471359999996</v>
      </c>
    </row>
    <row r="702" spans="1:11" ht="15.75">
      <c r="A702" s="130">
        <v>85</v>
      </c>
      <c r="B702" s="180" t="s">
        <v>19</v>
      </c>
      <c r="C702" s="156" t="s">
        <v>902</v>
      </c>
      <c r="D702" s="181" t="s">
        <v>17</v>
      </c>
      <c r="E702" s="181">
        <v>0.22500000000000001</v>
      </c>
      <c r="F702" s="131"/>
      <c r="G702" s="131"/>
      <c r="H702" s="131"/>
      <c r="I702" s="131"/>
      <c r="J702" s="182">
        <v>262499.84000000003</v>
      </c>
      <c r="K702" s="183">
        <f t="shared" si="31"/>
        <v>59062.464000000007</v>
      </c>
    </row>
    <row r="703" spans="1:11" ht="31.5">
      <c r="A703" s="130">
        <v>86</v>
      </c>
      <c r="B703" s="200" t="s">
        <v>857</v>
      </c>
      <c r="C703" s="156" t="s">
        <v>903</v>
      </c>
      <c r="D703" s="181" t="s">
        <v>46</v>
      </c>
      <c r="E703" s="181">
        <v>19</v>
      </c>
      <c r="F703" s="131"/>
      <c r="G703" s="131"/>
      <c r="H703" s="131"/>
      <c r="I703" s="131"/>
      <c r="J703" s="192">
        <v>2572.56</v>
      </c>
      <c r="K703" s="183">
        <f t="shared" si="31"/>
        <v>48878.64</v>
      </c>
    </row>
    <row r="704" spans="1:11" ht="15.75">
      <c r="A704" s="130">
        <v>87</v>
      </c>
      <c r="B704" s="200" t="s">
        <v>904</v>
      </c>
      <c r="C704" s="156" t="s">
        <v>905</v>
      </c>
      <c r="D704" s="133" t="s">
        <v>282</v>
      </c>
      <c r="E704" s="181">
        <v>3</v>
      </c>
      <c r="F704" s="131"/>
      <c r="G704" s="131"/>
      <c r="H704" s="131"/>
      <c r="I704" s="131"/>
      <c r="J704" s="192">
        <v>5459.86</v>
      </c>
      <c r="K704" s="183">
        <f t="shared" si="31"/>
        <v>16379.579999999998</v>
      </c>
    </row>
    <row r="705" spans="1:11" ht="31.5">
      <c r="A705" s="130">
        <v>88</v>
      </c>
      <c r="B705" s="208" t="s">
        <v>906</v>
      </c>
      <c r="C705" s="194" t="s">
        <v>907</v>
      </c>
      <c r="D705" s="133" t="s">
        <v>34</v>
      </c>
      <c r="E705" s="181">
        <v>1</v>
      </c>
      <c r="F705" s="131"/>
      <c r="G705" s="131"/>
      <c r="H705" s="131"/>
      <c r="I705" s="131"/>
      <c r="J705" s="192">
        <v>450000</v>
      </c>
      <c r="K705" s="183">
        <f t="shared" si="31"/>
        <v>450000</v>
      </c>
    </row>
    <row r="706" spans="1:11" ht="15.75">
      <c r="A706" s="130">
        <v>89</v>
      </c>
      <c r="B706" s="205" t="s">
        <v>878</v>
      </c>
      <c r="C706" s="194" t="s">
        <v>908</v>
      </c>
      <c r="D706" s="133" t="s">
        <v>300</v>
      </c>
      <c r="E706" s="181">
        <v>4</v>
      </c>
      <c r="F706" s="131"/>
      <c r="G706" s="131"/>
      <c r="H706" s="131"/>
      <c r="I706" s="131"/>
      <c r="J706" s="192">
        <v>329.22</v>
      </c>
      <c r="K706" s="183">
        <f t="shared" si="31"/>
        <v>1316.88</v>
      </c>
    </row>
    <row r="707" spans="1:11" ht="31.5">
      <c r="A707" s="130">
        <v>90</v>
      </c>
      <c r="B707" s="186" t="s">
        <v>909</v>
      </c>
      <c r="C707" s="194" t="s">
        <v>910</v>
      </c>
      <c r="D707" s="133" t="s">
        <v>300</v>
      </c>
      <c r="E707" s="181">
        <v>1</v>
      </c>
      <c r="F707" s="131"/>
      <c r="G707" s="131"/>
      <c r="H707" s="131"/>
      <c r="I707" s="131"/>
      <c r="J707" s="192">
        <v>48580.6</v>
      </c>
      <c r="K707" s="183">
        <f t="shared" si="31"/>
        <v>48580.6</v>
      </c>
    </row>
    <row r="708" spans="1:11" ht="15.75">
      <c r="A708" s="130">
        <v>91</v>
      </c>
      <c r="B708" s="209" t="s">
        <v>661</v>
      </c>
      <c r="C708" s="156" t="s">
        <v>911</v>
      </c>
      <c r="D708" s="181" t="s">
        <v>782</v>
      </c>
      <c r="E708" s="181">
        <v>5</v>
      </c>
      <c r="F708" s="131"/>
      <c r="G708" s="131"/>
      <c r="H708" s="131"/>
      <c r="I708" s="131"/>
      <c r="J708" s="192">
        <v>6936.04</v>
      </c>
      <c r="K708" s="183">
        <f t="shared" si="31"/>
        <v>34680.199999999997</v>
      </c>
    </row>
    <row r="709" spans="1:11" ht="31.5">
      <c r="A709" s="130">
        <v>92</v>
      </c>
      <c r="B709" s="202" t="s">
        <v>829</v>
      </c>
      <c r="C709" s="156" t="s">
        <v>912</v>
      </c>
      <c r="D709" s="181" t="s">
        <v>46</v>
      </c>
      <c r="E709" s="181">
        <v>8</v>
      </c>
      <c r="F709" s="131"/>
      <c r="G709" s="131"/>
      <c r="H709" s="131"/>
      <c r="I709" s="131"/>
      <c r="J709" s="192">
        <v>3089.24</v>
      </c>
      <c r="K709" s="183">
        <f t="shared" si="31"/>
        <v>24713.919999999998</v>
      </c>
    </row>
    <row r="710" spans="1:11" ht="31.5">
      <c r="A710" s="130">
        <v>93</v>
      </c>
      <c r="B710" s="202" t="s">
        <v>574</v>
      </c>
      <c r="C710" s="156" t="s">
        <v>913</v>
      </c>
      <c r="D710" s="181" t="s">
        <v>46</v>
      </c>
      <c r="E710" s="181">
        <v>7</v>
      </c>
      <c r="F710" s="131"/>
      <c r="G710" s="131"/>
      <c r="H710" s="131"/>
      <c r="I710" s="131"/>
      <c r="J710" s="192">
        <v>3208.42</v>
      </c>
      <c r="K710" s="183">
        <f t="shared" si="31"/>
        <v>22458.940000000002</v>
      </c>
    </row>
    <row r="711" spans="1:11" ht="31.5">
      <c r="A711" s="130">
        <v>94</v>
      </c>
      <c r="B711" s="210" t="s">
        <v>448</v>
      </c>
      <c r="C711" s="156" t="s">
        <v>914</v>
      </c>
      <c r="D711" s="181" t="s">
        <v>46</v>
      </c>
      <c r="E711" s="181">
        <v>1</v>
      </c>
      <c r="F711" s="131"/>
      <c r="G711" s="131"/>
      <c r="H711" s="131"/>
      <c r="I711" s="131"/>
      <c r="J711" s="192">
        <v>3510.5</v>
      </c>
      <c r="K711" s="183">
        <f t="shared" si="31"/>
        <v>3510.5</v>
      </c>
    </row>
    <row r="712" spans="1:11" ht="31.5">
      <c r="A712" s="130">
        <v>95</v>
      </c>
      <c r="B712" s="210" t="s">
        <v>361</v>
      </c>
      <c r="C712" s="156" t="s">
        <v>915</v>
      </c>
      <c r="D712" s="181" t="s">
        <v>46</v>
      </c>
      <c r="E712" s="181">
        <v>8</v>
      </c>
      <c r="F712" s="131"/>
      <c r="G712" s="131"/>
      <c r="H712" s="131"/>
      <c r="I712" s="131"/>
      <c r="J712" s="192">
        <v>3633.22</v>
      </c>
      <c r="K712" s="183">
        <f t="shared" si="31"/>
        <v>29065.759999999998</v>
      </c>
    </row>
    <row r="713" spans="1:11" ht="31.5">
      <c r="A713" s="130">
        <v>96</v>
      </c>
      <c r="B713" s="210" t="s">
        <v>448</v>
      </c>
      <c r="C713" s="156" t="s">
        <v>916</v>
      </c>
      <c r="D713" s="181" t="s">
        <v>46</v>
      </c>
      <c r="E713" s="181">
        <v>5</v>
      </c>
      <c r="F713" s="131"/>
      <c r="G713" s="131"/>
      <c r="H713" s="131"/>
      <c r="I713" s="131"/>
      <c r="J713" s="192">
        <v>3564.78</v>
      </c>
      <c r="K713" s="183">
        <f t="shared" si="31"/>
        <v>17823.900000000001</v>
      </c>
    </row>
    <row r="714" spans="1:11" ht="31.5">
      <c r="A714" s="130">
        <v>97</v>
      </c>
      <c r="B714" s="211"/>
      <c r="C714" s="156" t="s">
        <v>917</v>
      </c>
      <c r="D714" s="181" t="s">
        <v>21</v>
      </c>
      <c r="E714" s="181">
        <v>53</v>
      </c>
      <c r="F714" s="131"/>
      <c r="G714" s="131"/>
      <c r="H714" s="131"/>
      <c r="I714" s="131"/>
      <c r="J714" s="192">
        <v>16.52</v>
      </c>
      <c r="K714" s="183">
        <f t="shared" si="31"/>
        <v>875.56</v>
      </c>
    </row>
    <row r="715" spans="1:11" ht="31.5">
      <c r="A715" s="130">
        <v>98</v>
      </c>
      <c r="B715" s="186" t="s">
        <v>918</v>
      </c>
      <c r="C715" s="194" t="s">
        <v>919</v>
      </c>
      <c r="D715" s="181" t="s">
        <v>46</v>
      </c>
      <c r="E715" s="181">
        <v>1</v>
      </c>
      <c r="F715" s="131"/>
      <c r="G715" s="131"/>
      <c r="H715" s="131"/>
      <c r="I715" s="131"/>
      <c r="J715" s="192">
        <v>59000</v>
      </c>
      <c r="K715" s="183">
        <f t="shared" si="31"/>
        <v>59000</v>
      </c>
    </row>
    <row r="716" spans="1:11" ht="31.5">
      <c r="A716" s="130">
        <v>99</v>
      </c>
      <c r="B716" s="186" t="s">
        <v>862</v>
      </c>
      <c r="C716" s="194" t="s">
        <v>920</v>
      </c>
      <c r="D716" s="181" t="s">
        <v>46</v>
      </c>
      <c r="E716" s="181">
        <v>1</v>
      </c>
      <c r="F716" s="131"/>
      <c r="G716" s="131"/>
      <c r="H716" s="131"/>
      <c r="I716" s="131"/>
      <c r="J716" s="192">
        <v>79060</v>
      </c>
      <c r="K716" s="183">
        <f t="shared" si="31"/>
        <v>79060</v>
      </c>
    </row>
    <row r="717" spans="1:11" ht="15.75">
      <c r="A717" s="130">
        <v>100</v>
      </c>
      <c r="B717" s="186" t="s">
        <v>860</v>
      </c>
      <c r="C717" s="156" t="s">
        <v>921</v>
      </c>
      <c r="D717" s="181" t="s">
        <v>46</v>
      </c>
      <c r="E717" s="181">
        <v>1</v>
      </c>
      <c r="F717" s="131"/>
      <c r="G717" s="131"/>
      <c r="H717" s="131"/>
      <c r="I717" s="131"/>
      <c r="J717" s="192">
        <v>47790</v>
      </c>
      <c r="K717" s="183">
        <f t="shared" si="31"/>
        <v>47790</v>
      </c>
    </row>
    <row r="718" spans="1:11" ht="15.75">
      <c r="A718" s="130">
        <v>101</v>
      </c>
      <c r="B718" s="205" t="s">
        <v>922</v>
      </c>
      <c r="C718" s="194" t="s">
        <v>923</v>
      </c>
      <c r="D718" s="181" t="s">
        <v>282</v>
      </c>
      <c r="E718" s="181">
        <v>1</v>
      </c>
      <c r="F718" s="131"/>
      <c r="G718" s="131"/>
      <c r="H718" s="131"/>
      <c r="I718" s="131"/>
      <c r="J718" s="192">
        <v>2513.4</v>
      </c>
      <c r="K718" s="183">
        <f t="shared" si="31"/>
        <v>2513.4</v>
      </c>
    </row>
    <row r="719" spans="1:11" ht="15.75">
      <c r="A719" s="130">
        <v>102</v>
      </c>
      <c r="B719" s="205" t="s">
        <v>924</v>
      </c>
      <c r="C719" s="194" t="s">
        <v>925</v>
      </c>
      <c r="D719" s="181" t="s">
        <v>282</v>
      </c>
      <c r="E719" s="181">
        <v>3</v>
      </c>
      <c r="F719" s="131"/>
      <c r="G719" s="131"/>
      <c r="H719" s="131"/>
      <c r="I719" s="131"/>
      <c r="J719" s="192">
        <v>5734.8</v>
      </c>
      <c r="K719" s="183">
        <f t="shared" si="31"/>
        <v>17204.400000000001</v>
      </c>
    </row>
    <row r="720" spans="1:11" ht="15.75">
      <c r="A720" s="130">
        <v>103</v>
      </c>
      <c r="B720" s="184" t="s">
        <v>926</v>
      </c>
      <c r="C720" s="194" t="s">
        <v>927</v>
      </c>
      <c r="D720" s="181" t="s">
        <v>17</v>
      </c>
      <c r="E720" s="181">
        <v>0.45999999999999996</v>
      </c>
      <c r="F720" s="131"/>
      <c r="G720" s="131"/>
      <c r="H720" s="131"/>
      <c r="I720" s="131"/>
      <c r="J720" s="192">
        <v>300000</v>
      </c>
      <c r="K720" s="183">
        <f t="shared" si="31"/>
        <v>138000</v>
      </c>
    </row>
    <row r="721" spans="1:11" ht="15.75">
      <c r="A721" s="130">
        <v>104</v>
      </c>
      <c r="B721" s="212" t="s">
        <v>466</v>
      </c>
      <c r="C721" s="156" t="s">
        <v>928</v>
      </c>
      <c r="D721" s="181" t="s">
        <v>17</v>
      </c>
      <c r="E721" s="181">
        <v>0.5</v>
      </c>
      <c r="F721" s="131"/>
      <c r="G721" s="131"/>
      <c r="H721" s="131"/>
      <c r="I721" s="131"/>
      <c r="J721" s="192">
        <v>135000</v>
      </c>
      <c r="K721" s="183">
        <f t="shared" si="31"/>
        <v>67500</v>
      </c>
    </row>
    <row r="722" spans="1:11" ht="15.75">
      <c r="A722" s="130">
        <v>105</v>
      </c>
      <c r="B722" s="186" t="s">
        <v>929</v>
      </c>
      <c r="C722" s="194" t="s">
        <v>623</v>
      </c>
      <c r="D722" s="181" t="s">
        <v>930</v>
      </c>
      <c r="E722" s="181">
        <v>15</v>
      </c>
      <c r="F722" s="131"/>
      <c r="G722" s="131"/>
      <c r="H722" s="131"/>
      <c r="I722" s="131"/>
      <c r="J722" s="192">
        <v>387.04</v>
      </c>
      <c r="K722" s="183">
        <f t="shared" si="31"/>
        <v>5805.6</v>
      </c>
    </row>
    <row r="723" spans="1:11" ht="31.5">
      <c r="A723" s="130">
        <v>106</v>
      </c>
      <c r="B723" s="186" t="s">
        <v>638</v>
      </c>
      <c r="C723" s="194" t="s">
        <v>931</v>
      </c>
      <c r="D723" s="181" t="s">
        <v>367</v>
      </c>
      <c r="E723" s="181">
        <v>627</v>
      </c>
      <c r="F723" s="131"/>
      <c r="G723" s="131"/>
      <c r="H723" s="131"/>
      <c r="I723" s="131"/>
      <c r="J723" s="192">
        <v>62.54</v>
      </c>
      <c r="K723" s="183">
        <f t="shared" si="31"/>
        <v>39212.58</v>
      </c>
    </row>
    <row r="724" spans="1:11" ht="15.75">
      <c r="A724" s="130">
        <v>107</v>
      </c>
      <c r="B724" s="184" t="s">
        <v>926</v>
      </c>
      <c r="C724" s="194" t="s">
        <v>927</v>
      </c>
      <c r="D724" s="133" t="s">
        <v>625</v>
      </c>
      <c r="E724" s="181">
        <v>0.8</v>
      </c>
      <c r="F724" s="131"/>
      <c r="G724" s="131"/>
      <c r="H724" s="131"/>
      <c r="I724" s="131"/>
      <c r="J724" s="192">
        <v>300000</v>
      </c>
      <c r="K724" s="183">
        <f t="shared" si="31"/>
        <v>240000</v>
      </c>
    </row>
    <row r="725" spans="1:11" ht="15.75">
      <c r="A725" s="130">
        <v>108</v>
      </c>
      <c r="B725" s="180" t="s">
        <v>565</v>
      </c>
      <c r="C725" s="146" t="s">
        <v>932</v>
      </c>
      <c r="D725" s="181" t="s">
        <v>625</v>
      </c>
      <c r="E725" s="181">
        <v>0.76500000000000001</v>
      </c>
      <c r="F725" s="131"/>
      <c r="G725" s="131"/>
      <c r="H725" s="131"/>
      <c r="I725" s="131"/>
      <c r="J725" s="182">
        <v>87792</v>
      </c>
      <c r="K725" s="183">
        <f t="shared" si="31"/>
        <v>67160.88</v>
      </c>
    </row>
    <row r="726" spans="1:11" ht="15.75">
      <c r="A726" s="130">
        <v>109</v>
      </c>
      <c r="B726" s="180" t="s">
        <v>647</v>
      </c>
      <c r="C726" s="146" t="s">
        <v>933</v>
      </c>
      <c r="D726" s="181" t="s">
        <v>625</v>
      </c>
      <c r="E726" s="181">
        <v>0.54</v>
      </c>
      <c r="F726" s="131"/>
      <c r="G726" s="131"/>
      <c r="H726" s="131"/>
      <c r="I726" s="131"/>
      <c r="J726" s="182">
        <v>137175</v>
      </c>
      <c r="K726" s="183">
        <f t="shared" si="31"/>
        <v>74074.5</v>
      </c>
    </row>
    <row r="727" spans="1:11" ht="15.75">
      <c r="A727" s="130">
        <v>110</v>
      </c>
      <c r="B727" s="180" t="s">
        <v>649</v>
      </c>
      <c r="C727" s="146" t="s">
        <v>934</v>
      </c>
      <c r="D727" s="181" t="s">
        <v>625</v>
      </c>
      <c r="E727" s="181">
        <v>0.26</v>
      </c>
      <c r="F727" s="131"/>
      <c r="G727" s="131"/>
      <c r="H727" s="131"/>
      <c r="I727" s="131"/>
      <c r="J727" s="182">
        <v>197532</v>
      </c>
      <c r="K727" s="183">
        <f t="shared" si="31"/>
        <v>51358.32</v>
      </c>
    </row>
    <row r="728" spans="1:11" ht="15.75">
      <c r="A728" s="130">
        <v>111</v>
      </c>
      <c r="B728" s="180" t="s">
        <v>19</v>
      </c>
      <c r="C728" s="146" t="s">
        <v>935</v>
      </c>
      <c r="D728" s="181" t="s">
        <v>625</v>
      </c>
      <c r="E728" s="188">
        <v>0.26500000000000001</v>
      </c>
      <c r="F728" s="131"/>
      <c r="G728" s="131"/>
      <c r="H728" s="131"/>
      <c r="I728" s="131"/>
      <c r="J728" s="182">
        <v>318246</v>
      </c>
      <c r="K728" s="183">
        <f t="shared" si="31"/>
        <v>84335.19</v>
      </c>
    </row>
    <row r="729" spans="1:11" ht="31.5">
      <c r="A729" s="130">
        <v>112</v>
      </c>
      <c r="B729" s="200" t="s">
        <v>826</v>
      </c>
      <c r="C729" s="213" t="s">
        <v>936</v>
      </c>
      <c r="D729" s="214" t="s">
        <v>46</v>
      </c>
      <c r="E729" s="214">
        <v>3</v>
      </c>
      <c r="F729" s="131"/>
      <c r="G729" s="131"/>
      <c r="H729" s="131"/>
      <c r="I729" s="131"/>
      <c r="J729" s="215">
        <v>3840.9</v>
      </c>
      <c r="K729" s="183">
        <f t="shared" si="31"/>
        <v>11522.7</v>
      </c>
    </row>
    <row r="730" spans="1:11" ht="15.75">
      <c r="A730" s="130">
        <v>113</v>
      </c>
      <c r="B730" s="216" t="s">
        <v>937</v>
      </c>
      <c r="C730" s="95" t="s">
        <v>938</v>
      </c>
      <c r="D730" s="214" t="s">
        <v>46</v>
      </c>
      <c r="E730" s="214">
        <v>3</v>
      </c>
      <c r="F730" s="131"/>
      <c r="G730" s="131"/>
      <c r="H730" s="131"/>
      <c r="I730" s="131"/>
      <c r="J730" s="217">
        <v>2812.5</v>
      </c>
      <c r="K730" s="183">
        <f t="shared" si="31"/>
        <v>8437.5</v>
      </c>
    </row>
    <row r="731" spans="1:11" ht="15.75">
      <c r="A731" s="130">
        <v>114</v>
      </c>
      <c r="B731" s="218" t="s">
        <v>929</v>
      </c>
      <c r="C731" s="165" t="s">
        <v>939</v>
      </c>
      <c r="D731" s="219" t="s">
        <v>940</v>
      </c>
      <c r="E731" s="161">
        <v>16</v>
      </c>
      <c r="F731" s="131"/>
      <c r="G731" s="131"/>
      <c r="H731" s="131"/>
      <c r="I731" s="131"/>
      <c r="J731" s="217">
        <v>366.98</v>
      </c>
      <c r="K731" s="183">
        <f t="shared" si="31"/>
        <v>5871.68</v>
      </c>
    </row>
    <row r="732" spans="1:11" ht="31.5">
      <c r="A732" s="130">
        <v>115</v>
      </c>
      <c r="B732" s="220" t="s">
        <v>631</v>
      </c>
      <c r="C732" s="165" t="s">
        <v>941</v>
      </c>
      <c r="D732" s="91" t="s">
        <v>282</v>
      </c>
      <c r="E732" s="161">
        <v>5</v>
      </c>
      <c r="F732" s="131"/>
      <c r="G732" s="131"/>
      <c r="H732" s="131"/>
      <c r="I732" s="131"/>
      <c r="J732" s="221">
        <v>1177.6400000000001</v>
      </c>
      <c r="K732" s="183">
        <f t="shared" si="31"/>
        <v>5888.2000000000007</v>
      </c>
    </row>
    <row r="733" spans="1:11" ht="31.5">
      <c r="A733" s="130">
        <v>116</v>
      </c>
      <c r="B733" s="222" t="s">
        <v>942</v>
      </c>
      <c r="C733" s="165" t="s">
        <v>943</v>
      </c>
      <c r="D733" s="91" t="s">
        <v>282</v>
      </c>
      <c r="E733" s="161">
        <v>8</v>
      </c>
      <c r="F733" s="131"/>
      <c r="G733" s="131"/>
      <c r="H733" s="131"/>
      <c r="I733" s="131"/>
      <c r="J733" s="221">
        <v>363.44</v>
      </c>
      <c r="K733" s="183">
        <f t="shared" si="31"/>
        <v>2907.52</v>
      </c>
    </row>
    <row r="734" spans="1:11" ht="31.5">
      <c r="A734" s="130">
        <v>117</v>
      </c>
      <c r="B734" s="222" t="s">
        <v>944</v>
      </c>
      <c r="C734" s="165" t="s">
        <v>945</v>
      </c>
      <c r="D734" s="91" t="s">
        <v>282</v>
      </c>
      <c r="E734" s="161">
        <v>10</v>
      </c>
      <c r="F734" s="131"/>
      <c r="G734" s="131"/>
      <c r="H734" s="131"/>
      <c r="I734" s="131"/>
      <c r="J734" s="221">
        <v>292.64</v>
      </c>
      <c r="K734" s="183">
        <f t="shared" si="31"/>
        <v>2926.3999999999996</v>
      </c>
    </row>
    <row r="735" spans="1:11" ht="15.75">
      <c r="A735" s="130">
        <v>118</v>
      </c>
      <c r="B735" s="208" t="s">
        <v>906</v>
      </c>
      <c r="C735" s="194" t="s">
        <v>946</v>
      </c>
      <c r="D735" s="161" t="s">
        <v>282</v>
      </c>
      <c r="E735" s="161">
        <v>1</v>
      </c>
      <c r="F735" s="131"/>
      <c r="G735" s="131"/>
      <c r="H735" s="131"/>
      <c r="I735" s="131"/>
      <c r="J735" s="221">
        <v>828164.95</v>
      </c>
      <c r="K735" s="183">
        <f t="shared" si="31"/>
        <v>828164.95</v>
      </c>
    </row>
    <row r="736" spans="1:11" ht="15.75">
      <c r="A736" s="130">
        <v>119</v>
      </c>
      <c r="B736" s="223" t="s">
        <v>947</v>
      </c>
      <c r="C736" s="156" t="s">
        <v>948</v>
      </c>
      <c r="D736" s="161" t="s">
        <v>282</v>
      </c>
      <c r="E736" s="161">
        <v>2</v>
      </c>
      <c r="F736" s="131"/>
      <c r="G736" s="131"/>
      <c r="H736" s="131"/>
      <c r="I736" s="131"/>
      <c r="J736" s="224">
        <v>259600</v>
      </c>
      <c r="K736" s="183">
        <f t="shared" si="31"/>
        <v>519200</v>
      </c>
    </row>
    <row r="737" spans="1:11" ht="31.5">
      <c r="A737" s="130">
        <v>120</v>
      </c>
      <c r="B737" s="225"/>
      <c r="C737" s="226" t="s">
        <v>949</v>
      </c>
      <c r="D737" s="91" t="s">
        <v>46</v>
      </c>
      <c r="E737" s="91">
        <v>1</v>
      </c>
      <c r="F737" s="131"/>
      <c r="G737" s="131"/>
      <c r="H737" s="131"/>
      <c r="I737" s="131"/>
      <c r="J737" s="227">
        <v>188800</v>
      </c>
      <c r="K737" s="183">
        <f t="shared" si="31"/>
        <v>188800</v>
      </c>
    </row>
    <row r="738" spans="1:11" ht="31.5">
      <c r="A738" s="130">
        <v>121</v>
      </c>
      <c r="B738" s="186" t="s">
        <v>918</v>
      </c>
      <c r="C738" s="226" t="s">
        <v>950</v>
      </c>
      <c r="D738" s="91" t="s">
        <v>46</v>
      </c>
      <c r="E738" s="91">
        <v>2</v>
      </c>
      <c r="F738" s="131"/>
      <c r="G738" s="131"/>
      <c r="H738" s="131"/>
      <c r="I738" s="131"/>
      <c r="J738" s="224">
        <v>70800</v>
      </c>
      <c r="K738" s="183">
        <f t="shared" si="31"/>
        <v>141600</v>
      </c>
    </row>
    <row r="739" spans="1:11" ht="15.75">
      <c r="A739" s="130">
        <v>122</v>
      </c>
      <c r="B739" s="228" t="s">
        <v>57</v>
      </c>
      <c r="C739" s="229" t="s">
        <v>951</v>
      </c>
      <c r="D739" s="91" t="s">
        <v>46</v>
      </c>
      <c r="E739" s="91">
        <v>1</v>
      </c>
      <c r="F739" s="131"/>
      <c r="G739" s="131"/>
      <c r="H739" s="131"/>
      <c r="I739" s="131"/>
      <c r="J739" s="224">
        <v>76700</v>
      </c>
      <c r="K739" s="183">
        <f t="shared" si="31"/>
        <v>76700</v>
      </c>
    </row>
    <row r="740" spans="1:11" ht="31.5">
      <c r="A740" s="130">
        <v>123</v>
      </c>
      <c r="B740" s="225"/>
      <c r="C740" s="229" t="s">
        <v>952</v>
      </c>
      <c r="D740" s="161" t="s">
        <v>34</v>
      </c>
      <c r="E740" s="91">
        <v>10</v>
      </c>
      <c r="F740" s="131"/>
      <c r="G740" s="131"/>
      <c r="H740" s="131"/>
      <c r="I740" s="131"/>
      <c r="J740" s="224">
        <v>6108</v>
      </c>
      <c r="K740" s="183">
        <f t="shared" si="31"/>
        <v>61080</v>
      </c>
    </row>
    <row r="741" spans="1:11">
      <c r="A741" s="131"/>
      <c r="B741" s="1276" t="s">
        <v>679</v>
      </c>
      <c r="C741" s="1277"/>
      <c r="D741" s="1277"/>
      <c r="E741" s="1277"/>
      <c r="F741" s="1277"/>
      <c r="G741" s="1277"/>
      <c r="H741" s="1277"/>
      <c r="I741" s="1277"/>
      <c r="J741" s="1278"/>
      <c r="K741" s="230">
        <f>SUM(K618:K740)</f>
        <v>6856021.8095400017</v>
      </c>
    </row>
    <row r="742" spans="1:11" ht="15.75">
      <c r="A742" s="130">
        <v>124</v>
      </c>
      <c r="B742" s="202" t="s">
        <v>381</v>
      </c>
      <c r="C742" s="231" t="s">
        <v>953</v>
      </c>
      <c r="D742" s="232" t="s">
        <v>46</v>
      </c>
      <c r="E742" s="131"/>
      <c r="F742" s="131"/>
      <c r="G742" s="233">
        <v>1</v>
      </c>
      <c r="H742" s="131"/>
      <c r="I742" s="131"/>
      <c r="J742" s="217">
        <v>6000</v>
      </c>
      <c r="K742" s="234">
        <f>J742*G742</f>
        <v>6000</v>
      </c>
    </row>
    <row r="743" spans="1:11" ht="15.75">
      <c r="A743" s="130">
        <v>125</v>
      </c>
      <c r="B743" s="202" t="s">
        <v>377</v>
      </c>
      <c r="C743" s="231" t="s">
        <v>954</v>
      </c>
      <c r="D743" s="232" t="s">
        <v>46</v>
      </c>
      <c r="E743" s="131"/>
      <c r="F743" s="131"/>
      <c r="G743" s="233">
        <v>2</v>
      </c>
      <c r="H743" s="131"/>
      <c r="I743" s="131"/>
      <c r="J743" s="217">
        <v>6000</v>
      </c>
      <c r="K743" s="234">
        <f t="shared" ref="K743:K767" si="32">J743*G743</f>
        <v>12000</v>
      </c>
    </row>
    <row r="744" spans="1:11" ht="15.75">
      <c r="A744" s="130">
        <v>126</v>
      </c>
      <c r="B744" s="212" t="s">
        <v>955</v>
      </c>
      <c r="C744" s="231" t="s">
        <v>956</v>
      </c>
      <c r="D744" s="232" t="s">
        <v>46</v>
      </c>
      <c r="E744" s="131"/>
      <c r="F744" s="131"/>
      <c r="G744" s="233">
        <v>4</v>
      </c>
      <c r="H744" s="131"/>
      <c r="I744" s="131"/>
      <c r="J744" s="217">
        <v>2000</v>
      </c>
      <c r="K744" s="234">
        <f t="shared" si="32"/>
        <v>8000</v>
      </c>
    </row>
    <row r="745" spans="1:11" ht="15.75">
      <c r="A745" s="130">
        <v>127</v>
      </c>
      <c r="B745" s="189" t="s">
        <v>957</v>
      </c>
      <c r="C745" s="231" t="s">
        <v>958</v>
      </c>
      <c r="D745" s="232" t="s">
        <v>46</v>
      </c>
      <c r="E745" s="131"/>
      <c r="F745" s="131"/>
      <c r="G745" s="233">
        <v>2</v>
      </c>
      <c r="H745" s="131"/>
      <c r="I745" s="131"/>
      <c r="J745" s="235">
        <v>800</v>
      </c>
      <c r="K745" s="234">
        <f t="shared" si="32"/>
        <v>1600</v>
      </c>
    </row>
    <row r="746" spans="1:11" ht="15.75">
      <c r="A746" s="130">
        <v>128</v>
      </c>
      <c r="B746" s="189" t="s">
        <v>959</v>
      </c>
      <c r="C746" s="231" t="s">
        <v>960</v>
      </c>
      <c r="D746" s="232" t="s">
        <v>46</v>
      </c>
      <c r="E746" s="131"/>
      <c r="F746" s="131"/>
      <c r="G746" s="233">
        <v>3</v>
      </c>
      <c r="H746" s="131"/>
      <c r="I746" s="131"/>
      <c r="J746" s="235">
        <v>800</v>
      </c>
      <c r="K746" s="234">
        <f t="shared" si="32"/>
        <v>2400</v>
      </c>
    </row>
    <row r="747" spans="1:11" ht="15.75">
      <c r="A747" s="130">
        <v>129</v>
      </c>
      <c r="B747" s="189" t="s">
        <v>961</v>
      </c>
      <c r="C747" s="231" t="s">
        <v>962</v>
      </c>
      <c r="D747" s="232" t="s">
        <v>46</v>
      </c>
      <c r="E747" s="131"/>
      <c r="F747" s="131"/>
      <c r="G747" s="233">
        <v>2</v>
      </c>
      <c r="H747" s="131"/>
      <c r="I747" s="131"/>
      <c r="J747" s="235">
        <v>800</v>
      </c>
      <c r="K747" s="234">
        <f t="shared" si="32"/>
        <v>1600</v>
      </c>
    </row>
    <row r="748" spans="1:11" ht="15.75">
      <c r="A748" s="130">
        <v>130</v>
      </c>
      <c r="B748" s="189" t="s">
        <v>963</v>
      </c>
      <c r="C748" s="231" t="s">
        <v>964</v>
      </c>
      <c r="D748" s="232" t="s">
        <v>46</v>
      </c>
      <c r="E748" s="131"/>
      <c r="F748" s="131"/>
      <c r="G748" s="233">
        <v>1</v>
      </c>
      <c r="H748" s="131"/>
      <c r="I748" s="131"/>
      <c r="J748" s="235">
        <v>800</v>
      </c>
      <c r="K748" s="234">
        <f t="shared" si="32"/>
        <v>800</v>
      </c>
    </row>
    <row r="749" spans="1:11" ht="15.75">
      <c r="A749" s="130">
        <v>131</v>
      </c>
      <c r="B749" s="189" t="s">
        <v>965</v>
      </c>
      <c r="C749" s="231" t="s">
        <v>966</v>
      </c>
      <c r="D749" s="232" t="s">
        <v>46</v>
      </c>
      <c r="E749" s="131"/>
      <c r="F749" s="131"/>
      <c r="G749" s="233">
        <v>2</v>
      </c>
      <c r="H749" s="131"/>
      <c r="I749" s="131"/>
      <c r="J749" s="235">
        <v>800</v>
      </c>
      <c r="K749" s="234">
        <f t="shared" si="32"/>
        <v>1600</v>
      </c>
    </row>
    <row r="750" spans="1:11" ht="15.75">
      <c r="A750" s="130">
        <v>132</v>
      </c>
      <c r="B750" s="189" t="s">
        <v>967</v>
      </c>
      <c r="C750" s="231" t="s">
        <v>968</v>
      </c>
      <c r="D750" s="232" t="s">
        <v>46</v>
      </c>
      <c r="E750" s="131"/>
      <c r="F750" s="131"/>
      <c r="G750" s="233">
        <v>1</v>
      </c>
      <c r="H750" s="131"/>
      <c r="I750" s="131"/>
      <c r="J750" s="235">
        <v>800</v>
      </c>
      <c r="K750" s="234">
        <f t="shared" si="32"/>
        <v>800</v>
      </c>
    </row>
    <row r="751" spans="1:11" ht="15.75">
      <c r="A751" s="130">
        <v>133</v>
      </c>
      <c r="B751" s="189" t="s">
        <v>969</v>
      </c>
      <c r="C751" s="231" t="s">
        <v>970</v>
      </c>
      <c r="D751" s="232" t="s">
        <v>46</v>
      </c>
      <c r="E751" s="131"/>
      <c r="F751" s="131"/>
      <c r="G751" s="233">
        <v>1</v>
      </c>
      <c r="H751" s="131"/>
      <c r="I751" s="131"/>
      <c r="J751" s="235">
        <v>800</v>
      </c>
      <c r="K751" s="234">
        <f t="shared" si="32"/>
        <v>800</v>
      </c>
    </row>
    <row r="752" spans="1:11" ht="15.75">
      <c r="A752" s="130">
        <v>134</v>
      </c>
      <c r="B752" s="189" t="s">
        <v>971</v>
      </c>
      <c r="C752" s="231" t="s">
        <v>972</v>
      </c>
      <c r="D752" s="232" t="s">
        <v>46</v>
      </c>
      <c r="E752" s="131"/>
      <c r="F752" s="131"/>
      <c r="G752" s="233">
        <v>2</v>
      </c>
      <c r="H752" s="131"/>
      <c r="I752" s="131"/>
      <c r="J752" s="235">
        <v>800</v>
      </c>
      <c r="K752" s="234">
        <f t="shared" si="32"/>
        <v>1600</v>
      </c>
    </row>
    <row r="753" spans="1:11" ht="31.5">
      <c r="A753" s="130">
        <v>135</v>
      </c>
      <c r="B753" s="186" t="s">
        <v>860</v>
      </c>
      <c r="C753" s="231" t="s">
        <v>973</v>
      </c>
      <c r="D753" s="236" t="s">
        <v>46</v>
      </c>
      <c r="E753" s="131"/>
      <c r="F753" s="131"/>
      <c r="G753" s="233">
        <v>3</v>
      </c>
      <c r="H753" s="131"/>
      <c r="I753" s="131"/>
      <c r="J753" s="224">
        <v>10000</v>
      </c>
      <c r="K753" s="234">
        <f t="shared" si="32"/>
        <v>30000</v>
      </c>
    </row>
    <row r="754" spans="1:11" ht="15.75">
      <c r="A754" s="130">
        <v>136</v>
      </c>
      <c r="B754" s="186" t="s">
        <v>974</v>
      </c>
      <c r="C754" s="237" t="s">
        <v>975</v>
      </c>
      <c r="D754" s="238" t="s">
        <v>46</v>
      </c>
      <c r="E754" s="131"/>
      <c r="F754" s="131"/>
      <c r="G754" s="233">
        <v>3</v>
      </c>
      <c r="H754" s="131"/>
      <c r="I754" s="131"/>
      <c r="J754" s="217">
        <v>15000</v>
      </c>
      <c r="K754" s="234">
        <f t="shared" si="32"/>
        <v>45000</v>
      </c>
    </row>
    <row r="755" spans="1:11" ht="15.75">
      <c r="A755" s="130">
        <v>137</v>
      </c>
      <c r="B755" s="186" t="s">
        <v>974</v>
      </c>
      <c r="C755" s="237" t="s">
        <v>976</v>
      </c>
      <c r="D755" s="239" t="s">
        <v>46</v>
      </c>
      <c r="E755" s="131"/>
      <c r="F755" s="131"/>
      <c r="G755" s="233">
        <v>3</v>
      </c>
      <c r="H755" s="131"/>
      <c r="I755" s="131"/>
      <c r="J755" s="224">
        <v>2500</v>
      </c>
      <c r="K755" s="234">
        <f t="shared" si="32"/>
        <v>7500</v>
      </c>
    </row>
    <row r="756" spans="1:11" ht="31.5">
      <c r="A756" s="130">
        <v>138</v>
      </c>
      <c r="B756" s="202" t="s">
        <v>891</v>
      </c>
      <c r="C756" s="240" t="s">
        <v>977</v>
      </c>
      <c r="D756" s="238" t="s">
        <v>46</v>
      </c>
      <c r="E756" s="131"/>
      <c r="F756" s="131"/>
      <c r="G756" s="233">
        <v>4</v>
      </c>
      <c r="H756" s="131"/>
      <c r="I756" s="131"/>
      <c r="J756" s="235">
        <v>145000</v>
      </c>
      <c r="K756" s="234">
        <f t="shared" si="32"/>
        <v>580000</v>
      </c>
    </row>
    <row r="757" spans="1:11" ht="15.75">
      <c r="A757" s="130">
        <v>139</v>
      </c>
      <c r="B757" s="186" t="s">
        <v>978</v>
      </c>
      <c r="C757" s="240" t="s">
        <v>979</v>
      </c>
      <c r="D757" s="238" t="s">
        <v>46</v>
      </c>
      <c r="E757" s="131"/>
      <c r="F757" s="131"/>
      <c r="G757" s="233">
        <v>3</v>
      </c>
      <c r="H757" s="131"/>
      <c r="I757" s="131"/>
      <c r="J757" s="235">
        <v>35000</v>
      </c>
      <c r="K757" s="234">
        <f t="shared" si="32"/>
        <v>105000</v>
      </c>
    </row>
    <row r="758" spans="1:11" ht="15.75">
      <c r="A758" s="130">
        <v>140</v>
      </c>
      <c r="B758" s="186" t="s">
        <v>980</v>
      </c>
      <c r="C758" s="240" t="s">
        <v>981</v>
      </c>
      <c r="D758" s="238" t="s">
        <v>46</v>
      </c>
      <c r="E758" s="131"/>
      <c r="F758" s="131"/>
      <c r="G758" s="233">
        <v>3</v>
      </c>
      <c r="H758" s="131"/>
      <c r="I758" s="131"/>
      <c r="J758" s="235">
        <v>35000</v>
      </c>
      <c r="K758" s="234">
        <f t="shared" si="32"/>
        <v>105000</v>
      </c>
    </row>
    <row r="759" spans="1:11" ht="15.75">
      <c r="A759" s="130">
        <v>141</v>
      </c>
      <c r="B759" s="186" t="s">
        <v>982</v>
      </c>
      <c r="C759" s="240" t="s">
        <v>983</v>
      </c>
      <c r="D759" s="238" t="s">
        <v>46</v>
      </c>
      <c r="E759" s="131"/>
      <c r="F759" s="131"/>
      <c r="G759" s="233">
        <v>4</v>
      </c>
      <c r="H759" s="131"/>
      <c r="I759" s="131"/>
      <c r="J759" s="224">
        <v>30000</v>
      </c>
      <c r="K759" s="234">
        <f t="shared" si="32"/>
        <v>120000</v>
      </c>
    </row>
    <row r="760" spans="1:11" ht="15.75">
      <c r="A760" s="130">
        <v>142</v>
      </c>
      <c r="B760" s="202" t="s">
        <v>413</v>
      </c>
      <c r="C760" s="240" t="s">
        <v>984</v>
      </c>
      <c r="D760" s="238" t="s">
        <v>46</v>
      </c>
      <c r="E760" s="131"/>
      <c r="F760" s="131"/>
      <c r="G760" s="233">
        <v>4</v>
      </c>
      <c r="H760" s="131"/>
      <c r="I760" s="131"/>
      <c r="J760" s="224">
        <v>85000</v>
      </c>
      <c r="K760" s="234">
        <f t="shared" si="32"/>
        <v>340000</v>
      </c>
    </row>
    <row r="761" spans="1:11" ht="31.5">
      <c r="A761" s="130">
        <v>143</v>
      </c>
      <c r="B761" s="241" t="s">
        <v>985</v>
      </c>
      <c r="C761" s="242" t="s">
        <v>986</v>
      </c>
      <c r="D761" s="232" t="s">
        <v>46</v>
      </c>
      <c r="E761" s="131"/>
      <c r="F761" s="131"/>
      <c r="G761" s="233">
        <v>2</v>
      </c>
      <c r="H761" s="131"/>
      <c r="I761" s="131"/>
      <c r="J761" s="224">
        <v>500</v>
      </c>
      <c r="K761" s="234">
        <f t="shared" si="32"/>
        <v>1000</v>
      </c>
    </row>
    <row r="762" spans="1:11" ht="15.75">
      <c r="A762" s="130">
        <v>144</v>
      </c>
      <c r="B762" s="190" t="s">
        <v>796</v>
      </c>
      <c r="C762" s="243" t="s">
        <v>987</v>
      </c>
      <c r="D762" s="244" t="s">
        <v>46</v>
      </c>
      <c r="E762" s="131"/>
      <c r="F762" s="131"/>
      <c r="G762" s="233">
        <v>10</v>
      </c>
      <c r="H762" s="131"/>
      <c r="I762" s="131"/>
      <c r="J762" s="235">
        <v>450</v>
      </c>
      <c r="K762" s="234">
        <f t="shared" si="32"/>
        <v>4500</v>
      </c>
    </row>
    <row r="763" spans="1:11" ht="31.5">
      <c r="A763" s="130">
        <v>145</v>
      </c>
      <c r="B763" s="190" t="s">
        <v>798</v>
      </c>
      <c r="C763" s="243" t="s">
        <v>988</v>
      </c>
      <c r="D763" s="244" t="s">
        <v>46</v>
      </c>
      <c r="E763" s="131"/>
      <c r="F763" s="131"/>
      <c r="G763" s="233">
        <v>45</v>
      </c>
      <c r="H763" s="131"/>
      <c r="I763" s="131"/>
      <c r="J763" s="235">
        <v>300</v>
      </c>
      <c r="K763" s="234">
        <f t="shared" si="32"/>
        <v>13500</v>
      </c>
    </row>
    <row r="764" spans="1:11" ht="31.5">
      <c r="A764" s="130">
        <v>146</v>
      </c>
      <c r="B764" s="190" t="s">
        <v>730</v>
      </c>
      <c r="C764" s="243" t="s">
        <v>989</v>
      </c>
      <c r="D764" s="244" t="s">
        <v>46</v>
      </c>
      <c r="E764" s="131"/>
      <c r="F764" s="131"/>
      <c r="G764" s="233">
        <v>43</v>
      </c>
      <c r="H764" s="131"/>
      <c r="I764" s="131"/>
      <c r="J764" s="235">
        <v>225</v>
      </c>
      <c r="K764" s="234">
        <f t="shared" si="32"/>
        <v>9675</v>
      </c>
    </row>
    <row r="765" spans="1:11" ht="31.5">
      <c r="A765" s="130">
        <v>147</v>
      </c>
      <c r="B765" s="200" t="s">
        <v>826</v>
      </c>
      <c r="C765" s="243" t="s">
        <v>990</v>
      </c>
      <c r="D765" s="239" t="s">
        <v>46</v>
      </c>
      <c r="E765" s="131"/>
      <c r="F765" s="131"/>
      <c r="G765" s="233">
        <v>24</v>
      </c>
      <c r="H765" s="131"/>
      <c r="I765" s="131"/>
      <c r="J765" s="224">
        <v>1250</v>
      </c>
      <c r="K765" s="234">
        <f t="shared" si="32"/>
        <v>30000</v>
      </c>
    </row>
    <row r="766" spans="1:11" ht="31.5">
      <c r="A766" s="130">
        <v>148</v>
      </c>
      <c r="B766" s="200" t="s">
        <v>904</v>
      </c>
      <c r="C766" s="243" t="s">
        <v>991</v>
      </c>
      <c r="D766" s="239" t="s">
        <v>46</v>
      </c>
      <c r="E766" s="131"/>
      <c r="F766" s="131"/>
      <c r="G766" s="233">
        <v>18</v>
      </c>
      <c r="H766" s="131"/>
      <c r="I766" s="131"/>
      <c r="J766" s="224">
        <v>1450</v>
      </c>
      <c r="K766" s="234">
        <f t="shared" si="32"/>
        <v>26100</v>
      </c>
    </row>
    <row r="767" spans="1:11" ht="15.75">
      <c r="A767" s="130">
        <v>149</v>
      </c>
      <c r="B767" s="190" t="s">
        <v>719</v>
      </c>
      <c r="C767" s="242" t="s">
        <v>992</v>
      </c>
      <c r="D767" s="239" t="s">
        <v>46</v>
      </c>
      <c r="E767" s="131"/>
      <c r="F767" s="131"/>
      <c r="G767" s="233">
        <v>36</v>
      </c>
      <c r="H767" s="131"/>
      <c r="I767" s="131"/>
      <c r="J767" s="224">
        <v>120</v>
      </c>
      <c r="K767" s="234">
        <f t="shared" si="32"/>
        <v>4320</v>
      </c>
    </row>
    <row r="768" spans="1:11">
      <c r="A768" s="131"/>
      <c r="B768" s="1194" t="s">
        <v>679</v>
      </c>
      <c r="C768" s="1279"/>
      <c r="D768" s="1279"/>
      <c r="E768" s="1279"/>
      <c r="F768" s="1279"/>
      <c r="G768" s="1279"/>
      <c r="H768" s="1279"/>
      <c r="I768" s="1279"/>
      <c r="J768" s="1195"/>
      <c r="K768" s="230">
        <f>SUM(K742:K767)</f>
        <v>1458795</v>
      </c>
    </row>
    <row r="769" spans="1:11" ht="15.75">
      <c r="A769" s="130">
        <v>150</v>
      </c>
      <c r="B769" s="245" t="s">
        <v>993</v>
      </c>
      <c r="C769" s="243" t="s">
        <v>994</v>
      </c>
      <c r="D769" s="246" t="s">
        <v>28</v>
      </c>
      <c r="E769" s="131"/>
      <c r="F769" s="131"/>
      <c r="G769" s="131"/>
      <c r="H769" s="131"/>
      <c r="I769" s="233">
        <v>2</v>
      </c>
      <c r="J769" s="217">
        <v>30</v>
      </c>
      <c r="K769" s="234">
        <f>J769*I769</f>
        <v>60</v>
      </c>
    </row>
    <row r="770" spans="1:11" ht="15.75">
      <c r="A770" s="130">
        <v>151</v>
      </c>
      <c r="B770" s="247" t="s">
        <v>343</v>
      </c>
      <c r="C770" s="242" t="s">
        <v>995</v>
      </c>
      <c r="D770" s="232" t="s">
        <v>46</v>
      </c>
      <c r="E770" s="131"/>
      <c r="F770" s="131"/>
      <c r="G770" s="131"/>
      <c r="H770" s="131"/>
      <c r="I770" s="233">
        <v>43</v>
      </c>
      <c r="J770" s="217">
        <v>300</v>
      </c>
      <c r="K770" s="234">
        <f t="shared" ref="K770:K833" si="33">J770*I770</f>
        <v>12900</v>
      </c>
    </row>
    <row r="771" spans="1:11" ht="15.75">
      <c r="A771" s="130">
        <v>152</v>
      </c>
      <c r="B771" s="248"/>
      <c r="C771" s="242" t="s">
        <v>996</v>
      </c>
      <c r="D771" s="232" t="s">
        <v>46</v>
      </c>
      <c r="E771" s="131"/>
      <c r="F771" s="131"/>
      <c r="G771" s="131"/>
      <c r="H771" s="131"/>
      <c r="I771" s="233">
        <v>5</v>
      </c>
      <c r="J771" s="217">
        <v>500</v>
      </c>
      <c r="K771" s="234">
        <f t="shared" si="33"/>
        <v>2500</v>
      </c>
    </row>
    <row r="772" spans="1:11" ht="15.75">
      <c r="A772" s="130">
        <v>153</v>
      </c>
      <c r="B772" s="248"/>
      <c r="C772" s="242" t="s">
        <v>996</v>
      </c>
      <c r="D772" s="232" t="s">
        <v>46</v>
      </c>
      <c r="E772" s="131"/>
      <c r="F772" s="131"/>
      <c r="G772" s="131"/>
      <c r="H772" s="131"/>
      <c r="I772" s="233">
        <v>4</v>
      </c>
      <c r="J772" s="217">
        <v>500</v>
      </c>
      <c r="K772" s="234">
        <f t="shared" si="33"/>
        <v>2000</v>
      </c>
    </row>
    <row r="773" spans="1:11" ht="15.75">
      <c r="A773" s="130">
        <v>154</v>
      </c>
      <c r="B773" s="248"/>
      <c r="C773" s="242" t="s">
        <v>997</v>
      </c>
      <c r="D773" s="232" t="s">
        <v>46</v>
      </c>
      <c r="E773" s="131"/>
      <c r="F773" s="131"/>
      <c r="G773" s="131"/>
      <c r="H773" s="131"/>
      <c r="I773" s="233">
        <v>1</v>
      </c>
      <c r="J773" s="217">
        <v>500</v>
      </c>
      <c r="K773" s="234">
        <f t="shared" si="33"/>
        <v>500</v>
      </c>
    </row>
    <row r="774" spans="1:11" ht="15.75">
      <c r="A774" s="130">
        <v>155</v>
      </c>
      <c r="B774" s="249" t="s">
        <v>998</v>
      </c>
      <c r="C774" s="242" t="s">
        <v>999</v>
      </c>
      <c r="D774" s="232" t="s">
        <v>46</v>
      </c>
      <c r="E774" s="131"/>
      <c r="F774" s="131"/>
      <c r="G774" s="131"/>
      <c r="H774" s="131"/>
      <c r="I774" s="233">
        <v>1</v>
      </c>
      <c r="J774" s="217">
        <v>1000</v>
      </c>
      <c r="K774" s="234">
        <f t="shared" si="33"/>
        <v>1000</v>
      </c>
    </row>
    <row r="775" spans="1:11" ht="15.75">
      <c r="A775" s="130">
        <v>156</v>
      </c>
      <c r="B775" s="249" t="s">
        <v>1000</v>
      </c>
      <c r="C775" s="242" t="s">
        <v>1001</v>
      </c>
      <c r="D775" s="232" t="s">
        <v>46</v>
      </c>
      <c r="E775" s="131"/>
      <c r="F775" s="131"/>
      <c r="G775" s="131"/>
      <c r="H775" s="131"/>
      <c r="I775" s="233">
        <v>2</v>
      </c>
      <c r="J775" s="217">
        <v>500</v>
      </c>
      <c r="K775" s="234">
        <f t="shared" si="33"/>
        <v>1000</v>
      </c>
    </row>
    <row r="776" spans="1:11" ht="15.75">
      <c r="A776" s="130">
        <v>157</v>
      </c>
      <c r="B776" s="249" t="s">
        <v>1002</v>
      </c>
      <c r="C776" s="242" t="s">
        <v>1003</v>
      </c>
      <c r="D776" s="232" t="s">
        <v>46</v>
      </c>
      <c r="E776" s="131"/>
      <c r="F776" s="131"/>
      <c r="G776" s="131"/>
      <c r="H776" s="131"/>
      <c r="I776" s="233">
        <v>5</v>
      </c>
      <c r="J776" s="217">
        <v>1000</v>
      </c>
      <c r="K776" s="234">
        <f t="shared" si="33"/>
        <v>5000</v>
      </c>
    </row>
    <row r="777" spans="1:11" ht="15.75">
      <c r="A777" s="130">
        <v>158</v>
      </c>
      <c r="B777" s="247" t="s">
        <v>1004</v>
      </c>
      <c r="C777" s="242" t="s">
        <v>1005</v>
      </c>
      <c r="D777" s="232" t="s">
        <v>46</v>
      </c>
      <c r="E777" s="131"/>
      <c r="F777" s="131"/>
      <c r="G777" s="131"/>
      <c r="H777" s="131"/>
      <c r="I777" s="233">
        <v>4</v>
      </c>
      <c r="J777" s="217">
        <v>500</v>
      </c>
      <c r="K777" s="234">
        <f t="shared" si="33"/>
        <v>2000</v>
      </c>
    </row>
    <row r="778" spans="1:11" ht="15.75">
      <c r="A778" s="130">
        <v>159</v>
      </c>
      <c r="B778" s="247" t="s">
        <v>365</v>
      </c>
      <c r="C778" s="242" t="s">
        <v>1006</v>
      </c>
      <c r="D778" s="232" t="s">
        <v>1007</v>
      </c>
      <c r="E778" s="131"/>
      <c r="F778" s="131"/>
      <c r="G778" s="131"/>
      <c r="H778" s="131"/>
      <c r="I778" s="233">
        <v>4260</v>
      </c>
      <c r="J778" s="217">
        <v>10</v>
      </c>
      <c r="K778" s="234">
        <f t="shared" si="33"/>
        <v>42600</v>
      </c>
    </row>
    <row r="779" spans="1:11" ht="15.75">
      <c r="A779" s="130">
        <v>160</v>
      </c>
      <c r="B779" s="250" t="s">
        <v>1008</v>
      </c>
      <c r="C779" s="242" t="s">
        <v>1009</v>
      </c>
      <c r="D779" s="232" t="s">
        <v>46</v>
      </c>
      <c r="E779" s="131"/>
      <c r="F779" s="131"/>
      <c r="G779" s="131"/>
      <c r="H779" s="131"/>
      <c r="I779" s="233">
        <v>6</v>
      </c>
      <c r="J779" s="217">
        <v>10</v>
      </c>
      <c r="K779" s="234">
        <f t="shared" si="33"/>
        <v>60</v>
      </c>
    </row>
    <row r="780" spans="1:11" ht="31.5">
      <c r="A780" s="130">
        <v>161</v>
      </c>
      <c r="B780" s="251" t="s">
        <v>377</v>
      </c>
      <c r="C780" s="243" t="s">
        <v>1010</v>
      </c>
      <c r="D780" s="232" t="s">
        <v>46</v>
      </c>
      <c r="E780" s="131"/>
      <c r="F780" s="131"/>
      <c r="G780" s="131"/>
      <c r="H780" s="131"/>
      <c r="I780" s="233">
        <v>1</v>
      </c>
      <c r="J780" s="217">
        <v>5000</v>
      </c>
      <c r="K780" s="234">
        <f t="shared" si="33"/>
        <v>5000</v>
      </c>
    </row>
    <row r="781" spans="1:11" ht="15.75">
      <c r="A781" s="130">
        <v>162</v>
      </c>
      <c r="B781" s="249" t="s">
        <v>1011</v>
      </c>
      <c r="C781" s="242" t="s">
        <v>1012</v>
      </c>
      <c r="D781" s="232" t="s">
        <v>46</v>
      </c>
      <c r="E781" s="131"/>
      <c r="F781" s="131"/>
      <c r="G781" s="131"/>
      <c r="H781" s="131"/>
      <c r="I781" s="233">
        <v>10</v>
      </c>
      <c r="J781" s="217">
        <v>50</v>
      </c>
      <c r="K781" s="234">
        <f t="shared" si="33"/>
        <v>500</v>
      </c>
    </row>
    <row r="782" spans="1:11" ht="15.75">
      <c r="A782" s="130">
        <v>163</v>
      </c>
      <c r="B782" s="252"/>
      <c r="C782" s="242" t="s">
        <v>1013</v>
      </c>
      <c r="D782" s="232" t="s">
        <v>46</v>
      </c>
      <c r="E782" s="131"/>
      <c r="F782" s="131"/>
      <c r="G782" s="131"/>
      <c r="H782" s="131"/>
      <c r="I782" s="233">
        <v>45</v>
      </c>
      <c r="J782" s="217">
        <v>50</v>
      </c>
      <c r="K782" s="234">
        <f t="shared" si="33"/>
        <v>2250</v>
      </c>
    </row>
    <row r="783" spans="1:11" ht="15.75">
      <c r="A783" s="130">
        <v>164</v>
      </c>
      <c r="B783" s="253" t="s">
        <v>1014</v>
      </c>
      <c r="C783" s="242" t="s">
        <v>1015</v>
      </c>
      <c r="D783" s="232" t="s">
        <v>46</v>
      </c>
      <c r="E783" s="131"/>
      <c r="F783" s="131"/>
      <c r="G783" s="131"/>
      <c r="H783" s="131"/>
      <c r="I783" s="233">
        <v>8</v>
      </c>
      <c r="J783" s="217">
        <v>500</v>
      </c>
      <c r="K783" s="234">
        <f t="shared" si="33"/>
        <v>4000</v>
      </c>
    </row>
    <row r="784" spans="1:11" ht="15.75">
      <c r="A784" s="130">
        <v>165</v>
      </c>
      <c r="B784" s="248"/>
      <c r="C784" s="242" t="s">
        <v>1016</v>
      </c>
      <c r="D784" s="232" t="s">
        <v>46</v>
      </c>
      <c r="E784" s="131"/>
      <c r="F784" s="131"/>
      <c r="G784" s="131"/>
      <c r="H784" s="131"/>
      <c r="I784" s="233">
        <v>15</v>
      </c>
      <c r="J784" s="217">
        <v>10</v>
      </c>
      <c r="K784" s="234">
        <f t="shared" si="33"/>
        <v>150</v>
      </c>
    </row>
    <row r="785" spans="1:11" ht="15.75">
      <c r="A785" s="130">
        <v>166</v>
      </c>
      <c r="B785" s="254" t="s">
        <v>1017</v>
      </c>
      <c r="C785" s="242" t="s">
        <v>1018</v>
      </c>
      <c r="D785" s="232" t="s">
        <v>1019</v>
      </c>
      <c r="E785" s="131"/>
      <c r="F785" s="131"/>
      <c r="G785" s="131"/>
      <c r="H785" s="131"/>
      <c r="I785" s="233">
        <v>1</v>
      </c>
      <c r="J785" s="217">
        <v>100</v>
      </c>
      <c r="K785" s="234">
        <f t="shared" si="33"/>
        <v>100</v>
      </c>
    </row>
    <row r="786" spans="1:11" ht="31.5">
      <c r="A786" s="130">
        <v>167</v>
      </c>
      <c r="B786" s="250" t="s">
        <v>804</v>
      </c>
      <c r="C786" s="242" t="s">
        <v>1020</v>
      </c>
      <c r="D786" s="232" t="s">
        <v>46</v>
      </c>
      <c r="E786" s="131"/>
      <c r="F786" s="131"/>
      <c r="G786" s="131"/>
      <c r="H786" s="131"/>
      <c r="I786" s="233">
        <v>92</v>
      </c>
      <c r="J786" s="217">
        <v>50</v>
      </c>
      <c r="K786" s="234">
        <f t="shared" si="33"/>
        <v>4600</v>
      </c>
    </row>
    <row r="787" spans="1:11" ht="15.75">
      <c r="A787" s="130">
        <v>168</v>
      </c>
      <c r="B787" s="248"/>
      <c r="C787" s="242" t="s">
        <v>1021</v>
      </c>
      <c r="D787" s="232" t="s">
        <v>46</v>
      </c>
      <c r="E787" s="131"/>
      <c r="F787" s="131"/>
      <c r="G787" s="131"/>
      <c r="H787" s="131"/>
      <c r="I787" s="233">
        <v>4</v>
      </c>
      <c r="J787" s="217">
        <v>100</v>
      </c>
      <c r="K787" s="234">
        <f t="shared" si="33"/>
        <v>400</v>
      </c>
    </row>
    <row r="788" spans="1:11" ht="15.75">
      <c r="A788" s="130">
        <v>169</v>
      </c>
      <c r="B788" s="248"/>
      <c r="C788" s="242" t="s">
        <v>1022</v>
      </c>
      <c r="D788" s="232" t="s">
        <v>46</v>
      </c>
      <c r="E788" s="131"/>
      <c r="F788" s="131"/>
      <c r="G788" s="131"/>
      <c r="H788" s="131"/>
      <c r="I788" s="233">
        <v>1</v>
      </c>
      <c r="J788" s="217">
        <v>100</v>
      </c>
      <c r="K788" s="234">
        <f t="shared" si="33"/>
        <v>100</v>
      </c>
    </row>
    <row r="789" spans="1:11" ht="15.75">
      <c r="A789" s="130">
        <v>170</v>
      </c>
      <c r="B789" s="251" t="s">
        <v>1023</v>
      </c>
      <c r="C789" s="242" t="s">
        <v>1024</v>
      </c>
      <c r="D789" s="232" t="s">
        <v>46</v>
      </c>
      <c r="E789" s="131"/>
      <c r="F789" s="131"/>
      <c r="G789" s="131"/>
      <c r="H789" s="131"/>
      <c r="I789" s="233">
        <v>3</v>
      </c>
      <c r="J789" s="217">
        <v>50</v>
      </c>
      <c r="K789" s="234">
        <f t="shared" si="33"/>
        <v>150</v>
      </c>
    </row>
    <row r="790" spans="1:11" ht="15.75">
      <c r="A790" s="130">
        <v>171</v>
      </c>
      <c r="B790" s="248"/>
      <c r="C790" s="242" t="s">
        <v>1025</v>
      </c>
      <c r="D790" s="232" t="s">
        <v>46</v>
      </c>
      <c r="E790" s="131"/>
      <c r="F790" s="131"/>
      <c r="G790" s="131"/>
      <c r="H790" s="131"/>
      <c r="I790" s="233">
        <v>4</v>
      </c>
      <c r="J790" s="217">
        <v>50</v>
      </c>
      <c r="K790" s="234">
        <f t="shared" si="33"/>
        <v>200</v>
      </c>
    </row>
    <row r="791" spans="1:11" ht="15.75">
      <c r="A791" s="130">
        <v>172</v>
      </c>
      <c r="B791" s="251" t="s">
        <v>1026</v>
      </c>
      <c r="C791" s="242" t="s">
        <v>1027</v>
      </c>
      <c r="D791" s="232" t="s">
        <v>46</v>
      </c>
      <c r="E791" s="131"/>
      <c r="F791" s="131"/>
      <c r="G791" s="131"/>
      <c r="H791" s="131"/>
      <c r="I791" s="233">
        <v>6</v>
      </c>
      <c r="J791" s="217">
        <v>50</v>
      </c>
      <c r="K791" s="234">
        <f t="shared" si="33"/>
        <v>300</v>
      </c>
    </row>
    <row r="792" spans="1:11" ht="15.75">
      <c r="A792" s="130">
        <v>173</v>
      </c>
      <c r="B792" s="248"/>
      <c r="C792" s="242" t="s">
        <v>1028</v>
      </c>
      <c r="D792" s="232" t="s">
        <v>46</v>
      </c>
      <c r="E792" s="131"/>
      <c r="F792" s="131"/>
      <c r="G792" s="131"/>
      <c r="H792" s="131"/>
      <c r="I792" s="233">
        <v>1</v>
      </c>
      <c r="J792" s="217">
        <v>200</v>
      </c>
      <c r="K792" s="234">
        <f t="shared" si="33"/>
        <v>200</v>
      </c>
    </row>
    <row r="793" spans="1:11" ht="15.75">
      <c r="A793" s="130">
        <v>174</v>
      </c>
      <c r="B793" s="251" t="s">
        <v>1023</v>
      </c>
      <c r="C793" s="242" t="s">
        <v>1029</v>
      </c>
      <c r="D793" s="232" t="s">
        <v>46</v>
      </c>
      <c r="E793" s="131"/>
      <c r="F793" s="131"/>
      <c r="G793" s="131"/>
      <c r="H793" s="131"/>
      <c r="I793" s="233">
        <v>9</v>
      </c>
      <c r="J793" s="217">
        <v>50</v>
      </c>
      <c r="K793" s="234">
        <f t="shared" si="33"/>
        <v>450</v>
      </c>
    </row>
    <row r="794" spans="1:11" ht="15.75">
      <c r="A794" s="130">
        <v>175</v>
      </c>
      <c r="B794" s="248"/>
      <c r="C794" s="242" t="s">
        <v>1030</v>
      </c>
      <c r="D794" s="232" t="s">
        <v>46</v>
      </c>
      <c r="E794" s="131"/>
      <c r="F794" s="131"/>
      <c r="G794" s="131"/>
      <c r="H794" s="131"/>
      <c r="I794" s="233">
        <v>3</v>
      </c>
      <c r="J794" s="217">
        <v>200</v>
      </c>
      <c r="K794" s="234">
        <f t="shared" si="33"/>
        <v>600</v>
      </c>
    </row>
    <row r="795" spans="1:11" ht="15.75">
      <c r="A795" s="130">
        <v>176</v>
      </c>
      <c r="B795" s="248"/>
      <c r="C795" s="242" t="s">
        <v>1031</v>
      </c>
      <c r="D795" s="232" t="s">
        <v>46</v>
      </c>
      <c r="E795" s="131"/>
      <c r="F795" s="131"/>
      <c r="G795" s="131"/>
      <c r="H795" s="131"/>
      <c r="I795" s="233">
        <v>2</v>
      </c>
      <c r="J795" s="217">
        <v>50</v>
      </c>
      <c r="K795" s="234">
        <f t="shared" si="33"/>
        <v>100</v>
      </c>
    </row>
    <row r="796" spans="1:11" ht="15.75">
      <c r="A796" s="130">
        <v>177</v>
      </c>
      <c r="B796" s="248"/>
      <c r="C796" s="242" t="s">
        <v>1032</v>
      </c>
      <c r="D796" s="232" t="s">
        <v>46</v>
      </c>
      <c r="E796" s="131"/>
      <c r="F796" s="131"/>
      <c r="G796" s="131"/>
      <c r="H796" s="131"/>
      <c r="I796" s="233">
        <v>2</v>
      </c>
      <c r="J796" s="217">
        <v>50</v>
      </c>
      <c r="K796" s="234">
        <f t="shared" si="33"/>
        <v>100</v>
      </c>
    </row>
    <row r="797" spans="1:11" ht="15.75">
      <c r="A797" s="130">
        <v>178</v>
      </c>
      <c r="B797" s="251" t="s">
        <v>1023</v>
      </c>
      <c r="C797" s="242" t="s">
        <v>1033</v>
      </c>
      <c r="D797" s="232" t="s">
        <v>46</v>
      </c>
      <c r="E797" s="131"/>
      <c r="F797" s="131"/>
      <c r="G797" s="131"/>
      <c r="H797" s="131"/>
      <c r="I797" s="233">
        <v>2</v>
      </c>
      <c r="J797" s="217">
        <v>50</v>
      </c>
      <c r="K797" s="234">
        <f t="shared" si="33"/>
        <v>100</v>
      </c>
    </row>
    <row r="798" spans="1:11" ht="15.75">
      <c r="A798" s="130">
        <v>179</v>
      </c>
      <c r="B798" s="248"/>
      <c r="C798" s="242" t="s">
        <v>1034</v>
      </c>
      <c r="D798" s="232" t="s">
        <v>46</v>
      </c>
      <c r="E798" s="131"/>
      <c r="F798" s="131"/>
      <c r="G798" s="131"/>
      <c r="H798" s="131"/>
      <c r="I798" s="233">
        <v>1</v>
      </c>
      <c r="J798" s="217">
        <v>100</v>
      </c>
      <c r="K798" s="234">
        <f t="shared" si="33"/>
        <v>100</v>
      </c>
    </row>
    <row r="799" spans="1:11" ht="15.75">
      <c r="A799" s="130">
        <v>180</v>
      </c>
      <c r="B799" s="251" t="s">
        <v>1035</v>
      </c>
      <c r="C799" s="242" t="s">
        <v>1036</v>
      </c>
      <c r="D799" s="232" t="s">
        <v>46</v>
      </c>
      <c r="E799" s="131"/>
      <c r="F799" s="131"/>
      <c r="G799" s="131"/>
      <c r="H799" s="131"/>
      <c r="I799" s="233">
        <v>1</v>
      </c>
      <c r="J799" s="217">
        <v>200</v>
      </c>
      <c r="K799" s="234">
        <f t="shared" si="33"/>
        <v>200</v>
      </c>
    </row>
    <row r="800" spans="1:11" ht="15.75">
      <c r="A800" s="130">
        <v>181</v>
      </c>
      <c r="B800" s="248"/>
      <c r="C800" s="242" t="s">
        <v>1037</v>
      </c>
      <c r="D800" s="232" t="s">
        <v>46</v>
      </c>
      <c r="E800" s="131"/>
      <c r="F800" s="131"/>
      <c r="G800" s="131"/>
      <c r="H800" s="131"/>
      <c r="I800" s="233">
        <v>1</v>
      </c>
      <c r="J800" s="217">
        <v>100</v>
      </c>
      <c r="K800" s="234">
        <f t="shared" si="33"/>
        <v>100</v>
      </c>
    </row>
    <row r="801" spans="1:11" ht="31.5">
      <c r="A801" s="130">
        <v>182</v>
      </c>
      <c r="B801" s="255" t="s">
        <v>1038</v>
      </c>
      <c r="C801" s="242" t="s">
        <v>1039</v>
      </c>
      <c r="D801" s="232" t="s">
        <v>46</v>
      </c>
      <c r="E801" s="131"/>
      <c r="F801" s="131"/>
      <c r="G801" s="131"/>
      <c r="H801" s="131"/>
      <c r="I801" s="233">
        <v>1</v>
      </c>
      <c r="J801" s="217">
        <v>1000</v>
      </c>
      <c r="K801" s="234">
        <f t="shared" si="33"/>
        <v>1000</v>
      </c>
    </row>
    <row r="802" spans="1:11" ht="31.5">
      <c r="A802" s="130">
        <v>183</v>
      </c>
      <c r="B802" s="248"/>
      <c r="C802" s="242" t="s">
        <v>1040</v>
      </c>
      <c r="D802" s="232" t="s">
        <v>46</v>
      </c>
      <c r="E802" s="131"/>
      <c r="F802" s="131"/>
      <c r="G802" s="131"/>
      <c r="H802" s="131"/>
      <c r="I802" s="233">
        <v>5</v>
      </c>
      <c r="J802" s="217">
        <v>100</v>
      </c>
      <c r="K802" s="234">
        <f t="shared" si="33"/>
        <v>500</v>
      </c>
    </row>
    <row r="803" spans="1:11" ht="15.75">
      <c r="A803" s="130">
        <v>184</v>
      </c>
      <c r="B803" s="216" t="s">
        <v>1041</v>
      </c>
      <c r="C803" s="242" t="s">
        <v>1042</v>
      </c>
      <c r="D803" s="232" t="s">
        <v>46</v>
      </c>
      <c r="E803" s="131"/>
      <c r="F803" s="131"/>
      <c r="G803" s="131"/>
      <c r="H803" s="131"/>
      <c r="I803" s="233">
        <v>13</v>
      </c>
      <c r="J803" s="217">
        <v>100</v>
      </c>
      <c r="K803" s="234">
        <f t="shared" si="33"/>
        <v>1300</v>
      </c>
    </row>
    <row r="804" spans="1:11" ht="31.5">
      <c r="A804" s="130">
        <v>185</v>
      </c>
      <c r="B804" s="251" t="s">
        <v>377</v>
      </c>
      <c r="C804" s="242" t="s">
        <v>1043</v>
      </c>
      <c r="D804" s="232" t="s">
        <v>46</v>
      </c>
      <c r="E804" s="131"/>
      <c r="F804" s="131"/>
      <c r="G804" s="131"/>
      <c r="H804" s="131"/>
      <c r="I804" s="233">
        <v>1</v>
      </c>
      <c r="J804" s="217">
        <v>500</v>
      </c>
      <c r="K804" s="234">
        <f t="shared" si="33"/>
        <v>500</v>
      </c>
    </row>
    <row r="805" spans="1:11" ht="31.5">
      <c r="A805" s="130">
        <v>186</v>
      </c>
      <c r="B805" s="248"/>
      <c r="C805" s="242" t="s">
        <v>1044</v>
      </c>
      <c r="D805" s="232" t="s">
        <v>46</v>
      </c>
      <c r="E805" s="131"/>
      <c r="F805" s="131"/>
      <c r="G805" s="131"/>
      <c r="H805" s="131"/>
      <c r="I805" s="233">
        <v>1</v>
      </c>
      <c r="J805" s="217">
        <v>100</v>
      </c>
      <c r="K805" s="234">
        <f t="shared" si="33"/>
        <v>100</v>
      </c>
    </row>
    <row r="806" spans="1:11" ht="15.75">
      <c r="A806" s="130">
        <v>187</v>
      </c>
      <c r="B806" s="248"/>
      <c r="C806" s="242" t="s">
        <v>1045</v>
      </c>
      <c r="D806" s="232" t="s">
        <v>46</v>
      </c>
      <c r="E806" s="131"/>
      <c r="F806" s="131"/>
      <c r="G806" s="131"/>
      <c r="H806" s="131"/>
      <c r="I806" s="233">
        <v>3</v>
      </c>
      <c r="J806" s="217">
        <v>500</v>
      </c>
      <c r="K806" s="234">
        <f t="shared" si="33"/>
        <v>1500</v>
      </c>
    </row>
    <row r="807" spans="1:11" ht="15.75">
      <c r="A807" s="130">
        <v>188</v>
      </c>
      <c r="B807" s="247" t="s">
        <v>974</v>
      </c>
      <c r="C807" s="242" t="s">
        <v>1046</v>
      </c>
      <c r="D807" s="232" t="s">
        <v>46</v>
      </c>
      <c r="E807" s="131"/>
      <c r="F807" s="131"/>
      <c r="G807" s="131"/>
      <c r="H807" s="131"/>
      <c r="I807" s="233">
        <v>3</v>
      </c>
      <c r="J807" s="217">
        <v>5000</v>
      </c>
      <c r="K807" s="234">
        <f t="shared" si="33"/>
        <v>15000</v>
      </c>
    </row>
    <row r="808" spans="1:11" ht="15.75">
      <c r="A808" s="130">
        <v>189</v>
      </c>
      <c r="B808" s="251" t="s">
        <v>381</v>
      </c>
      <c r="C808" s="242" t="s">
        <v>1047</v>
      </c>
      <c r="D808" s="232" t="s">
        <v>46</v>
      </c>
      <c r="E808" s="131"/>
      <c r="F808" s="131"/>
      <c r="G808" s="131"/>
      <c r="H808" s="131"/>
      <c r="I808" s="233">
        <v>1</v>
      </c>
      <c r="J808" s="217">
        <v>5000</v>
      </c>
      <c r="K808" s="234">
        <f t="shared" si="33"/>
        <v>5000</v>
      </c>
    </row>
    <row r="809" spans="1:11" ht="15.75">
      <c r="A809" s="130">
        <v>190</v>
      </c>
      <c r="B809" s="251" t="s">
        <v>377</v>
      </c>
      <c r="C809" s="242" t="s">
        <v>1048</v>
      </c>
      <c r="D809" s="232" t="s">
        <v>46</v>
      </c>
      <c r="E809" s="131"/>
      <c r="F809" s="131"/>
      <c r="G809" s="131"/>
      <c r="H809" s="131"/>
      <c r="I809" s="233">
        <v>1</v>
      </c>
      <c r="J809" s="217">
        <v>5000</v>
      </c>
      <c r="K809" s="234">
        <f t="shared" si="33"/>
        <v>5000</v>
      </c>
    </row>
    <row r="810" spans="1:11" ht="15.75">
      <c r="A810" s="130">
        <v>191</v>
      </c>
      <c r="B810" s="256" t="s">
        <v>1049</v>
      </c>
      <c r="C810" s="242" t="s">
        <v>1050</v>
      </c>
      <c r="D810" s="232" t="s">
        <v>1051</v>
      </c>
      <c r="E810" s="131"/>
      <c r="F810" s="131"/>
      <c r="G810" s="131"/>
      <c r="H810" s="131"/>
      <c r="I810" s="233">
        <v>9</v>
      </c>
      <c r="J810" s="217">
        <v>100</v>
      </c>
      <c r="K810" s="234">
        <f t="shared" si="33"/>
        <v>900</v>
      </c>
    </row>
    <row r="811" spans="1:11" ht="15.75">
      <c r="A811" s="130">
        <v>192</v>
      </c>
      <c r="B811" s="256" t="s">
        <v>1049</v>
      </c>
      <c r="C811" s="242" t="s">
        <v>1052</v>
      </c>
      <c r="D811" s="232" t="s">
        <v>1051</v>
      </c>
      <c r="E811" s="131"/>
      <c r="F811" s="131"/>
      <c r="G811" s="131"/>
      <c r="H811" s="131"/>
      <c r="I811" s="233">
        <v>6</v>
      </c>
      <c r="J811" s="217">
        <v>100</v>
      </c>
      <c r="K811" s="234">
        <f t="shared" si="33"/>
        <v>600</v>
      </c>
    </row>
    <row r="812" spans="1:11" ht="15.75">
      <c r="A812" s="130">
        <v>193</v>
      </c>
      <c r="B812" s="248"/>
      <c r="C812" s="242" t="s">
        <v>1053</v>
      </c>
      <c r="D812" s="232" t="s">
        <v>1054</v>
      </c>
      <c r="E812" s="131"/>
      <c r="F812" s="131"/>
      <c r="G812" s="131"/>
      <c r="H812" s="131"/>
      <c r="I812" s="233">
        <v>15</v>
      </c>
      <c r="J812" s="217">
        <v>5</v>
      </c>
      <c r="K812" s="234">
        <f t="shared" si="33"/>
        <v>75</v>
      </c>
    </row>
    <row r="813" spans="1:11" ht="31.5">
      <c r="A813" s="130">
        <v>194</v>
      </c>
      <c r="B813" s="247" t="s">
        <v>974</v>
      </c>
      <c r="C813" s="242" t="s">
        <v>1055</v>
      </c>
      <c r="D813" s="232" t="s">
        <v>46</v>
      </c>
      <c r="E813" s="131"/>
      <c r="F813" s="131"/>
      <c r="G813" s="131"/>
      <c r="H813" s="131"/>
      <c r="I813" s="233">
        <v>3</v>
      </c>
      <c r="J813" s="217">
        <v>100</v>
      </c>
      <c r="K813" s="234">
        <f t="shared" si="33"/>
        <v>300</v>
      </c>
    </row>
    <row r="814" spans="1:11" ht="15.75">
      <c r="A814" s="130">
        <v>195</v>
      </c>
      <c r="B814" s="248"/>
      <c r="C814" s="242" t="s">
        <v>1056</v>
      </c>
      <c r="D814" s="232" t="s">
        <v>46</v>
      </c>
      <c r="E814" s="131"/>
      <c r="F814" s="131"/>
      <c r="G814" s="131"/>
      <c r="H814" s="131"/>
      <c r="I814" s="233">
        <v>6</v>
      </c>
      <c r="J814" s="217">
        <v>50</v>
      </c>
      <c r="K814" s="234">
        <f t="shared" si="33"/>
        <v>300</v>
      </c>
    </row>
    <row r="815" spans="1:11" ht="31.5">
      <c r="A815" s="130">
        <v>196</v>
      </c>
      <c r="B815" s="247" t="s">
        <v>1057</v>
      </c>
      <c r="C815" s="243" t="s">
        <v>1058</v>
      </c>
      <c r="D815" s="232" t="s">
        <v>46</v>
      </c>
      <c r="E815" s="131"/>
      <c r="F815" s="131"/>
      <c r="G815" s="131"/>
      <c r="H815" s="131"/>
      <c r="I815" s="233">
        <v>3</v>
      </c>
      <c r="J815" s="217">
        <v>500</v>
      </c>
      <c r="K815" s="234">
        <f t="shared" si="33"/>
        <v>1500</v>
      </c>
    </row>
    <row r="816" spans="1:11" ht="15.75">
      <c r="A816" s="130">
        <v>197</v>
      </c>
      <c r="B816" s="223" t="s">
        <v>860</v>
      </c>
      <c r="C816" s="242" t="s">
        <v>1059</v>
      </c>
      <c r="D816" s="232" t="s">
        <v>46</v>
      </c>
      <c r="E816" s="131"/>
      <c r="F816" s="131"/>
      <c r="G816" s="131"/>
      <c r="H816" s="131"/>
      <c r="I816" s="233">
        <v>1</v>
      </c>
      <c r="J816" s="217">
        <v>500</v>
      </c>
      <c r="K816" s="234">
        <f t="shared" si="33"/>
        <v>500</v>
      </c>
    </row>
    <row r="817" spans="1:11" ht="15.75">
      <c r="A817" s="130">
        <v>198</v>
      </c>
      <c r="B817" s="223" t="s">
        <v>860</v>
      </c>
      <c r="C817" s="242" t="s">
        <v>1060</v>
      </c>
      <c r="D817" s="232" t="s">
        <v>46</v>
      </c>
      <c r="E817" s="131"/>
      <c r="F817" s="131"/>
      <c r="G817" s="131"/>
      <c r="H817" s="131"/>
      <c r="I817" s="233">
        <v>2</v>
      </c>
      <c r="J817" s="217">
        <v>500</v>
      </c>
      <c r="K817" s="234">
        <f t="shared" si="33"/>
        <v>1000</v>
      </c>
    </row>
    <row r="818" spans="1:11" ht="15.75">
      <c r="A818" s="130">
        <v>199</v>
      </c>
      <c r="B818" s="247" t="s">
        <v>980</v>
      </c>
      <c r="C818" s="242" t="s">
        <v>1061</v>
      </c>
      <c r="D818" s="232" t="s">
        <v>46</v>
      </c>
      <c r="E818" s="131"/>
      <c r="F818" s="131"/>
      <c r="G818" s="131"/>
      <c r="H818" s="131"/>
      <c r="I818" s="233">
        <v>1</v>
      </c>
      <c r="J818" s="217">
        <v>10000</v>
      </c>
      <c r="K818" s="234">
        <f t="shared" si="33"/>
        <v>10000</v>
      </c>
    </row>
    <row r="819" spans="1:11" ht="15.75">
      <c r="A819" s="130">
        <v>200</v>
      </c>
      <c r="B819" s="257" t="s">
        <v>1062</v>
      </c>
      <c r="C819" s="242" t="s">
        <v>1063</v>
      </c>
      <c r="D819" s="232" t="s">
        <v>46</v>
      </c>
      <c r="E819" s="131"/>
      <c r="F819" s="131"/>
      <c r="G819" s="131"/>
      <c r="H819" s="131"/>
      <c r="I819" s="233">
        <v>1</v>
      </c>
      <c r="J819" s="217">
        <v>1000</v>
      </c>
      <c r="K819" s="234">
        <f t="shared" si="33"/>
        <v>1000</v>
      </c>
    </row>
    <row r="820" spans="1:11" ht="15.75">
      <c r="A820" s="130">
        <v>201</v>
      </c>
      <c r="B820" s="257" t="s">
        <v>1064</v>
      </c>
      <c r="C820" s="242" t="s">
        <v>1065</v>
      </c>
      <c r="D820" s="232" t="s">
        <v>46</v>
      </c>
      <c r="E820" s="131"/>
      <c r="F820" s="131"/>
      <c r="G820" s="131"/>
      <c r="H820" s="131"/>
      <c r="I820" s="233">
        <v>2</v>
      </c>
      <c r="J820" s="217">
        <v>3000</v>
      </c>
      <c r="K820" s="234">
        <f t="shared" si="33"/>
        <v>6000</v>
      </c>
    </row>
    <row r="821" spans="1:11" ht="31.5">
      <c r="A821" s="130">
        <v>202</v>
      </c>
      <c r="B821" s="257" t="s">
        <v>1066</v>
      </c>
      <c r="C821" s="242" t="s">
        <v>1067</v>
      </c>
      <c r="D821" s="232" t="s">
        <v>46</v>
      </c>
      <c r="E821" s="131"/>
      <c r="F821" s="131"/>
      <c r="G821" s="131"/>
      <c r="H821" s="131"/>
      <c r="I821" s="233">
        <v>1</v>
      </c>
      <c r="J821" s="217">
        <v>15000</v>
      </c>
      <c r="K821" s="234">
        <f t="shared" si="33"/>
        <v>15000</v>
      </c>
    </row>
    <row r="822" spans="1:11" ht="15.75">
      <c r="A822" s="130">
        <v>203</v>
      </c>
      <c r="B822" s="251" t="s">
        <v>596</v>
      </c>
      <c r="C822" s="242" t="s">
        <v>1068</v>
      </c>
      <c r="D822" s="232" t="s">
        <v>46</v>
      </c>
      <c r="E822" s="131"/>
      <c r="F822" s="131"/>
      <c r="G822" s="131"/>
      <c r="H822" s="131"/>
      <c r="I822" s="233">
        <v>1</v>
      </c>
      <c r="J822" s="217">
        <v>20000</v>
      </c>
      <c r="K822" s="234">
        <f t="shared" si="33"/>
        <v>20000</v>
      </c>
    </row>
    <row r="823" spans="1:11" ht="15.75">
      <c r="A823" s="130">
        <v>204</v>
      </c>
      <c r="B823" s="250" t="s">
        <v>1069</v>
      </c>
      <c r="C823" s="242" t="s">
        <v>1070</v>
      </c>
      <c r="D823" s="232" t="s">
        <v>46</v>
      </c>
      <c r="E823" s="131"/>
      <c r="F823" s="131"/>
      <c r="G823" s="131"/>
      <c r="H823" s="131"/>
      <c r="I823" s="233">
        <v>1</v>
      </c>
      <c r="J823" s="217">
        <v>2000</v>
      </c>
      <c r="K823" s="234">
        <f t="shared" si="33"/>
        <v>2000</v>
      </c>
    </row>
    <row r="824" spans="1:11" ht="15.75">
      <c r="A824" s="130">
        <v>205</v>
      </c>
      <c r="B824" s="258" t="s">
        <v>1071</v>
      </c>
      <c r="C824" s="242" t="s">
        <v>1072</v>
      </c>
      <c r="D824" s="232" t="s">
        <v>46</v>
      </c>
      <c r="E824" s="131"/>
      <c r="F824" s="131"/>
      <c r="G824" s="131"/>
      <c r="H824" s="131"/>
      <c r="I824" s="233">
        <v>1</v>
      </c>
      <c r="J824" s="217">
        <v>2000</v>
      </c>
      <c r="K824" s="234">
        <f t="shared" si="33"/>
        <v>2000</v>
      </c>
    </row>
    <row r="825" spans="1:11" ht="15.75">
      <c r="A825" s="130">
        <v>206</v>
      </c>
      <c r="B825" s="247" t="s">
        <v>974</v>
      </c>
      <c r="C825" s="242" t="s">
        <v>1073</v>
      </c>
      <c r="D825" s="232" t="s">
        <v>46</v>
      </c>
      <c r="E825" s="131"/>
      <c r="F825" s="131"/>
      <c r="G825" s="131"/>
      <c r="H825" s="131"/>
      <c r="I825" s="233">
        <v>3</v>
      </c>
      <c r="J825" s="217">
        <v>500</v>
      </c>
      <c r="K825" s="234">
        <f t="shared" si="33"/>
        <v>1500</v>
      </c>
    </row>
    <row r="826" spans="1:11" ht="15.75">
      <c r="A826" s="130">
        <v>207</v>
      </c>
      <c r="B826" s="258" t="s">
        <v>1074</v>
      </c>
      <c r="C826" s="242" t="s">
        <v>1075</v>
      </c>
      <c r="D826" s="232" t="s">
        <v>46</v>
      </c>
      <c r="E826" s="131"/>
      <c r="F826" s="131"/>
      <c r="G826" s="131"/>
      <c r="H826" s="131"/>
      <c r="I826" s="233">
        <v>1</v>
      </c>
      <c r="J826" s="217">
        <v>5000</v>
      </c>
      <c r="K826" s="234">
        <f t="shared" si="33"/>
        <v>5000</v>
      </c>
    </row>
    <row r="827" spans="1:11" ht="15.75">
      <c r="A827" s="130">
        <v>208</v>
      </c>
      <c r="B827" s="228" t="s">
        <v>57</v>
      </c>
      <c r="C827" s="242" t="s">
        <v>1076</v>
      </c>
      <c r="D827" s="232" t="s">
        <v>46</v>
      </c>
      <c r="E827" s="131"/>
      <c r="F827" s="131"/>
      <c r="G827" s="131"/>
      <c r="H827" s="131"/>
      <c r="I827" s="233">
        <v>6</v>
      </c>
      <c r="J827" s="217">
        <v>100</v>
      </c>
      <c r="K827" s="234">
        <f t="shared" si="33"/>
        <v>600</v>
      </c>
    </row>
    <row r="828" spans="1:11" ht="15.75">
      <c r="A828" s="130">
        <v>209</v>
      </c>
      <c r="B828" s="216" t="s">
        <v>937</v>
      </c>
      <c r="C828" s="242" t="s">
        <v>1077</v>
      </c>
      <c r="D828" s="232" t="s">
        <v>46</v>
      </c>
      <c r="E828" s="131"/>
      <c r="F828" s="131"/>
      <c r="G828" s="131"/>
      <c r="H828" s="131"/>
      <c r="I828" s="233">
        <v>6</v>
      </c>
      <c r="J828" s="217">
        <v>20</v>
      </c>
      <c r="K828" s="234">
        <f t="shared" si="33"/>
        <v>120</v>
      </c>
    </row>
    <row r="829" spans="1:11" ht="15.75">
      <c r="A829" s="130">
        <v>210</v>
      </c>
      <c r="B829" s="248"/>
      <c r="C829" s="242" t="s">
        <v>1078</v>
      </c>
      <c r="D829" s="232" t="s">
        <v>46</v>
      </c>
      <c r="E829" s="131"/>
      <c r="F829" s="131"/>
      <c r="G829" s="131"/>
      <c r="H829" s="131"/>
      <c r="I829" s="233">
        <v>1</v>
      </c>
      <c r="J829" s="227">
        <v>20000</v>
      </c>
      <c r="K829" s="234">
        <f t="shared" si="33"/>
        <v>20000</v>
      </c>
    </row>
    <row r="830" spans="1:11" ht="15.75">
      <c r="A830" s="130">
        <v>211</v>
      </c>
      <c r="B830" s="247" t="s">
        <v>1079</v>
      </c>
      <c r="C830" s="242" t="s">
        <v>1080</v>
      </c>
      <c r="D830" s="232" t="s">
        <v>46</v>
      </c>
      <c r="E830" s="131"/>
      <c r="F830" s="131"/>
      <c r="G830" s="131"/>
      <c r="H830" s="131"/>
      <c r="I830" s="233">
        <v>1</v>
      </c>
      <c r="J830" s="227">
        <v>3149</v>
      </c>
      <c r="K830" s="234">
        <f t="shared" si="33"/>
        <v>3149</v>
      </c>
    </row>
    <row r="831" spans="1:11" ht="15.75">
      <c r="A831" s="130">
        <v>212</v>
      </c>
      <c r="B831" s="249" t="s">
        <v>1002</v>
      </c>
      <c r="C831" s="242" t="s">
        <v>1081</v>
      </c>
      <c r="D831" s="232" t="s">
        <v>46</v>
      </c>
      <c r="E831" s="131"/>
      <c r="F831" s="131"/>
      <c r="G831" s="131"/>
      <c r="H831" s="131"/>
      <c r="I831" s="233">
        <v>1</v>
      </c>
      <c r="J831" s="217">
        <v>4000</v>
      </c>
      <c r="K831" s="234">
        <f t="shared" si="33"/>
        <v>4000</v>
      </c>
    </row>
    <row r="832" spans="1:11" ht="31.5">
      <c r="A832" s="130">
        <v>213</v>
      </c>
      <c r="B832" s="249" t="s">
        <v>1082</v>
      </c>
      <c r="C832" s="242" t="s">
        <v>1083</v>
      </c>
      <c r="D832" s="232" t="s">
        <v>46</v>
      </c>
      <c r="E832" s="131"/>
      <c r="F832" s="131"/>
      <c r="G832" s="131"/>
      <c r="H832" s="131"/>
      <c r="I832" s="233">
        <v>1</v>
      </c>
      <c r="J832" s="217">
        <v>4000</v>
      </c>
      <c r="K832" s="234">
        <f t="shared" si="33"/>
        <v>4000</v>
      </c>
    </row>
    <row r="833" spans="1:11" ht="15.75">
      <c r="A833" s="130">
        <v>214</v>
      </c>
      <c r="B833" s="223" t="s">
        <v>860</v>
      </c>
      <c r="C833" s="242" t="s">
        <v>1084</v>
      </c>
      <c r="D833" s="232" t="s">
        <v>46</v>
      </c>
      <c r="E833" s="131"/>
      <c r="F833" s="131"/>
      <c r="G833" s="131"/>
      <c r="H833" s="131"/>
      <c r="I833" s="233">
        <v>3</v>
      </c>
      <c r="J833" s="217">
        <v>900</v>
      </c>
      <c r="K833" s="234">
        <f t="shared" si="33"/>
        <v>2700</v>
      </c>
    </row>
    <row r="834" spans="1:11" ht="15.75">
      <c r="A834" s="130">
        <v>215</v>
      </c>
      <c r="B834" s="247" t="s">
        <v>909</v>
      </c>
      <c r="C834" s="242" t="s">
        <v>1085</v>
      </c>
      <c r="D834" s="232" t="s">
        <v>46</v>
      </c>
      <c r="E834" s="131"/>
      <c r="F834" s="131"/>
      <c r="G834" s="131"/>
      <c r="H834" s="131"/>
      <c r="I834" s="233">
        <v>2</v>
      </c>
      <c r="J834" s="217">
        <v>250</v>
      </c>
      <c r="K834" s="234">
        <f t="shared" ref="K834:K864" si="34">J834*I834</f>
        <v>500</v>
      </c>
    </row>
    <row r="835" spans="1:11" ht="15.75">
      <c r="A835" s="130">
        <v>216</v>
      </c>
      <c r="B835" s="247" t="s">
        <v>974</v>
      </c>
      <c r="C835" s="242" t="s">
        <v>1086</v>
      </c>
      <c r="D835" s="232" t="s">
        <v>46</v>
      </c>
      <c r="E835" s="131"/>
      <c r="F835" s="131"/>
      <c r="G835" s="131"/>
      <c r="H835" s="131"/>
      <c r="I835" s="233">
        <v>3</v>
      </c>
      <c r="J835" s="217">
        <v>10000</v>
      </c>
      <c r="K835" s="234">
        <f t="shared" si="34"/>
        <v>30000</v>
      </c>
    </row>
    <row r="836" spans="1:11" ht="15.75">
      <c r="A836" s="130">
        <v>217</v>
      </c>
      <c r="B836" s="247" t="s">
        <v>909</v>
      </c>
      <c r="C836" s="242" t="s">
        <v>1087</v>
      </c>
      <c r="D836" s="232" t="s">
        <v>46</v>
      </c>
      <c r="E836" s="131"/>
      <c r="F836" s="131"/>
      <c r="G836" s="131"/>
      <c r="H836" s="131"/>
      <c r="I836" s="233">
        <v>1</v>
      </c>
      <c r="J836" s="217">
        <v>10000</v>
      </c>
      <c r="K836" s="234">
        <f t="shared" si="34"/>
        <v>10000</v>
      </c>
    </row>
    <row r="837" spans="1:11" ht="15.75">
      <c r="A837" s="130">
        <v>218</v>
      </c>
      <c r="B837" s="247" t="s">
        <v>980</v>
      </c>
      <c r="C837" s="242" t="s">
        <v>1088</v>
      </c>
      <c r="D837" s="232" t="s">
        <v>46</v>
      </c>
      <c r="E837" s="131"/>
      <c r="F837" s="131"/>
      <c r="G837" s="131"/>
      <c r="H837" s="131"/>
      <c r="I837" s="233">
        <v>1</v>
      </c>
      <c r="J837" s="227">
        <v>500</v>
      </c>
      <c r="K837" s="234">
        <f t="shared" si="34"/>
        <v>500</v>
      </c>
    </row>
    <row r="838" spans="1:11" ht="15.75">
      <c r="A838" s="130">
        <v>219</v>
      </c>
      <c r="B838" s="228" t="s">
        <v>895</v>
      </c>
      <c r="C838" s="242" t="s">
        <v>1089</v>
      </c>
      <c r="D838" s="232" t="s">
        <v>46</v>
      </c>
      <c r="E838" s="131"/>
      <c r="F838" s="131"/>
      <c r="G838" s="131"/>
      <c r="H838" s="131"/>
      <c r="I838" s="233">
        <v>1</v>
      </c>
      <c r="J838" s="227">
        <v>500</v>
      </c>
      <c r="K838" s="234">
        <f t="shared" si="34"/>
        <v>500</v>
      </c>
    </row>
    <row r="839" spans="1:11" ht="31.5">
      <c r="A839" s="130">
        <v>220</v>
      </c>
      <c r="B839" s="247" t="s">
        <v>1090</v>
      </c>
      <c r="C839" s="242" t="s">
        <v>1091</v>
      </c>
      <c r="D839" s="232" t="s">
        <v>46</v>
      </c>
      <c r="E839" s="131"/>
      <c r="F839" s="131"/>
      <c r="G839" s="131"/>
      <c r="H839" s="131"/>
      <c r="I839" s="233">
        <v>1</v>
      </c>
      <c r="J839" s="227">
        <v>200</v>
      </c>
      <c r="K839" s="234">
        <f t="shared" si="34"/>
        <v>200</v>
      </c>
    </row>
    <row r="840" spans="1:11" ht="15.75">
      <c r="A840" s="130">
        <v>221</v>
      </c>
      <c r="B840" s="247" t="s">
        <v>1090</v>
      </c>
      <c r="C840" s="242" t="s">
        <v>1092</v>
      </c>
      <c r="D840" s="232" t="s">
        <v>46</v>
      </c>
      <c r="E840" s="131"/>
      <c r="F840" s="131"/>
      <c r="G840" s="131"/>
      <c r="H840" s="131"/>
      <c r="I840" s="233">
        <v>2</v>
      </c>
      <c r="J840" s="227">
        <v>10000</v>
      </c>
      <c r="K840" s="234">
        <f t="shared" si="34"/>
        <v>20000</v>
      </c>
    </row>
    <row r="841" spans="1:11" ht="31.5">
      <c r="A841" s="130">
        <v>222</v>
      </c>
      <c r="B841" s="247" t="s">
        <v>1093</v>
      </c>
      <c r="C841" s="243" t="s">
        <v>1094</v>
      </c>
      <c r="D841" s="232" t="s">
        <v>46</v>
      </c>
      <c r="E841" s="131"/>
      <c r="F841" s="131"/>
      <c r="G841" s="131"/>
      <c r="H841" s="131"/>
      <c r="I841" s="233">
        <v>1</v>
      </c>
      <c r="J841" s="235">
        <v>320000</v>
      </c>
      <c r="K841" s="234">
        <f t="shared" si="34"/>
        <v>320000</v>
      </c>
    </row>
    <row r="842" spans="1:11" ht="15.75">
      <c r="A842" s="130">
        <v>223</v>
      </c>
      <c r="B842" s="247" t="s">
        <v>918</v>
      </c>
      <c r="C842" s="242" t="s">
        <v>1095</v>
      </c>
      <c r="D842" s="232" t="s">
        <v>46</v>
      </c>
      <c r="E842" s="131"/>
      <c r="F842" s="131"/>
      <c r="G842" s="131"/>
      <c r="H842" s="131"/>
      <c r="I842" s="233">
        <v>1</v>
      </c>
      <c r="J842" s="235">
        <v>15000</v>
      </c>
      <c r="K842" s="234">
        <f t="shared" si="34"/>
        <v>15000</v>
      </c>
    </row>
    <row r="843" spans="1:11" ht="31.5">
      <c r="A843" s="130">
        <v>224</v>
      </c>
      <c r="B843" s="247" t="s">
        <v>918</v>
      </c>
      <c r="C843" s="242" t="s">
        <v>1096</v>
      </c>
      <c r="D843" s="232" t="s">
        <v>46</v>
      </c>
      <c r="E843" s="131"/>
      <c r="F843" s="131"/>
      <c r="G843" s="131"/>
      <c r="H843" s="131"/>
      <c r="I843" s="233">
        <v>3</v>
      </c>
      <c r="J843" s="235">
        <v>3000</v>
      </c>
      <c r="K843" s="234">
        <f t="shared" si="34"/>
        <v>9000</v>
      </c>
    </row>
    <row r="844" spans="1:11" ht="31.5">
      <c r="A844" s="130">
        <v>225</v>
      </c>
      <c r="B844" s="247" t="s">
        <v>1093</v>
      </c>
      <c r="C844" s="242" t="s">
        <v>1097</v>
      </c>
      <c r="D844" s="232" t="s">
        <v>46</v>
      </c>
      <c r="E844" s="131"/>
      <c r="F844" s="131"/>
      <c r="G844" s="131"/>
      <c r="H844" s="131"/>
      <c r="I844" s="233">
        <v>1</v>
      </c>
      <c r="J844" s="235">
        <v>3000</v>
      </c>
      <c r="K844" s="234">
        <f t="shared" si="34"/>
        <v>3000</v>
      </c>
    </row>
    <row r="845" spans="1:11" ht="31.5">
      <c r="A845" s="130">
        <v>226</v>
      </c>
      <c r="B845" s="247" t="s">
        <v>918</v>
      </c>
      <c r="C845" s="242" t="s">
        <v>1096</v>
      </c>
      <c r="D845" s="232" t="s">
        <v>46</v>
      </c>
      <c r="E845" s="131"/>
      <c r="F845" s="131"/>
      <c r="G845" s="131"/>
      <c r="H845" s="131"/>
      <c r="I845" s="233">
        <v>1</v>
      </c>
      <c r="J845" s="235">
        <v>1000</v>
      </c>
      <c r="K845" s="234">
        <f t="shared" si="34"/>
        <v>1000</v>
      </c>
    </row>
    <row r="846" spans="1:11" ht="31.5">
      <c r="A846" s="130">
        <v>227</v>
      </c>
      <c r="B846" s="259" t="s">
        <v>1098</v>
      </c>
      <c r="C846" s="242" t="s">
        <v>1099</v>
      </c>
      <c r="D846" s="232" t="s">
        <v>46</v>
      </c>
      <c r="E846" s="131"/>
      <c r="F846" s="131"/>
      <c r="G846" s="131"/>
      <c r="H846" s="131"/>
      <c r="I846" s="233">
        <v>4</v>
      </c>
      <c r="J846" s="235">
        <v>100</v>
      </c>
      <c r="K846" s="234">
        <f t="shared" si="34"/>
        <v>400</v>
      </c>
    </row>
    <row r="847" spans="1:11" ht="15.75">
      <c r="A847" s="130">
        <v>228</v>
      </c>
      <c r="B847" s="248"/>
      <c r="C847" s="242" t="s">
        <v>1100</v>
      </c>
      <c r="D847" s="232" t="s">
        <v>28</v>
      </c>
      <c r="E847" s="131"/>
      <c r="F847" s="131"/>
      <c r="G847" s="131"/>
      <c r="H847" s="131"/>
      <c r="I847" s="233">
        <v>29</v>
      </c>
      <c r="J847" s="235">
        <v>25</v>
      </c>
      <c r="K847" s="234">
        <f t="shared" si="34"/>
        <v>725</v>
      </c>
    </row>
    <row r="848" spans="1:11" ht="31.5">
      <c r="A848" s="130">
        <v>229</v>
      </c>
      <c r="B848" s="228" t="s">
        <v>545</v>
      </c>
      <c r="C848" s="243" t="s">
        <v>1101</v>
      </c>
      <c r="D848" s="232" t="s">
        <v>46</v>
      </c>
      <c r="E848" s="131"/>
      <c r="F848" s="131"/>
      <c r="G848" s="131"/>
      <c r="H848" s="131"/>
      <c r="I848" s="233">
        <v>1</v>
      </c>
      <c r="J848" s="235">
        <v>500</v>
      </c>
      <c r="K848" s="234">
        <f t="shared" si="34"/>
        <v>500</v>
      </c>
    </row>
    <row r="849" spans="1:11" ht="15.75">
      <c r="A849" s="130">
        <v>230</v>
      </c>
      <c r="B849" s="251" t="s">
        <v>596</v>
      </c>
      <c r="C849" s="242" t="s">
        <v>1102</v>
      </c>
      <c r="D849" s="232" t="s">
        <v>46</v>
      </c>
      <c r="E849" s="131"/>
      <c r="F849" s="131"/>
      <c r="G849" s="131"/>
      <c r="H849" s="131"/>
      <c r="I849" s="233">
        <v>1</v>
      </c>
      <c r="J849" s="235">
        <v>15000</v>
      </c>
      <c r="K849" s="234">
        <f t="shared" si="34"/>
        <v>15000</v>
      </c>
    </row>
    <row r="850" spans="1:11" ht="15.75">
      <c r="A850" s="130">
        <v>231</v>
      </c>
      <c r="B850" s="260" t="s">
        <v>998</v>
      </c>
      <c r="C850" s="243" t="s">
        <v>999</v>
      </c>
      <c r="D850" s="261" t="s">
        <v>46</v>
      </c>
      <c r="E850" s="131"/>
      <c r="F850" s="131"/>
      <c r="G850" s="131"/>
      <c r="H850" s="131"/>
      <c r="I850" s="233">
        <v>1</v>
      </c>
      <c r="J850" s="235">
        <v>100</v>
      </c>
      <c r="K850" s="234">
        <f t="shared" si="34"/>
        <v>100</v>
      </c>
    </row>
    <row r="851" spans="1:11" ht="15.75">
      <c r="A851" s="130">
        <v>232</v>
      </c>
      <c r="B851" s="251" t="s">
        <v>596</v>
      </c>
      <c r="C851" s="243" t="s">
        <v>1103</v>
      </c>
      <c r="D851" s="261" t="s">
        <v>46</v>
      </c>
      <c r="E851" s="131"/>
      <c r="F851" s="131"/>
      <c r="G851" s="131"/>
      <c r="H851" s="131"/>
      <c r="I851" s="233">
        <v>1</v>
      </c>
      <c r="J851" s="235">
        <v>20000</v>
      </c>
      <c r="K851" s="234">
        <f t="shared" si="34"/>
        <v>20000</v>
      </c>
    </row>
    <row r="852" spans="1:11" ht="15.75">
      <c r="A852" s="130">
        <v>233</v>
      </c>
      <c r="B852" s="262" t="s">
        <v>1104</v>
      </c>
      <c r="C852" s="242" t="s">
        <v>1105</v>
      </c>
      <c r="D852" s="244" t="s">
        <v>782</v>
      </c>
      <c r="E852" s="131"/>
      <c r="F852" s="131"/>
      <c r="G852" s="131"/>
      <c r="H852" s="131"/>
      <c r="I852" s="233">
        <v>30</v>
      </c>
      <c r="J852" s="235">
        <v>25</v>
      </c>
      <c r="K852" s="234">
        <f t="shared" si="34"/>
        <v>750</v>
      </c>
    </row>
    <row r="853" spans="1:11" ht="15.75">
      <c r="A853" s="130">
        <v>234</v>
      </c>
      <c r="B853" s="247" t="s">
        <v>918</v>
      </c>
      <c r="C853" s="243" t="s">
        <v>1106</v>
      </c>
      <c r="D853" s="239" t="s">
        <v>46</v>
      </c>
      <c r="E853" s="131"/>
      <c r="F853" s="131"/>
      <c r="G853" s="131"/>
      <c r="H853" s="131"/>
      <c r="I853" s="233">
        <v>1</v>
      </c>
      <c r="J853" s="235">
        <v>1000</v>
      </c>
      <c r="K853" s="234">
        <f t="shared" si="34"/>
        <v>1000</v>
      </c>
    </row>
    <row r="854" spans="1:11" ht="15.75">
      <c r="A854" s="130">
        <v>235</v>
      </c>
      <c r="B854" s="247" t="s">
        <v>918</v>
      </c>
      <c r="C854" s="242" t="s">
        <v>1107</v>
      </c>
      <c r="D854" s="239" t="s">
        <v>46</v>
      </c>
      <c r="E854" s="131"/>
      <c r="F854" s="131"/>
      <c r="G854" s="131"/>
      <c r="H854" s="131"/>
      <c r="I854" s="233">
        <v>1</v>
      </c>
      <c r="J854" s="235">
        <v>1000</v>
      </c>
      <c r="K854" s="234">
        <f t="shared" si="34"/>
        <v>1000</v>
      </c>
    </row>
    <row r="855" spans="1:11" ht="31.5">
      <c r="A855" s="130">
        <v>236</v>
      </c>
      <c r="B855" s="247" t="s">
        <v>909</v>
      </c>
      <c r="C855" s="242" t="s">
        <v>1108</v>
      </c>
      <c r="D855" s="244" t="s">
        <v>46</v>
      </c>
      <c r="E855" s="131"/>
      <c r="F855" s="131"/>
      <c r="G855" s="131"/>
      <c r="H855" s="131"/>
      <c r="I855" s="233">
        <v>1</v>
      </c>
      <c r="J855" s="235">
        <v>2000</v>
      </c>
      <c r="K855" s="234">
        <f t="shared" si="34"/>
        <v>2000</v>
      </c>
    </row>
    <row r="856" spans="1:11" ht="15.75">
      <c r="A856" s="130">
        <v>237</v>
      </c>
      <c r="B856" s="251" t="s">
        <v>596</v>
      </c>
      <c r="C856" s="231" t="s">
        <v>1109</v>
      </c>
      <c r="D856" s="238" t="s">
        <v>46</v>
      </c>
      <c r="E856" s="131"/>
      <c r="F856" s="131"/>
      <c r="G856" s="131"/>
      <c r="H856" s="131"/>
      <c r="I856" s="233">
        <v>1</v>
      </c>
      <c r="J856" s="224">
        <v>30000</v>
      </c>
      <c r="K856" s="234">
        <f t="shared" si="34"/>
        <v>30000</v>
      </c>
    </row>
    <row r="857" spans="1:11" ht="31.5">
      <c r="A857" s="130">
        <v>238</v>
      </c>
      <c r="B857" s="251" t="s">
        <v>596</v>
      </c>
      <c r="C857" s="243" t="s">
        <v>1110</v>
      </c>
      <c r="D857" s="238" t="s">
        <v>300</v>
      </c>
      <c r="E857" s="131"/>
      <c r="F857" s="131"/>
      <c r="G857" s="131"/>
      <c r="H857" s="131"/>
      <c r="I857" s="233">
        <v>1</v>
      </c>
      <c r="J857" s="235">
        <v>8000</v>
      </c>
      <c r="K857" s="234">
        <f t="shared" si="34"/>
        <v>8000</v>
      </c>
    </row>
    <row r="858" spans="1:11" ht="31.5">
      <c r="A858" s="130">
        <v>239</v>
      </c>
      <c r="B858" s="251" t="s">
        <v>596</v>
      </c>
      <c r="C858" s="242" t="s">
        <v>1111</v>
      </c>
      <c r="D858" s="239" t="s">
        <v>300</v>
      </c>
      <c r="E858" s="131"/>
      <c r="F858" s="131"/>
      <c r="G858" s="131"/>
      <c r="H858" s="131"/>
      <c r="I858" s="233">
        <v>1</v>
      </c>
      <c r="J858" s="235">
        <v>14000</v>
      </c>
      <c r="K858" s="234">
        <f t="shared" si="34"/>
        <v>14000</v>
      </c>
    </row>
    <row r="859" spans="1:11" ht="15.75">
      <c r="A859" s="130">
        <v>240</v>
      </c>
      <c r="B859" s="247" t="s">
        <v>918</v>
      </c>
      <c r="C859" s="242" t="s">
        <v>1106</v>
      </c>
      <c r="D859" s="239" t="s">
        <v>300</v>
      </c>
      <c r="E859" s="131"/>
      <c r="F859" s="131"/>
      <c r="G859" s="131"/>
      <c r="H859" s="131"/>
      <c r="I859" s="233">
        <v>1</v>
      </c>
      <c r="J859" s="235">
        <v>2500</v>
      </c>
      <c r="K859" s="234">
        <f t="shared" si="34"/>
        <v>2500</v>
      </c>
    </row>
    <row r="860" spans="1:11" ht="15.75">
      <c r="A860" s="130">
        <v>241</v>
      </c>
      <c r="B860" s="247" t="s">
        <v>909</v>
      </c>
      <c r="C860" s="243" t="s">
        <v>1112</v>
      </c>
      <c r="D860" s="239" t="s">
        <v>46</v>
      </c>
      <c r="E860" s="131"/>
      <c r="F860" s="131"/>
      <c r="G860" s="131"/>
      <c r="H860" s="131"/>
      <c r="I860" s="233">
        <v>1</v>
      </c>
      <c r="J860" s="235">
        <v>1000</v>
      </c>
      <c r="K860" s="234">
        <f t="shared" si="34"/>
        <v>1000</v>
      </c>
    </row>
    <row r="861" spans="1:11" ht="15.75">
      <c r="A861" s="130">
        <v>242</v>
      </c>
      <c r="B861" s="263" t="s">
        <v>553</v>
      </c>
      <c r="C861" s="243" t="s">
        <v>1113</v>
      </c>
      <c r="D861" s="239" t="s">
        <v>21</v>
      </c>
      <c r="E861" s="131"/>
      <c r="F861" s="131"/>
      <c r="G861" s="131"/>
      <c r="H861" s="131"/>
      <c r="I861" s="233">
        <v>340</v>
      </c>
      <c r="J861" s="235">
        <v>60</v>
      </c>
      <c r="K861" s="234">
        <f t="shared" si="34"/>
        <v>20400</v>
      </c>
    </row>
    <row r="862" spans="1:11" ht="15.75">
      <c r="A862" s="130">
        <v>243</v>
      </c>
      <c r="B862" s="247" t="s">
        <v>918</v>
      </c>
      <c r="C862" s="264" t="s">
        <v>1114</v>
      </c>
      <c r="D862" s="239" t="s">
        <v>46</v>
      </c>
      <c r="E862" s="131"/>
      <c r="F862" s="131"/>
      <c r="G862" s="131"/>
      <c r="H862" s="131"/>
      <c r="I862" s="233">
        <v>1</v>
      </c>
      <c r="J862" s="235">
        <v>1500</v>
      </c>
      <c r="K862" s="234">
        <f t="shared" si="34"/>
        <v>1500</v>
      </c>
    </row>
    <row r="863" spans="1:11" ht="15.75">
      <c r="A863" s="130">
        <v>244</v>
      </c>
      <c r="B863" s="265"/>
      <c r="C863" s="242" t="s">
        <v>1100</v>
      </c>
      <c r="D863" s="239" t="s">
        <v>28</v>
      </c>
      <c r="E863" s="131"/>
      <c r="F863" s="131"/>
      <c r="G863" s="131"/>
      <c r="H863" s="131"/>
      <c r="I863" s="233">
        <v>50</v>
      </c>
      <c r="J863" s="235">
        <v>25</v>
      </c>
      <c r="K863" s="234">
        <f t="shared" si="34"/>
        <v>1250</v>
      </c>
    </row>
    <row r="864" spans="1:11" ht="15.75">
      <c r="A864" s="130">
        <v>245</v>
      </c>
      <c r="B864" s="247" t="s">
        <v>918</v>
      </c>
      <c r="C864" s="243" t="s">
        <v>1115</v>
      </c>
      <c r="D864" s="239" t="s">
        <v>46</v>
      </c>
      <c r="E864" s="131"/>
      <c r="F864" s="131"/>
      <c r="G864" s="131"/>
      <c r="H864" s="131"/>
      <c r="I864" s="233">
        <v>2</v>
      </c>
      <c r="J864" s="235">
        <v>1000</v>
      </c>
      <c r="K864" s="234">
        <f t="shared" si="34"/>
        <v>2000</v>
      </c>
    </row>
    <row r="865" spans="1:11">
      <c r="A865" s="131"/>
      <c r="B865" s="1276" t="s">
        <v>679</v>
      </c>
      <c r="C865" s="1277"/>
      <c r="D865" s="1277"/>
      <c r="E865" s="1277"/>
      <c r="F865" s="1277"/>
      <c r="G865" s="1277"/>
      <c r="H865" s="1277"/>
      <c r="I865" s="1277"/>
      <c r="J865" s="1278"/>
      <c r="K865" s="230">
        <f>SUM(K769:K864)</f>
        <v>753289</v>
      </c>
    </row>
    <row r="866" spans="1:11" ht="15.75">
      <c r="A866" s="131"/>
      <c r="B866" s="131"/>
      <c r="C866" s="131"/>
      <c r="D866" s="131"/>
      <c r="E866" s="131"/>
      <c r="F866" s="131"/>
      <c r="G866" s="131"/>
      <c r="H866" s="131"/>
      <c r="I866" s="131"/>
      <c r="J866" s="167"/>
      <c r="K866" s="131"/>
    </row>
    <row r="867" spans="1:11" ht="15.75">
      <c r="A867" s="1280" t="s">
        <v>1116</v>
      </c>
      <c r="B867" s="1281"/>
      <c r="C867" s="1281"/>
      <c r="D867" s="1281"/>
      <c r="E867" s="1281"/>
      <c r="F867" s="1281"/>
      <c r="G867" s="1281"/>
      <c r="H867" s="1281"/>
      <c r="I867" s="1281"/>
      <c r="J867" s="1281"/>
      <c r="K867" s="1282"/>
    </row>
    <row r="868" spans="1:11">
      <c r="A868" s="130">
        <v>1</v>
      </c>
      <c r="B868" s="131"/>
      <c r="C868" s="266" t="s">
        <v>1117</v>
      </c>
      <c r="D868" s="267" t="s">
        <v>46</v>
      </c>
      <c r="E868" s="268">
        <v>4</v>
      </c>
      <c r="F868" s="269"/>
      <c r="G868" s="269"/>
      <c r="H868" s="269"/>
      <c r="I868" s="269"/>
      <c r="J868" s="268">
        <v>179286.22</v>
      </c>
      <c r="K868" s="270">
        <f>J868*E868</f>
        <v>717144.88</v>
      </c>
    </row>
    <row r="869" spans="1:11">
      <c r="A869" s="1270" t="s">
        <v>679</v>
      </c>
      <c r="B869" s="1270"/>
      <c r="C869" s="1270"/>
      <c r="D869" s="1270"/>
      <c r="E869" s="1270"/>
      <c r="F869" s="1270"/>
      <c r="G869" s="1270"/>
      <c r="H869" s="1270"/>
      <c r="I869" s="1270"/>
      <c r="J869" s="1270"/>
      <c r="K869" s="175">
        <v>717144.88</v>
      </c>
    </row>
    <row r="870" spans="1:11" ht="15.75">
      <c r="A870" s="172"/>
      <c r="B870" s="172"/>
      <c r="C870" s="172"/>
      <c r="D870" s="172"/>
      <c r="E870" s="172"/>
      <c r="F870" s="172"/>
      <c r="G870" s="172"/>
      <c r="H870" s="172"/>
      <c r="I870" s="172"/>
      <c r="J870" s="271"/>
      <c r="K870" s="172"/>
    </row>
    <row r="871" spans="1:11" ht="15.75">
      <c r="A871" s="1271" t="s">
        <v>1118</v>
      </c>
      <c r="B871" s="1271"/>
      <c r="C871" s="1271"/>
      <c r="D871" s="1271"/>
      <c r="E871" s="1271"/>
      <c r="F871" s="1271"/>
      <c r="G871" s="1271"/>
      <c r="H871" s="1271"/>
      <c r="I871" s="1271"/>
      <c r="J871" s="1271"/>
      <c r="K871" s="1271"/>
    </row>
    <row r="872" spans="1:11" ht="15.75">
      <c r="A872" s="272">
        <v>1</v>
      </c>
      <c r="B872" s="273"/>
      <c r="C872" s="191" t="s">
        <v>1119</v>
      </c>
      <c r="D872" s="91" t="s">
        <v>46</v>
      </c>
      <c r="E872" s="274">
        <v>1</v>
      </c>
      <c r="F872" s="273"/>
      <c r="G872" s="273"/>
      <c r="H872" s="273"/>
      <c r="I872" s="273"/>
      <c r="J872" s="275">
        <v>2000</v>
      </c>
      <c r="K872" s="276">
        <f>J872*E872</f>
        <v>2000</v>
      </c>
    </row>
    <row r="873" spans="1:11" ht="15.75">
      <c r="A873" s="272">
        <v>2</v>
      </c>
      <c r="B873" s="277" t="s">
        <v>1120</v>
      </c>
      <c r="C873" s="191" t="s">
        <v>1121</v>
      </c>
      <c r="D873" s="91" t="s">
        <v>46</v>
      </c>
      <c r="E873" s="274">
        <v>6</v>
      </c>
      <c r="F873" s="273"/>
      <c r="G873" s="273"/>
      <c r="H873" s="273"/>
      <c r="I873" s="273"/>
      <c r="J873" s="275">
        <v>681.68</v>
      </c>
      <c r="K873" s="276">
        <f t="shared" ref="K873:K890" si="35">J873*E873</f>
        <v>4090.08</v>
      </c>
    </row>
    <row r="874" spans="1:11" ht="15.75">
      <c r="A874" s="272">
        <v>3</v>
      </c>
      <c r="B874" s="278" t="s">
        <v>1122</v>
      </c>
      <c r="C874" s="191" t="s">
        <v>1123</v>
      </c>
      <c r="D874" s="91" t="s">
        <v>46</v>
      </c>
      <c r="E874" s="274">
        <v>6</v>
      </c>
      <c r="F874" s="273"/>
      <c r="G874" s="273"/>
      <c r="H874" s="273"/>
      <c r="I874" s="273"/>
      <c r="J874" s="275">
        <v>826.82</v>
      </c>
      <c r="K874" s="276">
        <f t="shared" si="35"/>
        <v>4960.92</v>
      </c>
    </row>
    <row r="875" spans="1:11" ht="15.75">
      <c r="A875" s="272">
        <v>4</v>
      </c>
      <c r="B875" s="278" t="s">
        <v>1122</v>
      </c>
      <c r="C875" s="191" t="s">
        <v>1124</v>
      </c>
      <c r="D875" s="91" t="s">
        <v>46</v>
      </c>
      <c r="E875" s="279">
        <v>6</v>
      </c>
      <c r="F875" s="273"/>
      <c r="G875" s="273"/>
      <c r="H875" s="273"/>
      <c r="I875" s="273"/>
      <c r="J875" s="275">
        <v>1755.85</v>
      </c>
      <c r="K875" s="276">
        <f t="shared" si="35"/>
        <v>10535.099999999999</v>
      </c>
    </row>
    <row r="876" spans="1:11" ht="15.75">
      <c r="A876" s="272">
        <v>5</v>
      </c>
      <c r="B876" s="278" t="s">
        <v>1125</v>
      </c>
      <c r="C876" s="191" t="s">
        <v>1126</v>
      </c>
      <c r="D876" s="91" t="s">
        <v>1127</v>
      </c>
      <c r="E876" s="219">
        <v>3</v>
      </c>
      <c r="F876" s="273"/>
      <c r="G876" s="273"/>
      <c r="H876" s="273"/>
      <c r="I876" s="273"/>
      <c r="J876" s="275">
        <v>749.47</v>
      </c>
      <c r="K876" s="276">
        <f t="shared" si="35"/>
        <v>2248.41</v>
      </c>
    </row>
    <row r="877" spans="1:11" ht="15.75">
      <c r="A877" s="272">
        <v>6</v>
      </c>
      <c r="B877" s="273"/>
      <c r="C877" s="191" t="s">
        <v>1128</v>
      </c>
      <c r="D877" s="91" t="s">
        <v>46</v>
      </c>
      <c r="E877" s="219">
        <v>2</v>
      </c>
      <c r="F877" s="273"/>
      <c r="G877" s="273"/>
      <c r="H877" s="273"/>
      <c r="I877" s="273"/>
      <c r="J877" s="275">
        <v>2840</v>
      </c>
      <c r="K877" s="276">
        <f t="shared" si="35"/>
        <v>5680</v>
      </c>
    </row>
    <row r="878" spans="1:11" ht="15.75">
      <c r="A878" s="272">
        <v>7</v>
      </c>
      <c r="B878" s="278" t="s">
        <v>1129</v>
      </c>
      <c r="C878" s="191" t="s">
        <v>1130</v>
      </c>
      <c r="D878" s="91" t="s">
        <v>46</v>
      </c>
      <c r="E878" s="219">
        <v>4</v>
      </c>
      <c r="F878" s="273"/>
      <c r="G878" s="273"/>
      <c r="H878" s="273"/>
      <c r="I878" s="273"/>
      <c r="J878" s="275">
        <v>1817.82</v>
      </c>
      <c r="K878" s="276">
        <f t="shared" si="35"/>
        <v>7271.28</v>
      </c>
    </row>
    <row r="879" spans="1:11" ht="15.75">
      <c r="A879" s="272">
        <v>8</v>
      </c>
      <c r="B879" s="273"/>
      <c r="C879" s="191" t="s">
        <v>1131</v>
      </c>
      <c r="D879" s="91" t="s">
        <v>46</v>
      </c>
      <c r="E879" s="219">
        <v>1</v>
      </c>
      <c r="F879" s="273"/>
      <c r="G879" s="273"/>
      <c r="H879" s="273"/>
      <c r="I879" s="273"/>
      <c r="J879" s="280">
        <v>8437</v>
      </c>
      <c r="K879" s="276">
        <f t="shared" si="35"/>
        <v>8437</v>
      </c>
    </row>
    <row r="880" spans="1:11" ht="15.75">
      <c r="A880" s="272">
        <v>9</v>
      </c>
      <c r="B880" s="273"/>
      <c r="C880" s="191" t="s">
        <v>1132</v>
      </c>
      <c r="D880" s="91" t="s">
        <v>46</v>
      </c>
      <c r="E880" s="219">
        <v>1</v>
      </c>
      <c r="F880" s="273"/>
      <c r="G880" s="273"/>
      <c r="H880" s="273"/>
      <c r="I880" s="273"/>
      <c r="J880" s="280">
        <v>18000</v>
      </c>
      <c r="K880" s="276">
        <f t="shared" si="35"/>
        <v>18000</v>
      </c>
    </row>
    <row r="881" spans="1:11" ht="15.75">
      <c r="A881" s="272">
        <v>10</v>
      </c>
      <c r="B881" s="273"/>
      <c r="C881" s="191" t="s">
        <v>1133</v>
      </c>
      <c r="D881" s="91" t="s">
        <v>46</v>
      </c>
      <c r="E881" s="219">
        <v>2</v>
      </c>
      <c r="F881" s="273"/>
      <c r="G881" s="273"/>
      <c r="H881" s="273"/>
      <c r="I881" s="273"/>
      <c r="J881" s="280">
        <v>3375</v>
      </c>
      <c r="K881" s="276">
        <f t="shared" si="35"/>
        <v>6750</v>
      </c>
    </row>
    <row r="882" spans="1:11" ht="15.75">
      <c r="A882" s="272">
        <v>11</v>
      </c>
      <c r="B882" s="278" t="s">
        <v>1134</v>
      </c>
      <c r="C882" s="191" t="s">
        <v>1135</v>
      </c>
      <c r="D882" s="91" t="s">
        <v>1127</v>
      </c>
      <c r="E882" s="219">
        <v>5</v>
      </c>
      <c r="F882" s="273"/>
      <c r="G882" s="273"/>
      <c r="H882" s="273"/>
      <c r="I882" s="273"/>
      <c r="J882" s="280">
        <v>749.47</v>
      </c>
      <c r="K882" s="276">
        <f t="shared" si="35"/>
        <v>3747.3500000000004</v>
      </c>
    </row>
    <row r="883" spans="1:11" ht="15.75">
      <c r="A883" s="272">
        <v>12</v>
      </c>
      <c r="B883" s="273"/>
      <c r="C883" s="194" t="s">
        <v>1136</v>
      </c>
      <c r="D883" s="91" t="s">
        <v>46</v>
      </c>
      <c r="E883" s="219">
        <v>1</v>
      </c>
      <c r="F883" s="273"/>
      <c r="G883" s="273"/>
      <c r="H883" s="273"/>
      <c r="I883" s="273"/>
      <c r="J883" s="275">
        <v>14142.1</v>
      </c>
      <c r="K883" s="276">
        <f t="shared" si="35"/>
        <v>14142.1</v>
      </c>
    </row>
    <row r="884" spans="1:11" ht="31.5">
      <c r="A884" s="272">
        <v>13</v>
      </c>
      <c r="B884" s="273"/>
      <c r="C884" s="194" t="s">
        <v>1137</v>
      </c>
      <c r="D884" s="91" t="s">
        <v>46</v>
      </c>
      <c r="E884" s="219">
        <v>1</v>
      </c>
      <c r="F884" s="273"/>
      <c r="G884" s="273"/>
      <c r="H884" s="273"/>
      <c r="I884" s="273"/>
      <c r="J884" s="275">
        <v>3359.6</v>
      </c>
      <c r="K884" s="276">
        <f t="shared" si="35"/>
        <v>3359.6</v>
      </c>
    </row>
    <row r="885" spans="1:11" ht="15.75">
      <c r="A885" s="272">
        <v>14</v>
      </c>
      <c r="B885" s="273"/>
      <c r="C885" s="194" t="s">
        <v>1138</v>
      </c>
      <c r="D885" s="91" t="s">
        <v>46</v>
      </c>
      <c r="E885" s="219">
        <v>2</v>
      </c>
      <c r="F885" s="273"/>
      <c r="G885" s="273"/>
      <c r="H885" s="273"/>
      <c r="I885" s="273"/>
      <c r="J885" s="275">
        <v>12689.3</v>
      </c>
      <c r="K885" s="276">
        <f t="shared" si="35"/>
        <v>25378.6</v>
      </c>
    </row>
    <row r="886" spans="1:11" ht="15.75">
      <c r="A886" s="272">
        <v>15</v>
      </c>
      <c r="B886" s="273"/>
      <c r="C886" s="194" t="s">
        <v>1139</v>
      </c>
      <c r="D886" s="91" t="s">
        <v>46</v>
      </c>
      <c r="E886" s="219">
        <v>3</v>
      </c>
      <c r="F886" s="273"/>
      <c r="G886" s="273"/>
      <c r="H886" s="273"/>
      <c r="I886" s="273"/>
      <c r="J886" s="275">
        <v>9624.7999999999993</v>
      </c>
      <c r="K886" s="276">
        <f t="shared" si="35"/>
        <v>28874.399999999998</v>
      </c>
    </row>
    <row r="887" spans="1:11" ht="15.75">
      <c r="A887" s="272">
        <v>16</v>
      </c>
      <c r="B887" s="273"/>
      <c r="C887" s="194" t="s">
        <v>1140</v>
      </c>
      <c r="D887" s="91" t="s">
        <v>46</v>
      </c>
      <c r="E887" s="219">
        <v>1</v>
      </c>
      <c r="F887" s="273"/>
      <c r="G887" s="273"/>
      <c r="H887" s="273"/>
      <c r="I887" s="273"/>
      <c r="J887" s="275">
        <v>7888.25</v>
      </c>
      <c r="K887" s="276">
        <f t="shared" si="35"/>
        <v>7888.25</v>
      </c>
    </row>
    <row r="888" spans="1:11" ht="15.75">
      <c r="A888" s="272">
        <v>17</v>
      </c>
      <c r="B888" s="273"/>
      <c r="C888" s="194" t="s">
        <v>1141</v>
      </c>
      <c r="D888" s="91" t="s">
        <v>46</v>
      </c>
      <c r="E888" s="219">
        <v>2</v>
      </c>
      <c r="F888" s="273"/>
      <c r="G888" s="273"/>
      <c r="H888" s="273"/>
      <c r="I888" s="273"/>
      <c r="J888" s="275">
        <v>5606.9</v>
      </c>
      <c r="K888" s="276">
        <f t="shared" si="35"/>
        <v>11213.8</v>
      </c>
    </row>
    <row r="889" spans="1:11" ht="15.75">
      <c r="A889" s="272">
        <v>18</v>
      </c>
      <c r="B889" s="273"/>
      <c r="C889" s="156" t="s">
        <v>1142</v>
      </c>
      <c r="D889" s="91" t="s">
        <v>46</v>
      </c>
      <c r="E889" s="219">
        <v>10</v>
      </c>
      <c r="F889" s="273"/>
      <c r="G889" s="273"/>
      <c r="H889" s="273"/>
      <c r="I889" s="273"/>
      <c r="J889" s="275">
        <v>2814.8</v>
      </c>
      <c r="K889" s="276">
        <f t="shared" si="35"/>
        <v>28148</v>
      </c>
    </row>
    <row r="890" spans="1:11" ht="15.75">
      <c r="A890" s="272">
        <v>19</v>
      </c>
      <c r="B890" s="273"/>
      <c r="C890" s="156" t="s">
        <v>1143</v>
      </c>
      <c r="D890" s="91" t="s">
        <v>46</v>
      </c>
      <c r="E890" s="219">
        <v>1</v>
      </c>
      <c r="F890" s="273"/>
      <c r="G890" s="273"/>
      <c r="H890" s="273"/>
      <c r="I890" s="273"/>
      <c r="J890" s="275">
        <v>11741</v>
      </c>
      <c r="K890" s="276">
        <f t="shared" si="35"/>
        <v>11741</v>
      </c>
    </row>
    <row r="891" spans="1:11" ht="15.75">
      <c r="A891" s="281"/>
      <c r="B891" s="1272" t="s">
        <v>679</v>
      </c>
      <c r="C891" s="1272"/>
      <c r="D891" s="1272"/>
      <c r="E891" s="1272"/>
      <c r="F891" s="1272"/>
      <c r="G891" s="1272"/>
      <c r="H891" s="1272"/>
      <c r="I891" s="1272"/>
      <c r="J891" s="1272"/>
      <c r="K891" s="282">
        <f>SUM(K872:K890)</f>
        <v>204465.89</v>
      </c>
    </row>
    <row r="892" spans="1:11" ht="15.75">
      <c r="A892" s="272">
        <v>20</v>
      </c>
      <c r="B892" s="278" t="s">
        <v>1144</v>
      </c>
      <c r="C892" s="283" t="s">
        <v>1145</v>
      </c>
      <c r="D892" s="284" t="s">
        <v>46</v>
      </c>
      <c r="E892" s="285"/>
      <c r="F892" s="273"/>
      <c r="G892" s="273"/>
      <c r="H892" s="273"/>
      <c r="I892" s="286">
        <v>1</v>
      </c>
      <c r="J892" s="287">
        <v>10000</v>
      </c>
      <c r="K892" s="276">
        <f>J892*I892</f>
        <v>10000</v>
      </c>
    </row>
    <row r="893" spans="1:11" ht="15.75">
      <c r="A893" s="272">
        <v>21</v>
      </c>
      <c r="B893" s="273"/>
      <c r="C893" s="156" t="s">
        <v>1146</v>
      </c>
      <c r="D893" s="288" t="s">
        <v>46</v>
      </c>
      <c r="E893" s="285"/>
      <c r="F893" s="273"/>
      <c r="G893" s="273"/>
      <c r="H893" s="273"/>
      <c r="I893" s="133">
        <v>1</v>
      </c>
      <c r="J893" s="275">
        <v>3000</v>
      </c>
      <c r="K893" s="276">
        <f t="shared" ref="K893:K902" si="36">J893*I893</f>
        <v>3000</v>
      </c>
    </row>
    <row r="894" spans="1:11" ht="15.75">
      <c r="A894" s="272">
        <v>22</v>
      </c>
      <c r="B894" s="273"/>
      <c r="C894" s="156" t="s">
        <v>1147</v>
      </c>
      <c r="D894" s="288" t="s">
        <v>34</v>
      </c>
      <c r="E894" s="285"/>
      <c r="F894" s="273"/>
      <c r="G894" s="273"/>
      <c r="H894" s="273"/>
      <c r="I894" s="133">
        <v>1</v>
      </c>
      <c r="J894" s="275">
        <v>500</v>
      </c>
      <c r="K894" s="276">
        <f t="shared" si="36"/>
        <v>500</v>
      </c>
    </row>
    <row r="895" spans="1:11" ht="15.75">
      <c r="A895" s="272">
        <v>23</v>
      </c>
      <c r="B895" s="278" t="s">
        <v>1148</v>
      </c>
      <c r="C895" s="156" t="s">
        <v>1149</v>
      </c>
      <c r="D895" s="288" t="s">
        <v>46</v>
      </c>
      <c r="E895" s="285"/>
      <c r="F895" s="273"/>
      <c r="G895" s="273"/>
      <c r="H895" s="273"/>
      <c r="I895" s="133">
        <v>1</v>
      </c>
      <c r="J895" s="275">
        <v>5000</v>
      </c>
      <c r="K895" s="276">
        <f t="shared" si="36"/>
        <v>5000</v>
      </c>
    </row>
    <row r="896" spans="1:11" ht="15.75">
      <c r="A896" s="272">
        <v>24</v>
      </c>
      <c r="B896" s="273"/>
      <c r="C896" s="156" t="s">
        <v>1150</v>
      </c>
      <c r="D896" s="288" t="s">
        <v>46</v>
      </c>
      <c r="E896" s="285"/>
      <c r="F896" s="273"/>
      <c r="G896" s="273"/>
      <c r="H896" s="273"/>
      <c r="I896" s="133">
        <v>1</v>
      </c>
      <c r="J896" s="275">
        <v>50</v>
      </c>
      <c r="K896" s="276">
        <f t="shared" si="36"/>
        <v>50</v>
      </c>
    </row>
    <row r="897" spans="1:11" ht="15.75">
      <c r="A897" s="272">
        <v>25</v>
      </c>
      <c r="B897" s="273"/>
      <c r="C897" s="156" t="s">
        <v>1151</v>
      </c>
      <c r="D897" s="288" t="s">
        <v>46</v>
      </c>
      <c r="E897" s="285"/>
      <c r="F897" s="273"/>
      <c r="G897" s="273"/>
      <c r="H897" s="273"/>
      <c r="I897" s="133">
        <v>1</v>
      </c>
      <c r="J897" s="275">
        <v>5</v>
      </c>
      <c r="K897" s="276">
        <f t="shared" si="36"/>
        <v>5</v>
      </c>
    </row>
    <row r="898" spans="1:11" ht="15.75">
      <c r="A898" s="272">
        <v>26</v>
      </c>
      <c r="B898" s="273"/>
      <c r="C898" s="191" t="s">
        <v>1152</v>
      </c>
      <c r="D898" s="91" t="s">
        <v>46</v>
      </c>
      <c r="E898" s="285"/>
      <c r="F898" s="273"/>
      <c r="G898" s="273"/>
      <c r="H898" s="273"/>
      <c r="I898" s="133">
        <v>1</v>
      </c>
      <c r="J898" s="275">
        <v>150</v>
      </c>
      <c r="K898" s="276">
        <f t="shared" si="36"/>
        <v>150</v>
      </c>
    </row>
    <row r="899" spans="1:11" ht="15.75">
      <c r="A899" s="272">
        <v>27</v>
      </c>
      <c r="B899" s="273"/>
      <c r="C899" s="191" t="s">
        <v>1153</v>
      </c>
      <c r="D899" s="91" t="s">
        <v>46</v>
      </c>
      <c r="E899" s="285"/>
      <c r="F899" s="273"/>
      <c r="G899" s="273"/>
      <c r="H899" s="273"/>
      <c r="I899" s="133">
        <v>1</v>
      </c>
      <c r="J899" s="275">
        <v>100</v>
      </c>
      <c r="K899" s="276">
        <f t="shared" si="36"/>
        <v>100</v>
      </c>
    </row>
    <row r="900" spans="1:11" ht="15.75">
      <c r="A900" s="272">
        <v>28</v>
      </c>
      <c r="B900" s="278" t="s">
        <v>1125</v>
      </c>
      <c r="C900" s="138" t="s">
        <v>1126</v>
      </c>
      <c r="D900" s="91" t="s">
        <v>1127</v>
      </c>
      <c r="E900" s="285"/>
      <c r="F900" s="273"/>
      <c r="G900" s="273"/>
      <c r="H900" s="273"/>
      <c r="I900" s="219">
        <v>3</v>
      </c>
      <c r="J900" s="275">
        <v>749.47</v>
      </c>
      <c r="K900" s="276">
        <f t="shared" si="36"/>
        <v>2248.41</v>
      </c>
    </row>
    <row r="901" spans="1:11" ht="15.75">
      <c r="A901" s="272">
        <v>29</v>
      </c>
      <c r="B901" s="278" t="s">
        <v>1129</v>
      </c>
      <c r="C901" s="138" t="s">
        <v>1130</v>
      </c>
      <c r="D901" s="91" t="s">
        <v>46</v>
      </c>
      <c r="E901" s="273"/>
      <c r="F901" s="273"/>
      <c r="G901" s="273"/>
      <c r="H901" s="273"/>
      <c r="I901" s="219">
        <v>2</v>
      </c>
      <c r="J901" s="275">
        <v>1817.82</v>
      </c>
      <c r="K901" s="276">
        <f t="shared" si="36"/>
        <v>3635.64</v>
      </c>
    </row>
    <row r="902" spans="1:11" ht="15.75">
      <c r="A902" s="272">
        <v>30</v>
      </c>
      <c r="B902" s="278" t="s">
        <v>1134</v>
      </c>
      <c r="C902" s="138" t="s">
        <v>1135</v>
      </c>
      <c r="D902" s="91" t="s">
        <v>1127</v>
      </c>
      <c r="E902" s="273"/>
      <c r="F902" s="273"/>
      <c r="G902" s="273"/>
      <c r="H902" s="273"/>
      <c r="I902" s="219">
        <v>1</v>
      </c>
      <c r="J902" s="280">
        <v>749.47</v>
      </c>
      <c r="K902" s="276">
        <f t="shared" si="36"/>
        <v>749.47</v>
      </c>
    </row>
    <row r="903" spans="1:11">
      <c r="A903" s="1273" t="s">
        <v>679</v>
      </c>
      <c r="B903" s="1274"/>
      <c r="C903" s="1274"/>
      <c r="D903" s="1274"/>
      <c r="E903" s="1274"/>
      <c r="F903" s="1274"/>
      <c r="G903" s="1274"/>
      <c r="H903" s="1274"/>
      <c r="I903" s="1274"/>
      <c r="J903" s="1275"/>
      <c r="K903" s="230">
        <f>SUM(K892:K902)</f>
        <v>25438.52</v>
      </c>
    </row>
    <row r="904" spans="1:11">
      <c r="A904" s="123"/>
      <c r="B904" s="123"/>
      <c r="C904" s="123"/>
      <c r="D904" s="123"/>
      <c r="E904" s="123"/>
      <c r="F904" s="123"/>
      <c r="G904" s="123"/>
      <c r="H904" s="123"/>
      <c r="I904" s="123"/>
      <c r="J904" s="123"/>
      <c r="K904" s="123"/>
    </row>
    <row r="905" spans="1:11">
      <c r="A905" s="123"/>
      <c r="B905" s="123"/>
      <c r="C905" s="123"/>
      <c r="D905" s="123"/>
      <c r="E905" s="123"/>
      <c r="F905" s="123"/>
      <c r="G905" s="123"/>
      <c r="H905" s="123"/>
      <c r="I905" s="123"/>
      <c r="J905" s="123"/>
      <c r="K905" s="123"/>
    </row>
    <row r="906" spans="1:11">
      <c r="A906" s="123"/>
      <c r="B906" s="123"/>
      <c r="C906" s="123" t="s">
        <v>1154</v>
      </c>
      <c r="D906" s="123"/>
      <c r="E906" s="123"/>
      <c r="F906" s="123" t="s">
        <v>1155</v>
      </c>
      <c r="G906" s="123"/>
      <c r="H906" s="123"/>
      <c r="I906" s="123"/>
      <c r="J906" s="123" t="s">
        <v>1156</v>
      </c>
      <c r="K906" s="123"/>
    </row>
    <row r="907" spans="1:11">
      <c r="A907" s="123"/>
      <c r="B907" s="123"/>
      <c r="C907" s="123"/>
      <c r="D907" s="123"/>
      <c r="E907" s="123"/>
      <c r="F907" s="123"/>
      <c r="G907" s="123"/>
      <c r="H907" s="123"/>
      <c r="I907" s="123"/>
      <c r="J907" s="123"/>
      <c r="K907" s="123"/>
    </row>
    <row r="908" spans="1:11">
      <c r="D908" s="1"/>
    </row>
    <row r="909" spans="1:11">
      <c r="A909" s="1138" t="s">
        <v>686</v>
      </c>
      <c r="B909" s="1138"/>
      <c r="C909" s="1138"/>
      <c r="D909" s="1138"/>
      <c r="E909" s="1138"/>
      <c r="F909" s="1138"/>
      <c r="G909" s="1138"/>
      <c r="H909" s="1138"/>
      <c r="I909" s="1138"/>
      <c r="J909" s="1138"/>
      <c r="K909" s="1138"/>
    </row>
    <row r="910" spans="1:11">
      <c r="A910" s="1138"/>
      <c r="B910" s="1138"/>
      <c r="C910" s="1138"/>
      <c r="D910" s="1138"/>
      <c r="E910" s="1138"/>
      <c r="F910" s="1138"/>
      <c r="G910" s="1138"/>
      <c r="H910" s="1138"/>
      <c r="I910" s="1138"/>
      <c r="J910" s="1138"/>
      <c r="K910" s="1138"/>
    </row>
    <row r="911" spans="1:11">
      <c r="A911" s="122"/>
      <c r="B911" s="123"/>
      <c r="C911" s="123"/>
      <c r="D911" s="123"/>
      <c r="E911" s="123"/>
      <c r="F911" s="123"/>
      <c r="G911" s="123"/>
      <c r="H911" s="123"/>
      <c r="I911" s="123"/>
      <c r="J911" s="123"/>
      <c r="K911" s="123"/>
    </row>
    <row r="912" spans="1:11">
      <c r="A912" s="1139" t="s">
        <v>1157</v>
      </c>
      <c r="B912" s="1139"/>
      <c r="C912" s="1139"/>
      <c r="D912" s="176"/>
      <c r="E912" s="123"/>
      <c r="F912" s="123"/>
      <c r="G912" s="123"/>
      <c r="H912" s="123" t="s">
        <v>689</v>
      </c>
      <c r="I912" s="123"/>
      <c r="J912" s="123"/>
      <c r="K912" s="123" t="s">
        <v>1158</v>
      </c>
    </row>
    <row r="913" spans="1:11">
      <c r="A913" s="1140" t="s">
        <v>1159</v>
      </c>
      <c r="B913" s="1140"/>
      <c r="C913" s="1140"/>
      <c r="D913" s="177"/>
      <c r="E913" s="123"/>
      <c r="F913" s="123"/>
      <c r="G913" s="123"/>
      <c r="H913" s="1198" t="s">
        <v>1160</v>
      </c>
      <c r="I913" s="1198"/>
      <c r="J913" s="1198"/>
      <c r="K913" s="1198"/>
    </row>
    <row r="914" spans="1:11">
      <c r="A914" s="1133" t="s">
        <v>694</v>
      </c>
      <c r="B914" s="1122" t="s">
        <v>5</v>
      </c>
      <c r="C914" s="1122" t="s">
        <v>695</v>
      </c>
      <c r="D914" s="1120" t="s">
        <v>7</v>
      </c>
      <c r="E914" s="1122" t="s">
        <v>696</v>
      </c>
      <c r="F914" s="1122"/>
      <c r="G914" s="1122"/>
      <c r="H914" s="1122"/>
      <c r="I914" s="1122"/>
      <c r="J914" s="130"/>
      <c r="K914" s="1122" t="s">
        <v>1161</v>
      </c>
    </row>
    <row r="915" spans="1:11">
      <c r="A915" s="1122"/>
      <c r="B915" s="1122"/>
      <c r="C915" s="1122"/>
      <c r="D915" s="1121"/>
      <c r="E915" s="130" t="s">
        <v>10</v>
      </c>
      <c r="F915" s="130" t="s">
        <v>699</v>
      </c>
      <c r="G915" s="130" t="s">
        <v>12</v>
      </c>
      <c r="H915" s="130" t="s">
        <v>700</v>
      </c>
      <c r="I915" s="130" t="s">
        <v>701</v>
      </c>
      <c r="J915" s="130" t="s">
        <v>1162</v>
      </c>
      <c r="K915" s="1122"/>
    </row>
    <row r="916" spans="1:11" ht="18.75">
      <c r="A916" s="130">
        <v>1</v>
      </c>
      <c r="B916" s="33" t="s">
        <v>738</v>
      </c>
      <c r="C916" s="289" t="s">
        <v>1163</v>
      </c>
      <c r="D916" s="133" t="s">
        <v>34</v>
      </c>
      <c r="E916" s="290">
        <v>6</v>
      </c>
      <c r="F916" s="130"/>
      <c r="G916" s="130"/>
      <c r="H916" s="130"/>
      <c r="I916" s="130"/>
      <c r="J916" s="291">
        <v>3230</v>
      </c>
      <c r="K916" s="292">
        <f>J916*E916</f>
        <v>19380</v>
      </c>
    </row>
    <row r="917" spans="1:11" ht="18.75">
      <c r="A917" s="130">
        <v>2</v>
      </c>
      <c r="B917" s="33" t="s">
        <v>717</v>
      </c>
      <c r="C917" s="289" t="s">
        <v>1164</v>
      </c>
      <c r="D917" s="133" t="s">
        <v>46</v>
      </c>
      <c r="E917" s="290">
        <v>3</v>
      </c>
      <c r="F917" s="130"/>
      <c r="G917" s="130"/>
      <c r="H917" s="130"/>
      <c r="I917" s="130"/>
      <c r="J917" s="291">
        <v>1010</v>
      </c>
      <c r="K917" s="292">
        <f>J917*E917</f>
        <v>3030</v>
      </c>
    </row>
    <row r="918" spans="1:11" ht="18.75">
      <c r="A918" s="130">
        <v>3</v>
      </c>
      <c r="B918" s="33" t="s">
        <v>745</v>
      </c>
      <c r="C918" s="289" t="s">
        <v>1165</v>
      </c>
      <c r="D918" s="133" t="s">
        <v>46</v>
      </c>
      <c r="E918" s="290">
        <v>156</v>
      </c>
      <c r="F918" s="130"/>
      <c r="G918" s="130"/>
      <c r="H918" s="130"/>
      <c r="I918" s="130"/>
      <c r="J918" s="291">
        <v>790</v>
      </c>
      <c r="K918" s="292">
        <f t="shared" ref="K918:K930" si="37">J918*E918</f>
        <v>123240</v>
      </c>
    </row>
    <row r="919" spans="1:11" ht="18.75">
      <c r="A919" s="130">
        <v>4</v>
      </c>
      <c r="B919" s="33" t="s">
        <v>1166</v>
      </c>
      <c r="C919" s="289" t="s">
        <v>1167</v>
      </c>
      <c r="D919" s="133" t="s">
        <v>34</v>
      </c>
      <c r="E919" s="290">
        <v>3</v>
      </c>
      <c r="F919" s="130"/>
      <c r="G919" s="130"/>
      <c r="H919" s="130"/>
      <c r="I919" s="130"/>
      <c r="J919" s="291">
        <v>910</v>
      </c>
      <c r="K919" s="292">
        <f t="shared" si="37"/>
        <v>2730</v>
      </c>
    </row>
    <row r="920" spans="1:11" ht="18.75">
      <c r="A920" s="130">
        <v>5</v>
      </c>
      <c r="B920" s="33" t="s">
        <v>1168</v>
      </c>
      <c r="C920" s="289" t="s">
        <v>1169</v>
      </c>
      <c r="D920" s="133" t="s">
        <v>46</v>
      </c>
      <c r="E920" s="290">
        <v>90</v>
      </c>
      <c r="F920" s="130"/>
      <c r="G920" s="130"/>
      <c r="H920" s="130"/>
      <c r="I920" s="130"/>
      <c r="J920" s="291">
        <v>410</v>
      </c>
      <c r="K920" s="292">
        <f t="shared" si="37"/>
        <v>36900</v>
      </c>
    </row>
    <row r="921" spans="1:11" ht="18.75">
      <c r="A921" s="130">
        <v>6</v>
      </c>
      <c r="B921" s="33" t="s">
        <v>734</v>
      </c>
      <c r="C921" s="289" t="s">
        <v>1170</v>
      </c>
      <c r="D921" s="133" t="s">
        <v>46</v>
      </c>
      <c r="E921" s="290">
        <v>26</v>
      </c>
      <c r="F921" s="130"/>
      <c r="G921" s="130"/>
      <c r="H921" s="130"/>
      <c r="I921" s="130"/>
      <c r="J921" s="291">
        <v>510</v>
      </c>
      <c r="K921" s="292">
        <f t="shared" si="37"/>
        <v>13260</v>
      </c>
    </row>
    <row r="922" spans="1:11" ht="18.75">
      <c r="A922" s="130">
        <v>7</v>
      </c>
      <c r="B922" s="142"/>
      <c r="C922" s="289" t="s">
        <v>1171</v>
      </c>
      <c r="D922" s="133" t="s">
        <v>46</v>
      </c>
      <c r="E922" s="290">
        <v>2</v>
      </c>
      <c r="F922" s="130"/>
      <c r="G922" s="130"/>
      <c r="H922" s="130"/>
      <c r="I922" s="130"/>
      <c r="J922" s="291">
        <v>310</v>
      </c>
      <c r="K922" s="292">
        <f t="shared" si="37"/>
        <v>620</v>
      </c>
    </row>
    <row r="923" spans="1:11" ht="18.75">
      <c r="A923" s="130">
        <v>8</v>
      </c>
      <c r="B923" s="33" t="s">
        <v>732</v>
      </c>
      <c r="C923" s="289" t="s">
        <v>1172</v>
      </c>
      <c r="D923" s="133" t="s">
        <v>46</v>
      </c>
      <c r="E923" s="290">
        <v>2</v>
      </c>
      <c r="F923" s="130"/>
      <c r="G923" s="130"/>
      <c r="H923" s="130"/>
      <c r="I923" s="130"/>
      <c r="J923" s="291">
        <v>185</v>
      </c>
      <c r="K923" s="292">
        <f t="shared" si="37"/>
        <v>370</v>
      </c>
    </row>
    <row r="924" spans="1:11" ht="18.75">
      <c r="A924" s="130">
        <v>9</v>
      </c>
      <c r="B924" s="33" t="s">
        <v>1173</v>
      </c>
      <c r="C924" s="289" t="s">
        <v>1174</v>
      </c>
      <c r="D924" s="133" t="s">
        <v>46</v>
      </c>
      <c r="E924" s="290">
        <v>3</v>
      </c>
      <c r="F924" s="130"/>
      <c r="G924" s="130"/>
      <c r="H924" s="130"/>
      <c r="I924" s="130"/>
      <c r="J924" s="293">
        <v>176.53</v>
      </c>
      <c r="K924" s="292">
        <f t="shared" si="37"/>
        <v>529.59</v>
      </c>
    </row>
    <row r="925" spans="1:11" ht="15.75">
      <c r="A925" s="130">
        <v>10</v>
      </c>
      <c r="B925" s="142"/>
      <c r="C925" s="294" t="s">
        <v>1175</v>
      </c>
      <c r="D925" s="181" t="s">
        <v>282</v>
      </c>
      <c r="E925" s="295">
        <v>9</v>
      </c>
      <c r="F925" s="130"/>
      <c r="G925" s="130"/>
      <c r="H925" s="130"/>
      <c r="I925" s="130"/>
      <c r="J925" s="296">
        <v>225</v>
      </c>
      <c r="K925" s="292">
        <f t="shared" si="37"/>
        <v>2025</v>
      </c>
    </row>
    <row r="926" spans="1:11" ht="16.5">
      <c r="A926" s="130">
        <v>11</v>
      </c>
      <c r="B926" s="33" t="s">
        <v>708</v>
      </c>
      <c r="C926" s="294" t="s">
        <v>1176</v>
      </c>
      <c r="D926" s="181" t="s">
        <v>34</v>
      </c>
      <c r="E926" s="295">
        <v>1</v>
      </c>
      <c r="F926" s="130"/>
      <c r="G926" s="130"/>
      <c r="H926" s="130"/>
      <c r="I926" s="130"/>
      <c r="J926" s="296">
        <v>2370</v>
      </c>
      <c r="K926" s="292">
        <f t="shared" si="37"/>
        <v>2370</v>
      </c>
    </row>
    <row r="927" spans="1:11" ht="16.5">
      <c r="A927" s="130">
        <v>12</v>
      </c>
      <c r="B927" s="33" t="s">
        <v>717</v>
      </c>
      <c r="C927" s="289" t="s">
        <v>1177</v>
      </c>
      <c r="D927" s="181" t="s">
        <v>34</v>
      </c>
      <c r="E927" s="295">
        <v>3</v>
      </c>
      <c r="F927" s="130"/>
      <c r="G927" s="130"/>
      <c r="H927" s="130"/>
      <c r="I927" s="130"/>
      <c r="J927" s="296">
        <v>2370</v>
      </c>
      <c r="K927" s="292">
        <f t="shared" si="37"/>
        <v>7110</v>
      </c>
    </row>
    <row r="928" spans="1:11" ht="16.5">
      <c r="A928" s="130">
        <v>13</v>
      </c>
      <c r="B928" s="33" t="s">
        <v>747</v>
      </c>
      <c r="C928" s="289" t="s">
        <v>1178</v>
      </c>
      <c r="D928" s="181" t="s">
        <v>282</v>
      </c>
      <c r="E928" s="295">
        <v>4</v>
      </c>
      <c r="F928" s="130"/>
      <c r="G928" s="130"/>
      <c r="H928" s="130"/>
      <c r="I928" s="130"/>
      <c r="J928" s="291">
        <v>900</v>
      </c>
      <c r="K928" s="292">
        <f t="shared" si="37"/>
        <v>3600</v>
      </c>
    </row>
    <row r="929" spans="1:11" ht="16.5">
      <c r="A929" s="130">
        <v>14</v>
      </c>
      <c r="B929" s="33" t="s">
        <v>732</v>
      </c>
      <c r="C929" s="289" t="s">
        <v>1179</v>
      </c>
      <c r="D929" s="181" t="s">
        <v>282</v>
      </c>
      <c r="E929" s="295">
        <v>6</v>
      </c>
      <c r="F929" s="130"/>
      <c r="G929" s="130"/>
      <c r="H929" s="130"/>
      <c r="I929" s="130"/>
      <c r="J929" s="296">
        <v>210</v>
      </c>
      <c r="K929" s="292">
        <f t="shared" si="37"/>
        <v>1260</v>
      </c>
    </row>
    <row r="930" spans="1:11" ht="16.5">
      <c r="A930" s="130">
        <v>15</v>
      </c>
      <c r="B930" s="33" t="s">
        <v>1180</v>
      </c>
      <c r="C930" s="289" t="s">
        <v>1181</v>
      </c>
      <c r="D930" s="181" t="s">
        <v>1054</v>
      </c>
      <c r="E930" s="295">
        <v>719</v>
      </c>
      <c r="F930" s="130"/>
      <c r="G930" s="130"/>
      <c r="H930" s="130"/>
      <c r="I930" s="130"/>
      <c r="J930" s="291">
        <v>66.2</v>
      </c>
      <c r="K930" s="292">
        <f t="shared" si="37"/>
        <v>47597.8</v>
      </c>
    </row>
    <row r="931" spans="1:11">
      <c r="A931" s="130"/>
      <c r="B931" s="135"/>
      <c r="C931" s="131"/>
      <c r="D931" s="131"/>
      <c r="E931" s="131"/>
      <c r="F931" s="131"/>
      <c r="G931" s="131"/>
      <c r="H931" s="1194" t="s">
        <v>679</v>
      </c>
      <c r="I931" s="1195"/>
      <c r="J931" s="297"/>
      <c r="K931" s="298">
        <f>SUM(K916:K930)</f>
        <v>264022.39</v>
      </c>
    </row>
    <row r="932" spans="1:11" ht="18.75">
      <c r="A932" s="299"/>
      <c r="B932" s="1196" t="s">
        <v>1182</v>
      </c>
      <c r="C932" s="1196"/>
      <c r="D932" s="1196"/>
      <c r="E932" s="1196"/>
      <c r="F932" s="1196"/>
      <c r="G932" s="1196"/>
      <c r="H932" s="1196"/>
      <c r="I932" s="1196"/>
      <c r="J932" s="1196"/>
      <c r="K932" s="1196"/>
    </row>
    <row r="933" spans="1:11">
      <c r="A933" s="1133" t="s">
        <v>694</v>
      </c>
      <c r="B933" s="1122" t="s">
        <v>5</v>
      </c>
      <c r="C933" s="1122" t="s">
        <v>695</v>
      </c>
      <c r="D933" s="1120" t="s">
        <v>7</v>
      </c>
      <c r="E933" s="1122" t="s">
        <v>696</v>
      </c>
      <c r="F933" s="1122"/>
      <c r="G933" s="1122"/>
      <c r="H933" s="1122"/>
      <c r="I933" s="1122"/>
      <c r="J933" s="130"/>
      <c r="K933" s="1122" t="s">
        <v>1161</v>
      </c>
    </row>
    <row r="934" spans="1:11">
      <c r="A934" s="1122"/>
      <c r="B934" s="1122"/>
      <c r="C934" s="1122"/>
      <c r="D934" s="1121"/>
      <c r="E934" s="130" t="s">
        <v>10</v>
      </c>
      <c r="F934" s="130" t="s">
        <v>699</v>
      </c>
      <c r="G934" s="130" t="s">
        <v>12</v>
      </c>
      <c r="H934" s="130" t="s">
        <v>700</v>
      </c>
      <c r="I934" s="130" t="s">
        <v>701</v>
      </c>
      <c r="J934" s="130"/>
      <c r="K934" s="1122"/>
    </row>
    <row r="935" spans="1:11" ht="18.75">
      <c r="A935" s="130">
        <v>1</v>
      </c>
      <c r="B935" s="142"/>
      <c r="C935" s="289" t="s">
        <v>1183</v>
      </c>
      <c r="D935" s="161" t="s">
        <v>1054</v>
      </c>
      <c r="E935" s="130" t="s">
        <v>1184</v>
      </c>
      <c r="F935" s="130" t="s">
        <v>1185</v>
      </c>
      <c r="G935" s="130" t="s">
        <v>1185</v>
      </c>
      <c r="H935" s="130" t="s">
        <v>1185</v>
      </c>
      <c r="I935" s="290">
        <v>2000</v>
      </c>
      <c r="J935" s="291">
        <v>66.2</v>
      </c>
      <c r="K935" s="298">
        <f>J935*I935</f>
        <v>132400</v>
      </c>
    </row>
    <row r="936" spans="1:11" ht="15.75">
      <c r="A936" s="130">
        <v>2</v>
      </c>
      <c r="B936" s="83" t="s">
        <v>1186</v>
      </c>
      <c r="C936" s="289" t="s">
        <v>1187</v>
      </c>
      <c r="D936" s="161" t="s">
        <v>1054</v>
      </c>
      <c r="E936" s="130" t="s">
        <v>1184</v>
      </c>
      <c r="F936" s="130" t="s">
        <v>1185</v>
      </c>
      <c r="G936" s="130" t="s">
        <v>1185</v>
      </c>
      <c r="H936" s="130" t="s">
        <v>1185</v>
      </c>
      <c r="I936" s="295">
        <v>567</v>
      </c>
      <c r="J936" s="293">
        <v>52.49</v>
      </c>
      <c r="K936" s="298">
        <f t="shared" ref="K936:K942" si="38">J936*I936</f>
        <v>29761.83</v>
      </c>
    </row>
    <row r="937" spans="1:11" ht="15.75">
      <c r="A937" s="130">
        <v>3</v>
      </c>
      <c r="B937" s="83" t="s">
        <v>1188</v>
      </c>
      <c r="C937" s="289" t="s">
        <v>1189</v>
      </c>
      <c r="D937" s="161" t="s">
        <v>1054</v>
      </c>
      <c r="E937" s="130" t="s">
        <v>1184</v>
      </c>
      <c r="F937" s="130" t="s">
        <v>1185</v>
      </c>
      <c r="G937" s="130" t="s">
        <v>1185</v>
      </c>
      <c r="H937" s="130" t="s">
        <v>1185</v>
      </c>
      <c r="I937" s="295">
        <v>601</v>
      </c>
      <c r="J937" s="293">
        <v>52.49</v>
      </c>
      <c r="K937" s="298">
        <f t="shared" si="38"/>
        <v>31546.49</v>
      </c>
    </row>
    <row r="938" spans="1:11" ht="15.75">
      <c r="A938" s="130">
        <v>4</v>
      </c>
      <c r="B938" s="83" t="s">
        <v>1190</v>
      </c>
      <c r="C938" s="289" t="s">
        <v>1191</v>
      </c>
      <c r="D938" s="161" t="s">
        <v>1054</v>
      </c>
      <c r="E938" s="130" t="s">
        <v>1184</v>
      </c>
      <c r="F938" s="130" t="s">
        <v>1185</v>
      </c>
      <c r="G938" s="130" t="s">
        <v>1185</v>
      </c>
      <c r="H938" s="130" t="s">
        <v>1185</v>
      </c>
      <c r="I938" s="295">
        <v>1116</v>
      </c>
      <c r="J938" s="293">
        <v>52.49</v>
      </c>
      <c r="K938" s="298">
        <f t="shared" si="38"/>
        <v>58578.840000000004</v>
      </c>
    </row>
    <row r="939" spans="1:11" ht="15.75">
      <c r="A939" s="130">
        <v>5</v>
      </c>
      <c r="B939" s="83" t="s">
        <v>1186</v>
      </c>
      <c r="C939" s="289" t="s">
        <v>1187</v>
      </c>
      <c r="D939" s="161" t="s">
        <v>1054</v>
      </c>
      <c r="E939" s="130" t="s">
        <v>1184</v>
      </c>
      <c r="F939" s="130" t="s">
        <v>1185</v>
      </c>
      <c r="G939" s="130" t="s">
        <v>1185</v>
      </c>
      <c r="H939" s="130" t="s">
        <v>1185</v>
      </c>
      <c r="I939" s="295">
        <v>1784</v>
      </c>
      <c r="J939" s="293">
        <v>66.2</v>
      </c>
      <c r="K939" s="298">
        <f t="shared" si="38"/>
        <v>118100.8</v>
      </c>
    </row>
    <row r="940" spans="1:11" ht="15.75">
      <c r="A940" s="130">
        <v>6</v>
      </c>
      <c r="B940" s="83" t="s">
        <v>1188</v>
      </c>
      <c r="C940" s="289" t="s">
        <v>1189</v>
      </c>
      <c r="D940" s="161" t="s">
        <v>1054</v>
      </c>
      <c r="E940" s="130" t="s">
        <v>1184</v>
      </c>
      <c r="F940" s="130" t="s">
        <v>1185</v>
      </c>
      <c r="G940" s="130" t="s">
        <v>1185</v>
      </c>
      <c r="H940" s="130" t="s">
        <v>1185</v>
      </c>
      <c r="I940" s="295">
        <v>968</v>
      </c>
      <c r="J940" s="293">
        <v>66.2</v>
      </c>
      <c r="K940" s="298">
        <f t="shared" si="38"/>
        <v>64081.600000000006</v>
      </c>
    </row>
    <row r="941" spans="1:11" ht="15.75">
      <c r="A941" s="130">
        <v>7</v>
      </c>
      <c r="B941" s="83" t="s">
        <v>1190</v>
      </c>
      <c r="C941" s="289" t="s">
        <v>1191</v>
      </c>
      <c r="D941" s="161" t="s">
        <v>1054</v>
      </c>
      <c r="E941" s="130" t="s">
        <v>1184</v>
      </c>
      <c r="F941" s="130" t="s">
        <v>1185</v>
      </c>
      <c r="G941" s="130" t="s">
        <v>1185</v>
      </c>
      <c r="H941" s="130" t="s">
        <v>1185</v>
      </c>
      <c r="I941" s="295">
        <v>1170</v>
      </c>
      <c r="J941" s="293">
        <v>66.2</v>
      </c>
      <c r="K941" s="298">
        <f t="shared" si="38"/>
        <v>77454</v>
      </c>
    </row>
    <row r="942" spans="1:11" ht="15.75">
      <c r="A942" s="130">
        <v>8</v>
      </c>
      <c r="B942" s="83" t="s">
        <v>704</v>
      </c>
      <c r="C942" s="300" t="s">
        <v>1192</v>
      </c>
      <c r="D942" s="161" t="s">
        <v>1054</v>
      </c>
      <c r="E942" s="130" t="s">
        <v>1184</v>
      </c>
      <c r="F942" s="130" t="s">
        <v>1185</v>
      </c>
      <c r="G942" s="130" t="s">
        <v>1185</v>
      </c>
      <c r="H942" s="130" t="s">
        <v>1185</v>
      </c>
      <c r="I942" s="301">
        <v>325</v>
      </c>
      <c r="J942" s="302">
        <v>30</v>
      </c>
      <c r="K942" s="298">
        <f t="shared" si="38"/>
        <v>9750</v>
      </c>
    </row>
    <row r="943" spans="1:11">
      <c r="A943" s="131"/>
      <c r="B943" s="131"/>
      <c r="C943" s="131"/>
      <c r="D943" s="131"/>
      <c r="E943" s="131"/>
      <c r="F943" s="131"/>
      <c r="G943" s="131"/>
      <c r="H943" s="1267" t="s">
        <v>679</v>
      </c>
      <c r="I943" s="1267"/>
      <c r="J943" s="135"/>
      <c r="K943" s="298">
        <f>SUM(K935:K942)</f>
        <v>521673.56000000006</v>
      </c>
    </row>
    <row r="944" spans="1:11">
      <c r="A944" s="123"/>
      <c r="B944" s="123"/>
      <c r="C944" s="172"/>
      <c r="D944" s="172"/>
      <c r="E944" s="172"/>
      <c r="F944" s="172"/>
      <c r="G944" s="172"/>
      <c r="H944" s="303"/>
      <c r="I944" s="303"/>
      <c r="J944" s="303"/>
      <c r="K944" s="304"/>
    </row>
    <row r="945" spans="1:12">
      <c r="A945" s="123"/>
      <c r="B945" s="123"/>
      <c r="C945" s="123" t="s">
        <v>1154</v>
      </c>
      <c r="D945" s="123"/>
      <c r="E945" s="123"/>
      <c r="F945" s="123" t="s">
        <v>1155</v>
      </c>
      <c r="G945" s="123"/>
      <c r="H945" s="123"/>
      <c r="I945" s="123"/>
      <c r="J945" s="123"/>
      <c r="K945" s="123" t="s">
        <v>1156</v>
      </c>
    </row>
    <row r="946" spans="1:12">
      <c r="A946" s="123"/>
      <c r="B946" s="123"/>
      <c r="C946" s="123"/>
      <c r="D946" s="123"/>
      <c r="E946" s="123"/>
      <c r="F946" s="123"/>
      <c r="G946" s="123"/>
      <c r="H946" s="123"/>
      <c r="I946" s="123"/>
      <c r="J946" s="123"/>
      <c r="K946" s="123"/>
    </row>
    <row r="947" spans="1:12">
      <c r="A947" s="123"/>
      <c r="B947" s="123"/>
      <c r="C947" s="123"/>
      <c r="D947" s="123"/>
      <c r="E947" s="123"/>
      <c r="F947" s="123"/>
      <c r="G947" s="123"/>
      <c r="H947" s="123"/>
      <c r="I947" s="123"/>
      <c r="J947" s="123"/>
      <c r="K947" s="123"/>
    </row>
    <row r="948" spans="1:12">
      <c r="A948" s="1268" t="s">
        <v>1193</v>
      </c>
      <c r="B948" s="1268"/>
      <c r="C948" s="1268"/>
      <c r="D948" s="1268"/>
      <c r="E948" s="1268"/>
      <c r="F948" s="1268"/>
      <c r="G948" s="1268"/>
      <c r="H948" s="1268"/>
      <c r="I948" s="1268"/>
      <c r="J948" s="1268"/>
      <c r="K948" s="1268"/>
      <c r="L948" s="1268"/>
    </row>
    <row r="949" spans="1:12">
      <c r="A949" s="1268" t="s">
        <v>1194</v>
      </c>
      <c r="B949" s="1268"/>
      <c r="C949" s="1268"/>
      <c r="D949" s="305"/>
      <c r="E949" s="305"/>
      <c r="F949" s="1268" t="s">
        <v>1195</v>
      </c>
      <c r="G949" s="1268"/>
      <c r="H949" s="1268"/>
      <c r="I949" s="1268"/>
      <c r="J949" s="1268"/>
      <c r="K949" s="1268"/>
      <c r="L949" s="1268"/>
    </row>
    <row r="950" spans="1:12">
      <c r="A950" s="1269" t="s">
        <v>1196</v>
      </c>
      <c r="B950" s="1269"/>
      <c r="C950" s="1269"/>
      <c r="D950" s="306"/>
      <c r="E950" s="306"/>
      <c r="F950" s="306"/>
      <c r="G950" s="306"/>
      <c r="H950" s="1269" t="s">
        <v>1197</v>
      </c>
      <c r="I950" s="1269"/>
      <c r="J950" s="1269"/>
      <c r="K950" s="1269"/>
      <c r="L950" s="1269"/>
    </row>
    <row r="951" spans="1:12">
      <c r="A951" s="307"/>
      <c r="B951" s="307"/>
      <c r="C951" s="307"/>
      <c r="D951" s="307"/>
      <c r="E951" s="1262" t="s">
        <v>8</v>
      </c>
      <c r="F951" s="1263"/>
      <c r="G951" s="1263"/>
      <c r="H951" s="1263"/>
      <c r="I951" s="1264"/>
      <c r="J951" s="1262"/>
      <c r="K951" s="1263"/>
      <c r="L951" s="1264"/>
    </row>
    <row r="952" spans="1:12" ht="45">
      <c r="A952" s="307" t="s">
        <v>1198</v>
      </c>
      <c r="B952" s="2" t="s">
        <v>5</v>
      </c>
      <c r="C952" s="2" t="s">
        <v>6</v>
      </c>
      <c r="D952" s="2" t="s">
        <v>1199</v>
      </c>
      <c r="E952" s="2" t="s">
        <v>294</v>
      </c>
      <c r="F952" s="2" t="s">
        <v>11</v>
      </c>
      <c r="G952" s="2" t="s">
        <v>12</v>
      </c>
      <c r="H952" s="308" t="s">
        <v>1200</v>
      </c>
      <c r="I952" s="308" t="s">
        <v>14</v>
      </c>
      <c r="J952" s="308" t="s">
        <v>290</v>
      </c>
      <c r="K952" s="308" t="s">
        <v>293</v>
      </c>
      <c r="L952" s="308" t="s">
        <v>1201</v>
      </c>
    </row>
    <row r="953" spans="1:12" ht="15.75">
      <c r="A953" s="2">
        <v>1</v>
      </c>
      <c r="B953" s="338" t="s">
        <v>466</v>
      </c>
      <c r="C953" s="2" t="s">
        <v>721</v>
      </c>
      <c r="D953" s="2" t="s">
        <v>555</v>
      </c>
      <c r="E953" s="309">
        <v>119</v>
      </c>
      <c r="F953" s="310"/>
      <c r="G953" s="311"/>
      <c r="H953" s="310"/>
      <c r="I953" s="310"/>
      <c r="J953" s="312">
        <v>80</v>
      </c>
      <c r="K953" s="313">
        <v>9520</v>
      </c>
      <c r="L953" s="313">
        <v>9520</v>
      </c>
    </row>
    <row r="954" spans="1:12" ht="15.75">
      <c r="A954" s="2">
        <v>2</v>
      </c>
      <c r="B954" s="338" t="s">
        <v>553</v>
      </c>
      <c r="C954" s="2" t="s">
        <v>841</v>
      </c>
      <c r="D954" s="2" t="s">
        <v>555</v>
      </c>
      <c r="E954" s="309">
        <v>46</v>
      </c>
      <c r="F954" s="310"/>
      <c r="G954" s="311"/>
      <c r="H954" s="310"/>
      <c r="I954" s="310"/>
      <c r="J954" s="312">
        <v>85</v>
      </c>
      <c r="K954" s="313">
        <v>3910</v>
      </c>
      <c r="L954" s="313">
        <v>3910</v>
      </c>
    </row>
    <row r="955" spans="1:12" ht="15.75">
      <c r="A955" s="2">
        <v>3</v>
      </c>
      <c r="B955" s="338" t="s">
        <v>1202</v>
      </c>
      <c r="C955" s="2" t="s">
        <v>1203</v>
      </c>
      <c r="D955" s="2" t="s">
        <v>555</v>
      </c>
      <c r="E955" s="309">
        <v>41</v>
      </c>
      <c r="F955" s="310"/>
      <c r="G955" s="311"/>
      <c r="H955" s="310"/>
      <c r="I955" s="310"/>
      <c r="J955" s="312">
        <v>257</v>
      </c>
      <c r="K955" s="313">
        <v>10537</v>
      </c>
      <c r="L955" s="313">
        <v>10537</v>
      </c>
    </row>
    <row r="956" spans="1:12" ht="15.75">
      <c r="A956" s="2">
        <v>4</v>
      </c>
      <c r="B956" s="339" t="s">
        <v>1204</v>
      </c>
      <c r="C956" s="2" t="s">
        <v>1205</v>
      </c>
      <c r="D956" s="314" t="s">
        <v>555</v>
      </c>
      <c r="E956" s="309">
        <v>32</v>
      </c>
      <c r="F956" s="310"/>
      <c r="G956" s="311"/>
      <c r="H956" s="310"/>
      <c r="I956" s="310"/>
      <c r="J956" s="312">
        <v>80</v>
      </c>
      <c r="K956" s="313">
        <v>2560</v>
      </c>
      <c r="L956" s="313">
        <v>2560</v>
      </c>
    </row>
    <row r="957" spans="1:12" ht="15.75">
      <c r="A957" s="2">
        <v>5</v>
      </c>
      <c r="B957" s="340" t="s">
        <v>1206</v>
      </c>
      <c r="C957" s="2" t="s">
        <v>1207</v>
      </c>
      <c r="D957" s="314" t="s">
        <v>300</v>
      </c>
      <c r="E957" s="309">
        <v>30</v>
      </c>
      <c r="F957" s="310"/>
      <c r="G957" s="311"/>
      <c r="H957" s="310"/>
      <c r="I957" s="310"/>
      <c r="J957" s="312">
        <v>350</v>
      </c>
      <c r="K957" s="313">
        <v>10500</v>
      </c>
      <c r="L957" s="313">
        <v>10500</v>
      </c>
    </row>
    <row r="958" spans="1:12" ht="15.75">
      <c r="A958" s="2">
        <v>6</v>
      </c>
      <c r="B958" s="341" t="s">
        <v>884</v>
      </c>
      <c r="C958" s="2" t="s">
        <v>1208</v>
      </c>
      <c r="D958" s="314" t="s">
        <v>940</v>
      </c>
      <c r="E958" s="309">
        <v>1268</v>
      </c>
      <c r="F958" s="310"/>
      <c r="G958" s="311"/>
      <c r="H958" s="310"/>
      <c r="I958" s="310"/>
      <c r="J958" s="312">
        <v>19.600000000000001</v>
      </c>
      <c r="K958" s="313">
        <v>24852.799999999999</v>
      </c>
      <c r="L958" s="313">
        <v>24852.799999999999</v>
      </c>
    </row>
    <row r="959" spans="1:12" ht="15.75">
      <c r="A959" s="2">
        <v>7</v>
      </c>
      <c r="B959" s="341" t="s">
        <v>1209</v>
      </c>
      <c r="C959" s="2" t="s">
        <v>1210</v>
      </c>
      <c r="D959" s="2" t="s">
        <v>940</v>
      </c>
      <c r="E959" s="309">
        <v>20</v>
      </c>
      <c r="F959" s="310"/>
      <c r="G959" s="311"/>
      <c r="H959" s="310"/>
      <c r="I959" s="310"/>
      <c r="J959" s="312">
        <v>30</v>
      </c>
      <c r="K959" s="313">
        <v>600</v>
      </c>
      <c r="L959" s="313">
        <v>600</v>
      </c>
    </row>
    <row r="960" spans="1:12" ht="15.75">
      <c r="A960" s="2">
        <v>8</v>
      </c>
      <c r="B960" s="341" t="s">
        <v>1211</v>
      </c>
      <c r="C960" s="2" t="s">
        <v>1212</v>
      </c>
      <c r="D960" s="2" t="s">
        <v>300</v>
      </c>
      <c r="E960" s="309">
        <v>1</v>
      </c>
      <c r="F960" s="310"/>
      <c r="G960" s="311"/>
      <c r="H960" s="310"/>
      <c r="I960" s="310"/>
      <c r="J960" s="312">
        <v>2000</v>
      </c>
      <c r="K960" s="313">
        <v>2000</v>
      </c>
      <c r="L960" s="313">
        <v>2000</v>
      </c>
    </row>
    <row r="961" spans="1:12" ht="15.75">
      <c r="A961" s="2">
        <v>9</v>
      </c>
      <c r="B961" s="341" t="s">
        <v>1213</v>
      </c>
      <c r="C961" s="2" t="s">
        <v>1214</v>
      </c>
      <c r="D961" s="2" t="s">
        <v>940</v>
      </c>
      <c r="E961" s="316">
        <v>2615.9189999999999</v>
      </c>
      <c r="F961" s="310"/>
      <c r="G961" s="311"/>
      <c r="H961" s="311"/>
      <c r="I961" s="311"/>
      <c r="J961" s="312">
        <v>28.74</v>
      </c>
      <c r="K961" s="313">
        <v>75181.509999999995</v>
      </c>
      <c r="L961" s="313">
        <v>75181.509999999995</v>
      </c>
    </row>
    <row r="962" spans="1:12" ht="15.75">
      <c r="A962" s="2">
        <v>10</v>
      </c>
      <c r="B962" s="341" t="s">
        <v>1215</v>
      </c>
      <c r="C962" s="2" t="s">
        <v>1216</v>
      </c>
      <c r="D962" s="2" t="s">
        <v>940</v>
      </c>
      <c r="E962" s="316">
        <v>1119.6500000000001</v>
      </c>
      <c r="F962" s="310"/>
      <c r="G962" s="311"/>
      <c r="H962" s="311"/>
      <c r="I962" s="311"/>
      <c r="J962" s="312">
        <v>28.74</v>
      </c>
      <c r="K962" s="313">
        <v>32178.74</v>
      </c>
      <c r="L962" s="313">
        <v>32178.74</v>
      </c>
    </row>
    <row r="963" spans="1:12" ht="15.75">
      <c r="A963" s="2">
        <v>11</v>
      </c>
      <c r="B963" s="341" t="s">
        <v>1217</v>
      </c>
      <c r="C963" s="2" t="s">
        <v>1218</v>
      </c>
      <c r="D963" s="2" t="s">
        <v>940</v>
      </c>
      <c r="E963" s="316">
        <v>2903.7049999999999</v>
      </c>
      <c r="F963" s="310"/>
      <c r="G963" s="311"/>
      <c r="H963" s="311"/>
      <c r="I963" s="311"/>
      <c r="J963" s="312">
        <v>28.74</v>
      </c>
      <c r="K963" s="313">
        <v>83452.479999999996</v>
      </c>
      <c r="L963" s="313">
        <v>83452.479999999996</v>
      </c>
    </row>
    <row r="964" spans="1:12" ht="15.75">
      <c r="A964" s="2">
        <v>12</v>
      </c>
      <c r="B964" s="341" t="s">
        <v>1219</v>
      </c>
      <c r="C964" s="2" t="s">
        <v>1220</v>
      </c>
      <c r="D964" s="2" t="s">
        <v>940</v>
      </c>
      <c r="E964" s="316">
        <v>354.23</v>
      </c>
      <c r="F964" s="310"/>
      <c r="G964" s="311"/>
      <c r="H964" s="311"/>
      <c r="I964" s="311"/>
      <c r="J964" s="312">
        <v>28.74</v>
      </c>
      <c r="K964" s="313">
        <v>10180.57</v>
      </c>
      <c r="L964" s="313">
        <v>10180.57</v>
      </c>
    </row>
    <row r="965" spans="1:12" ht="15.75">
      <c r="A965" s="2">
        <v>13</v>
      </c>
      <c r="B965" s="342" t="s">
        <v>1221</v>
      </c>
      <c r="C965" s="2" t="s">
        <v>1222</v>
      </c>
      <c r="D965" s="2" t="s">
        <v>300</v>
      </c>
      <c r="E965" s="309"/>
      <c r="F965" s="310"/>
      <c r="G965" s="311">
        <v>11</v>
      </c>
      <c r="H965" s="311"/>
      <c r="I965" s="311"/>
      <c r="J965" s="312">
        <v>60</v>
      </c>
      <c r="K965" s="313">
        <v>660</v>
      </c>
      <c r="L965" s="313">
        <v>660</v>
      </c>
    </row>
    <row r="966" spans="1:12" ht="15.75">
      <c r="A966" s="2">
        <v>14</v>
      </c>
      <c r="B966" s="343" t="s">
        <v>1223</v>
      </c>
      <c r="C966" s="2" t="s">
        <v>1224</v>
      </c>
      <c r="D966" s="2" t="s">
        <v>555</v>
      </c>
      <c r="E966" s="309">
        <v>38</v>
      </c>
      <c r="F966" s="310"/>
      <c r="G966" s="311"/>
      <c r="H966" s="310"/>
      <c r="I966" s="310"/>
      <c r="J966" s="312">
        <v>250</v>
      </c>
      <c r="K966" s="313">
        <v>9500</v>
      </c>
      <c r="L966" s="313">
        <v>9500</v>
      </c>
    </row>
    <row r="967" spans="1:12" ht="15.75">
      <c r="A967" s="2">
        <v>15</v>
      </c>
      <c r="B967" s="343" t="s">
        <v>1225</v>
      </c>
      <c r="C967" s="2" t="s">
        <v>1226</v>
      </c>
      <c r="D967" s="2" t="s">
        <v>555</v>
      </c>
      <c r="E967" s="309">
        <v>12</v>
      </c>
      <c r="F967" s="310"/>
      <c r="G967" s="311"/>
      <c r="H967" s="310"/>
      <c r="I967" s="310"/>
      <c r="J967" s="312">
        <v>90</v>
      </c>
      <c r="K967" s="313">
        <v>1080</v>
      </c>
      <c r="L967" s="313">
        <v>1080</v>
      </c>
    </row>
    <row r="968" spans="1:12" ht="15.75">
      <c r="A968" s="2">
        <v>16</v>
      </c>
      <c r="B968" s="343" t="s">
        <v>1227</v>
      </c>
      <c r="C968" s="2" t="s">
        <v>1228</v>
      </c>
      <c r="D968" s="2" t="s">
        <v>555</v>
      </c>
      <c r="E968" s="309">
        <v>57</v>
      </c>
      <c r="F968" s="310"/>
      <c r="G968" s="311"/>
      <c r="H968" s="310"/>
      <c r="I968" s="310"/>
      <c r="J968" s="312">
        <v>132.75</v>
      </c>
      <c r="K968" s="313">
        <v>7566.75</v>
      </c>
      <c r="L968" s="313">
        <v>7566.75</v>
      </c>
    </row>
    <row r="969" spans="1:12" ht="15.75">
      <c r="A969" s="2">
        <v>17</v>
      </c>
      <c r="B969" s="341" t="s">
        <v>1229</v>
      </c>
      <c r="C969" s="317" t="s">
        <v>1230</v>
      </c>
      <c r="D969" s="2" t="s">
        <v>300</v>
      </c>
      <c r="E969" s="309">
        <v>1</v>
      </c>
      <c r="F969" s="310"/>
      <c r="G969" s="311"/>
      <c r="H969" s="310"/>
      <c r="I969" s="310"/>
      <c r="J969" s="312">
        <v>11917.5</v>
      </c>
      <c r="K969" s="313">
        <v>11917.5</v>
      </c>
      <c r="L969" s="313">
        <v>11917.5</v>
      </c>
    </row>
    <row r="970" spans="1:12" ht="30">
      <c r="A970" s="2">
        <v>18</v>
      </c>
      <c r="B970" s="341" t="s">
        <v>754</v>
      </c>
      <c r="C970" s="317" t="s">
        <v>1231</v>
      </c>
      <c r="D970" s="2" t="s">
        <v>300</v>
      </c>
      <c r="E970" s="309">
        <v>48</v>
      </c>
      <c r="F970" s="310"/>
      <c r="G970" s="311"/>
      <c r="H970" s="310"/>
      <c r="I970" s="310"/>
      <c r="J970" s="312">
        <v>1912.48</v>
      </c>
      <c r="K970" s="313">
        <v>91799.039999999994</v>
      </c>
      <c r="L970" s="313">
        <v>91799.039999999994</v>
      </c>
    </row>
    <row r="971" spans="1:12" ht="15.75">
      <c r="A971" s="2">
        <v>19</v>
      </c>
      <c r="B971" s="341" t="s">
        <v>974</v>
      </c>
      <c r="C971" s="317" t="s">
        <v>1232</v>
      </c>
      <c r="D971" s="2" t="s">
        <v>300</v>
      </c>
      <c r="E971" s="309">
        <v>2</v>
      </c>
      <c r="F971" s="310"/>
      <c r="G971" s="311"/>
      <c r="H971" s="310"/>
      <c r="I971" s="310"/>
      <c r="J971" s="312">
        <v>12100</v>
      </c>
      <c r="K971" s="313">
        <v>24200</v>
      </c>
      <c r="L971" s="313">
        <v>24200</v>
      </c>
    </row>
    <row r="972" spans="1:12" ht="30">
      <c r="A972" s="2">
        <v>20</v>
      </c>
      <c r="B972" s="344" t="s">
        <v>448</v>
      </c>
      <c r="C972" s="317" t="s">
        <v>1233</v>
      </c>
      <c r="D972" s="2" t="s">
        <v>300</v>
      </c>
      <c r="E972" s="309">
        <v>2</v>
      </c>
      <c r="F972" s="310"/>
      <c r="G972" s="311"/>
      <c r="H972" s="310"/>
      <c r="I972" s="310"/>
      <c r="J972" s="312">
        <v>2815</v>
      </c>
      <c r="K972" s="313">
        <v>5630</v>
      </c>
      <c r="L972" s="313">
        <v>5630</v>
      </c>
    </row>
    <row r="973" spans="1:12" ht="15.75">
      <c r="A973" s="2">
        <v>21</v>
      </c>
      <c r="B973" s="344" t="s">
        <v>796</v>
      </c>
      <c r="C973" s="2" t="s">
        <v>1234</v>
      </c>
      <c r="D973" s="2" t="s">
        <v>300</v>
      </c>
      <c r="E973" s="309">
        <v>3</v>
      </c>
      <c r="F973" s="310"/>
      <c r="G973" s="311"/>
      <c r="H973" s="310"/>
      <c r="I973" s="310"/>
      <c r="J973" s="312">
        <v>1123.5999999999999</v>
      </c>
      <c r="K973" s="313">
        <v>3370.8</v>
      </c>
      <c r="L973" s="313">
        <v>3370.8</v>
      </c>
    </row>
    <row r="974" spans="1:12" ht="30">
      <c r="A974" s="2">
        <v>22</v>
      </c>
      <c r="B974" s="344" t="s">
        <v>1235</v>
      </c>
      <c r="C974" s="317" t="s">
        <v>1236</v>
      </c>
      <c r="D974" s="2" t="s">
        <v>300</v>
      </c>
      <c r="E974" s="309">
        <v>5</v>
      </c>
      <c r="F974" s="310"/>
      <c r="G974" s="311"/>
      <c r="H974" s="310"/>
      <c r="I974" s="310"/>
      <c r="J974" s="312">
        <v>519.79999999999995</v>
      </c>
      <c r="K974" s="313">
        <v>2599</v>
      </c>
      <c r="L974" s="313">
        <v>2599</v>
      </c>
    </row>
    <row r="975" spans="1:12" ht="30">
      <c r="A975" s="2">
        <v>23</v>
      </c>
      <c r="B975" s="344" t="s">
        <v>1237</v>
      </c>
      <c r="C975" s="318" t="s">
        <v>1238</v>
      </c>
      <c r="D975" s="2" t="s">
        <v>300</v>
      </c>
      <c r="E975" s="309">
        <v>3</v>
      </c>
      <c r="F975" s="310"/>
      <c r="G975" s="311"/>
      <c r="H975" s="310"/>
      <c r="I975" s="310"/>
      <c r="J975" s="312">
        <v>2775.1</v>
      </c>
      <c r="K975" s="307">
        <v>8325.2999999999993</v>
      </c>
      <c r="L975" s="307">
        <v>8325.2999999999993</v>
      </c>
    </row>
    <row r="976" spans="1:12" ht="15.75">
      <c r="A976" s="2">
        <v>24</v>
      </c>
      <c r="B976" s="344" t="s">
        <v>580</v>
      </c>
      <c r="C976" s="317" t="s">
        <v>1239</v>
      </c>
      <c r="D976" s="2" t="s">
        <v>17</v>
      </c>
      <c r="E976" s="316">
        <v>0.755</v>
      </c>
      <c r="F976" s="310"/>
      <c r="G976" s="311"/>
      <c r="H976" s="310"/>
      <c r="I976" s="310"/>
      <c r="J976" s="312">
        <v>81207</v>
      </c>
      <c r="K976" s="307">
        <v>61311.285000000003</v>
      </c>
      <c r="L976" s="307">
        <v>61311.285000000003</v>
      </c>
    </row>
    <row r="977" spans="1:12" ht="15.75">
      <c r="A977" s="2">
        <v>25</v>
      </c>
      <c r="B977" s="344" t="s">
        <v>1240</v>
      </c>
      <c r="C977" s="319" t="s">
        <v>1241</v>
      </c>
      <c r="D977" s="2" t="s">
        <v>17</v>
      </c>
      <c r="E977" s="316">
        <v>0.8</v>
      </c>
      <c r="F977" s="310"/>
      <c r="G977" s="311"/>
      <c r="H977" s="310"/>
      <c r="I977" s="310"/>
      <c r="J977" s="312">
        <v>140002.29999999999</v>
      </c>
      <c r="K977" s="307">
        <v>112001.84</v>
      </c>
      <c r="L977" s="307">
        <v>112001.84</v>
      </c>
    </row>
    <row r="978" spans="1:12" ht="15.75">
      <c r="A978" s="2">
        <v>26</v>
      </c>
      <c r="B978" s="344" t="s">
        <v>730</v>
      </c>
      <c r="C978" s="317" t="s">
        <v>1242</v>
      </c>
      <c r="D978" s="2" t="s">
        <v>300</v>
      </c>
      <c r="E978" s="309">
        <v>62</v>
      </c>
      <c r="F978" s="310"/>
      <c r="G978" s="311"/>
      <c r="H978" s="310"/>
      <c r="I978" s="310"/>
      <c r="J978" s="12">
        <v>1189.48</v>
      </c>
      <c r="K978" s="307">
        <v>73747.759999999995</v>
      </c>
      <c r="L978" s="307">
        <v>73747.759999999995</v>
      </c>
    </row>
    <row r="979" spans="1:12" ht="15.75">
      <c r="A979" s="2">
        <v>27</v>
      </c>
      <c r="B979" s="341" t="s">
        <v>1243</v>
      </c>
      <c r="C979" s="319" t="s">
        <v>1244</v>
      </c>
      <c r="D979" s="2" t="s">
        <v>940</v>
      </c>
      <c r="E979" s="309">
        <v>9</v>
      </c>
      <c r="F979" s="310"/>
      <c r="G979" s="310"/>
      <c r="H979" s="310"/>
      <c r="I979" s="310"/>
      <c r="J979" s="320">
        <v>387.04</v>
      </c>
      <c r="K979" s="313">
        <v>3483.36</v>
      </c>
      <c r="L979" s="313">
        <v>3483.36</v>
      </c>
    </row>
    <row r="980" spans="1:12" ht="15.75">
      <c r="A980" s="2">
        <v>28</v>
      </c>
      <c r="B980" s="341" t="s">
        <v>19</v>
      </c>
      <c r="C980" s="319" t="s">
        <v>1245</v>
      </c>
      <c r="D980" s="2" t="s">
        <v>21</v>
      </c>
      <c r="E980" s="309">
        <v>143</v>
      </c>
      <c r="F980" s="310"/>
      <c r="G980" s="310"/>
      <c r="H980" s="310"/>
      <c r="I980" s="310"/>
      <c r="J980" s="320">
        <v>439.68</v>
      </c>
      <c r="K980" s="313">
        <v>62874.239999999998</v>
      </c>
      <c r="L980" s="313">
        <v>62874.239999999998</v>
      </c>
    </row>
    <row r="981" spans="1:12" ht="15.75">
      <c r="A981" s="2">
        <v>29</v>
      </c>
      <c r="B981" s="95"/>
      <c r="C981" s="319" t="s">
        <v>1246</v>
      </c>
      <c r="D981" s="2" t="s">
        <v>300</v>
      </c>
      <c r="E981" s="309">
        <v>1</v>
      </c>
      <c r="F981" s="310"/>
      <c r="G981" s="310"/>
      <c r="H981" s="310"/>
      <c r="I981" s="310"/>
      <c r="J981" s="311">
        <v>59000</v>
      </c>
      <c r="K981" s="307">
        <v>59000</v>
      </c>
      <c r="L981" s="307">
        <v>59000</v>
      </c>
    </row>
    <row r="982" spans="1:12" ht="15.75">
      <c r="A982" s="2">
        <v>30</v>
      </c>
      <c r="B982" s="95"/>
      <c r="C982" s="319" t="s">
        <v>1247</v>
      </c>
      <c r="D982" s="2" t="s">
        <v>300</v>
      </c>
      <c r="E982" s="309">
        <v>1</v>
      </c>
      <c r="F982" s="310"/>
      <c r="G982" s="310"/>
      <c r="H982" s="310"/>
      <c r="I982" s="310"/>
      <c r="J982" s="311">
        <v>47790</v>
      </c>
      <c r="K982" s="307">
        <v>47790</v>
      </c>
      <c r="L982" s="307">
        <v>47790</v>
      </c>
    </row>
    <row r="983" spans="1:12" ht="15.75">
      <c r="A983" s="2">
        <v>31</v>
      </c>
      <c r="B983" s="95"/>
      <c r="C983" s="319" t="s">
        <v>1248</v>
      </c>
      <c r="D983" s="2" t="s">
        <v>300</v>
      </c>
      <c r="E983" s="309">
        <v>1</v>
      </c>
      <c r="F983" s="311"/>
      <c r="G983" s="311"/>
      <c r="H983" s="311"/>
      <c r="I983" s="311"/>
      <c r="J983" s="313">
        <v>179286.22</v>
      </c>
      <c r="K983" s="313">
        <v>179286.22</v>
      </c>
      <c r="L983" s="313">
        <v>179286.22</v>
      </c>
    </row>
    <row r="984" spans="1:12" ht="15.75">
      <c r="A984" s="2">
        <v>32</v>
      </c>
      <c r="B984" s="95"/>
      <c r="C984" s="2" t="s">
        <v>1249</v>
      </c>
      <c r="D984" s="314" t="s">
        <v>300</v>
      </c>
      <c r="E984" s="309"/>
      <c r="F984" s="310"/>
      <c r="G984" s="311"/>
      <c r="H984" s="311">
        <v>4</v>
      </c>
      <c r="I984" s="310"/>
      <c r="J984" s="312">
        <v>7448</v>
      </c>
      <c r="K984" s="313">
        <v>29792</v>
      </c>
      <c r="L984" s="313">
        <v>29792</v>
      </c>
    </row>
    <row r="985" spans="1:12" ht="15.75">
      <c r="A985" s="2">
        <v>33</v>
      </c>
      <c r="B985" s="95"/>
      <c r="C985" s="2" t="s">
        <v>1250</v>
      </c>
      <c r="D985" s="2" t="s">
        <v>300</v>
      </c>
      <c r="E985" s="309"/>
      <c r="F985" s="310"/>
      <c r="G985" s="311">
        <v>11</v>
      </c>
      <c r="H985" s="311"/>
      <c r="I985" s="311"/>
      <c r="J985" s="312">
        <v>230</v>
      </c>
      <c r="K985" s="313">
        <v>2530</v>
      </c>
      <c r="L985" s="313">
        <v>2530</v>
      </c>
    </row>
    <row r="986" spans="1:12" ht="15.75">
      <c r="A986" s="2">
        <v>34</v>
      </c>
      <c r="B986" s="95"/>
      <c r="C986" s="2" t="s">
        <v>1251</v>
      </c>
      <c r="D986" s="2" t="s">
        <v>300</v>
      </c>
      <c r="E986" s="309"/>
      <c r="F986" s="310"/>
      <c r="G986" s="311">
        <v>9</v>
      </c>
      <c r="H986" s="311"/>
      <c r="I986" s="311"/>
      <c r="J986" s="312">
        <v>110</v>
      </c>
      <c r="K986" s="313">
        <v>990</v>
      </c>
      <c r="L986" s="313">
        <v>990</v>
      </c>
    </row>
    <row r="987" spans="1:12" ht="15.75">
      <c r="A987" s="2">
        <v>35</v>
      </c>
      <c r="B987" s="95"/>
      <c r="C987" s="2" t="s">
        <v>1252</v>
      </c>
      <c r="D987" s="2" t="s">
        <v>300</v>
      </c>
      <c r="E987" s="309"/>
      <c r="F987" s="311"/>
      <c r="G987" s="311">
        <v>1</v>
      </c>
      <c r="H987" s="310"/>
      <c r="I987" s="310"/>
      <c r="J987" s="312">
        <v>16694</v>
      </c>
      <c r="K987" s="313">
        <v>16694</v>
      </c>
      <c r="L987" s="313">
        <v>16694</v>
      </c>
    </row>
    <row r="988" spans="1:12" ht="15.75">
      <c r="A988" s="2">
        <v>36</v>
      </c>
      <c r="B988" s="95"/>
      <c r="C988" s="2" t="s">
        <v>1253</v>
      </c>
      <c r="D988" s="2" t="s">
        <v>34</v>
      </c>
      <c r="E988" s="309"/>
      <c r="F988" s="310"/>
      <c r="G988" s="311"/>
      <c r="H988" s="310"/>
      <c r="I988" s="310">
        <v>1</v>
      </c>
      <c r="J988" s="321">
        <v>300</v>
      </c>
      <c r="K988" s="313">
        <v>300</v>
      </c>
      <c r="L988" s="313">
        <v>300</v>
      </c>
    </row>
    <row r="989" spans="1:12" ht="15.75">
      <c r="A989" s="2">
        <v>37</v>
      </c>
      <c r="B989" s="95"/>
      <c r="C989" s="2" t="s">
        <v>1254</v>
      </c>
      <c r="D989" s="2" t="s">
        <v>300</v>
      </c>
      <c r="E989" s="309">
        <v>10</v>
      </c>
      <c r="F989" s="310"/>
      <c r="G989" s="311"/>
      <c r="H989" s="310"/>
      <c r="I989" s="310"/>
      <c r="J989" s="312">
        <v>3825</v>
      </c>
      <c r="K989" s="313">
        <v>38250</v>
      </c>
      <c r="L989" s="313">
        <v>38250</v>
      </c>
    </row>
    <row r="990" spans="1:12" ht="15.75">
      <c r="A990" s="2">
        <v>38</v>
      </c>
      <c r="B990" s="95"/>
      <c r="C990" s="2" t="s">
        <v>1255</v>
      </c>
      <c r="D990" s="2" t="s">
        <v>300</v>
      </c>
      <c r="E990" s="309">
        <v>10</v>
      </c>
      <c r="F990" s="310"/>
      <c r="G990" s="311"/>
      <c r="H990" s="310"/>
      <c r="I990" s="310"/>
      <c r="J990" s="312">
        <v>900</v>
      </c>
      <c r="K990" s="313">
        <v>9000</v>
      </c>
      <c r="L990" s="313">
        <v>9000</v>
      </c>
    </row>
    <row r="991" spans="1:12" ht="45">
      <c r="A991" s="2">
        <v>39</v>
      </c>
      <c r="B991" s="95"/>
      <c r="C991" s="322" t="s">
        <v>1256</v>
      </c>
      <c r="D991" s="2" t="s">
        <v>300</v>
      </c>
      <c r="E991" s="309"/>
      <c r="F991" s="310"/>
      <c r="G991" s="311"/>
      <c r="H991" s="310"/>
      <c r="I991" s="311">
        <v>3</v>
      </c>
      <c r="J991" s="312">
        <v>100</v>
      </c>
      <c r="K991" s="313">
        <v>300</v>
      </c>
      <c r="L991" s="313">
        <v>300</v>
      </c>
    </row>
    <row r="992" spans="1:12" ht="30">
      <c r="A992" s="2">
        <v>40</v>
      </c>
      <c r="B992" s="95"/>
      <c r="C992" s="322" t="s">
        <v>1257</v>
      </c>
      <c r="D992" s="2" t="s">
        <v>300</v>
      </c>
      <c r="E992" s="309"/>
      <c r="F992" s="310"/>
      <c r="G992" s="311"/>
      <c r="H992" s="310"/>
      <c r="I992" s="311">
        <v>1</v>
      </c>
      <c r="J992" s="312">
        <v>125</v>
      </c>
      <c r="K992" s="313">
        <v>125</v>
      </c>
      <c r="L992" s="313">
        <v>125</v>
      </c>
    </row>
    <row r="993" spans="1:12" ht="15.75">
      <c r="A993" s="2">
        <v>41</v>
      </c>
      <c r="B993" s="95"/>
      <c r="C993" s="322" t="s">
        <v>1258</v>
      </c>
      <c r="D993" s="2" t="s">
        <v>300</v>
      </c>
      <c r="E993" s="309"/>
      <c r="F993" s="311">
        <v>4</v>
      </c>
      <c r="G993" s="311"/>
      <c r="H993" s="310"/>
      <c r="I993" s="310"/>
      <c r="J993" s="312">
        <v>12500</v>
      </c>
      <c r="K993" s="313">
        <v>50000</v>
      </c>
      <c r="L993" s="313">
        <v>50000</v>
      </c>
    </row>
    <row r="994" spans="1:12" ht="15.75">
      <c r="A994" s="2">
        <v>42</v>
      </c>
      <c r="B994" s="95"/>
      <c r="C994" s="322" t="s">
        <v>1259</v>
      </c>
      <c r="D994" s="2" t="s">
        <v>300</v>
      </c>
      <c r="E994" s="309"/>
      <c r="F994" s="310"/>
      <c r="G994" s="311"/>
      <c r="H994" s="310"/>
      <c r="I994" s="310">
        <v>1</v>
      </c>
      <c r="J994" s="312">
        <v>6500</v>
      </c>
      <c r="K994" s="313">
        <v>6500</v>
      </c>
      <c r="L994" s="313">
        <v>6500</v>
      </c>
    </row>
    <row r="995" spans="1:12" ht="15.75">
      <c r="A995" s="2">
        <v>43</v>
      </c>
      <c r="B995" s="95"/>
      <c r="C995" s="317" t="s">
        <v>1260</v>
      </c>
      <c r="D995" s="2" t="s">
        <v>300</v>
      </c>
      <c r="E995" s="309">
        <v>20</v>
      </c>
      <c r="F995" s="310"/>
      <c r="G995" s="311"/>
      <c r="H995" s="310"/>
      <c r="I995" s="310"/>
      <c r="J995" s="312">
        <v>1041.8699999999999</v>
      </c>
      <c r="K995" s="313">
        <v>20837.400000000001</v>
      </c>
      <c r="L995" s="313">
        <v>20837.400000000001</v>
      </c>
    </row>
    <row r="996" spans="1:12" ht="15.75">
      <c r="A996" s="2">
        <v>44</v>
      </c>
      <c r="B996" s="95"/>
      <c r="C996" s="317" t="s">
        <v>1261</v>
      </c>
      <c r="D996" s="2" t="s">
        <v>300</v>
      </c>
      <c r="E996" s="309">
        <v>10</v>
      </c>
      <c r="F996" s="310"/>
      <c r="G996" s="311"/>
      <c r="H996" s="310"/>
      <c r="I996" s="310"/>
      <c r="J996" s="312">
        <v>1095.1600000000001</v>
      </c>
      <c r="K996" s="313">
        <v>10951.6</v>
      </c>
      <c r="L996" s="313">
        <v>10951.6</v>
      </c>
    </row>
    <row r="997" spans="1:12" ht="15.75">
      <c r="A997" s="2">
        <v>45</v>
      </c>
      <c r="B997" s="95"/>
      <c r="C997" s="322" t="s">
        <v>1262</v>
      </c>
      <c r="D997" s="2" t="s">
        <v>300</v>
      </c>
      <c r="E997" s="309"/>
      <c r="F997" s="310"/>
      <c r="G997" s="311"/>
      <c r="H997" s="310"/>
      <c r="I997" s="310">
        <v>1</v>
      </c>
      <c r="J997" s="312">
        <v>500</v>
      </c>
      <c r="K997" s="313">
        <v>500</v>
      </c>
      <c r="L997" s="313">
        <v>500</v>
      </c>
    </row>
    <row r="998" spans="1:12" ht="30">
      <c r="A998" s="2">
        <v>46</v>
      </c>
      <c r="B998" s="95"/>
      <c r="C998" s="322" t="s">
        <v>1263</v>
      </c>
      <c r="D998" s="2" t="s">
        <v>940</v>
      </c>
      <c r="E998" s="309"/>
      <c r="F998" s="310"/>
      <c r="G998" s="311"/>
      <c r="H998" s="310"/>
      <c r="I998" s="311">
        <v>8</v>
      </c>
      <c r="J998" s="312">
        <v>25</v>
      </c>
      <c r="K998" s="307">
        <v>200</v>
      </c>
      <c r="L998" s="307">
        <v>200</v>
      </c>
    </row>
    <row r="999" spans="1:12" ht="15.75">
      <c r="A999" s="2">
        <v>47</v>
      </c>
      <c r="B999" s="95"/>
      <c r="C999" s="322" t="s">
        <v>1264</v>
      </c>
      <c r="D999" s="2" t="s">
        <v>940</v>
      </c>
      <c r="E999" s="309"/>
      <c r="F999" s="310"/>
      <c r="G999" s="311"/>
      <c r="H999" s="310"/>
      <c r="I999" s="311">
        <v>8</v>
      </c>
      <c r="J999" s="312">
        <v>25</v>
      </c>
      <c r="K999" s="307">
        <v>200</v>
      </c>
      <c r="L999" s="307">
        <v>200</v>
      </c>
    </row>
    <row r="1000" spans="1:12" ht="30">
      <c r="A1000" s="2">
        <v>48</v>
      </c>
      <c r="B1000" s="95"/>
      <c r="C1000" s="322" t="s">
        <v>1265</v>
      </c>
      <c r="D1000" s="2" t="s">
        <v>940</v>
      </c>
      <c r="E1000" s="323"/>
      <c r="F1000" s="310"/>
      <c r="G1000" s="311"/>
      <c r="H1000" s="310"/>
      <c r="I1000" s="311">
        <v>0.5</v>
      </c>
      <c r="J1000" s="312">
        <v>20</v>
      </c>
      <c r="K1000" s="307">
        <v>10</v>
      </c>
      <c r="L1000" s="307">
        <v>10</v>
      </c>
    </row>
    <row r="1001" spans="1:12" ht="30">
      <c r="A1001" s="2">
        <v>49</v>
      </c>
      <c r="B1001" s="95"/>
      <c r="C1001" s="322" t="s">
        <v>1266</v>
      </c>
      <c r="D1001" s="2" t="s">
        <v>940</v>
      </c>
      <c r="E1001" s="309"/>
      <c r="F1001" s="310"/>
      <c r="G1001" s="311"/>
      <c r="H1001" s="310"/>
      <c r="I1001" s="311">
        <v>1</v>
      </c>
      <c r="J1001" s="312">
        <v>20</v>
      </c>
      <c r="K1001" s="307">
        <v>20</v>
      </c>
      <c r="L1001" s="307">
        <v>20</v>
      </c>
    </row>
    <row r="1002" spans="1:12" ht="15.75">
      <c r="A1002" s="2">
        <v>50</v>
      </c>
      <c r="B1002" s="95"/>
      <c r="C1002" s="322" t="s">
        <v>1267</v>
      </c>
      <c r="D1002" s="2" t="s">
        <v>300</v>
      </c>
      <c r="E1002" s="309"/>
      <c r="F1002" s="310"/>
      <c r="G1002" s="311"/>
      <c r="H1002" s="310"/>
      <c r="I1002" s="311">
        <v>1</v>
      </c>
      <c r="J1002" s="312">
        <v>1250</v>
      </c>
      <c r="K1002" s="313">
        <v>1250</v>
      </c>
      <c r="L1002" s="313">
        <v>1250</v>
      </c>
    </row>
    <row r="1003" spans="1:12" ht="15.75">
      <c r="A1003" s="2">
        <v>51</v>
      </c>
      <c r="B1003" s="95"/>
      <c r="C1003" s="324" t="s">
        <v>1268</v>
      </c>
      <c r="D1003" s="2" t="s">
        <v>300</v>
      </c>
      <c r="E1003" s="309"/>
      <c r="F1003" s="310"/>
      <c r="G1003" s="311"/>
      <c r="H1003" s="310"/>
      <c r="I1003" s="311">
        <v>1</v>
      </c>
      <c r="J1003" s="312">
        <v>500</v>
      </c>
      <c r="K1003" s="313">
        <v>500</v>
      </c>
      <c r="L1003" s="313">
        <v>500</v>
      </c>
    </row>
    <row r="1004" spans="1:12" ht="30">
      <c r="A1004" s="2">
        <v>52</v>
      </c>
      <c r="B1004" s="95"/>
      <c r="C1004" s="317" t="s">
        <v>1269</v>
      </c>
      <c r="D1004" s="2" t="s">
        <v>300</v>
      </c>
      <c r="E1004" s="309">
        <v>3</v>
      </c>
      <c r="F1004" s="310"/>
      <c r="G1004" s="311"/>
      <c r="H1004" s="310"/>
      <c r="I1004" s="310"/>
      <c r="J1004" s="312">
        <v>32915</v>
      </c>
      <c r="K1004" s="307">
        <v>98745</v>
      </c>
      <c r="L1004" s="307">
        <v>98745</v>
      </c>
    </row>
    <row r="1005" spans="1:12" ht="15.75">
      <c r="A1005" s="2">
        <v>53</v>
      </c>
      <c r="B1005" s="95"/>
      <c r="C1005" s="325" t="s">
        <v>1270</v>
      </c>
      <c r="D1005" s="2" t="s">
        <v>300</v>
      </c>
      <c r="E1005" s="309"/>
      <c r="F1005" s="310"/>
      <c r="G1005" s="311"/>
      <c r="H1005" s="310"/>
      <c r="I1005" s="310">
        <v>1</v>
      </c>
      <c r="J1005" s="312">
        <v>12000</v>
      </c>
      <c r="K1005" s="313">
        <v>12000</v>
      </c>
      <c r="L1005" s="313">
        <v>12000</v>
      </c>
    </row>
    <row r="1006" spans="1:12" ht="15.75">
      <c r="A1006" s="2">
        <v>54</v>
      </c>
      <c r="B1006" s="95"/>
      <c r="C1006" s="318" t="s">
        <v>1271</v>
      </c>
      <c r="D1006" s="2" t="s">
        <v>300</v>
      </c>
      <c r="E1006" s="309"/>
      <c r="F1006" s="310"/>
      <c r="G1006" s="311"/>
      <c r="H1006" s="310"/>
      <c r="I1006" s="311">
        <v>1</v>
      </c>
      <c r="J1006" s="312">
        <v>12000</v>
      </c>
      <c r="K1006" s="313">
        <v>12000</v>
      </c>
      <c r="L1006" s="313">
        <v>12000</v>
      </c>
    </row>
    <row r="1007" spans="1:12" ht="15.75">
      <c r="A1007" s="2">
        <v>55</v>
      </c>
      <c r="B1007" s="95"/>
      <c r="C1007" s="326" t="s">
        <v>1272</v>
      </c>
      <c r="D1007" s="2" t="s">
        <v>300</v>
      </c>
      <c r="E1007" s="309"/>
      <c r="F1007" s="310"/>
      <c r="G1007" s="311"/>
      <c r="H1007" s="310"/>
      <c r="I1007" s="311">
        <v>2</v>
      </c>
      <c r="J1007" s="312">
        <v>5000</v>
      </c>
      <c r="K1007" s="313">
        <v>10000</v>
      </c>
      <c r="L1007" s="313">
        <v>10000</v>
      </c>
    </row>
    <row r="1008" spans="1:12" ht="15.75">
      <c r="A1008" s="2">
        <v>56</v>
      </c>
      <c r="B1008" s="95"/>
      <c r="C1008" s="327" t="s">
        <v>1273</v>
      </c>
      <c r="D1008" s="2" t="s">
        <v>300</v>
      </c>
      <c r="E1008" s="309"/>
      <c r="F1008" s="311">
        <v>1</v>
      </c>
      <c r="G1008" s="311"/>
      <c r="H1008" s="310"/>
      <c r="I1008" s="310"/>
      <c r="J1008" s="312">
        <v>12000</v>
      </c>
      <c r="K1008" s="313">
        <v>12000</v>
      </c>
      <c r="L1008" s="313">
        <v>12000</v>
      </c>
    </row>
    <row r="1009" spans="1:12" ht="15.75">
      <c r="A1009" s="2">
        <v>57</v>
      </c>
      <c r="B1009" s="95"/>
      <c r="C1009" s="80" t="s">
        <v>1274</v>
      </c>
      <c r="D1009" s="2" t="s">
        <v>300</v>
      </c>
      <c r="E1009" s="309"/>
      <c r="F1009" s="310"/>
      <c r="G1009" s="311"/>
      <c r="H1009" s="310"/>
      <c r="I1009" s="310">
        <v>3</v>
      </c>
      <c r="J1009" s="110">
        <v>1000</v>
      </c>
      <c r="K1009" s="313">
        <v>3000</v>
      </c>
      <c r="L1009" s="313">
        <v>3000</v>
      </c>
    </row>
    <row r="1010" spans="1:12" ht="15.75">
      <c r="A1010" s="2">
        <v>58</v>
      </c>
      <c r="B1010" s="95"/>
      <c r="C1010" s="328" t="s">
        <v>1275</v>
      </c>
      <c r="D1010" s="2" t="s">
        <v>300</v>
      </c>
      <c r="E1010" s="309"/>
      <c r="F1010" s="310"/>
      <c r="G1010" s="311"/>
      <c r="H1010" s="310"/>
      <c r="I1010" s="310">
        <v>1</v>
      </c>
      <c r="J1010" s="110">
        <v>100</v>
      </c>
      <c r="K1010" s="313">
        <v>100</v>
      </c>
      <c r="L1010" s="313">
        <v>100</v>
      </c>
    </row>
    <row r="1011" spans="1:12" ht="30">
      <c r="A1011" s="2">
        <v>59</v>
      </c>
      <c r="B1011" s="95"/>
      <c r="C1011" s="328" t="s">
        <v>1276</v>
      </c>
      <c r="D1011" s="2" t="s">
        <v>300</v>
      </c>
      <c r="E1011" s="309">
        <v>3</v>
      </c>
      <c r="F1011" s="310"/>
      <c r="G1011" s="310"/>
      <c r="H1011" s="310"/>
      <c r="I1011" s="310"/>
      <c r="J1011" s="110">
        <v>12355</v>
      </c>
      <c r="K1011" s="307">
        <v>37065</v>
      </c>
      <c r="L1011" s="307">
        <v>37065</v>
      </c>
    </row>
    <row r="1012" spans="1:12" ht="30">
      <c r="A1012" s="2">
        <v>60</v>
      </c>
      <c r="B1012" s="95"/>
      <c r="C1012" s="329" t="s">
        <v>1277</v>
      </c>
      <c r="D1012" s="2" t="s">
        <v>300</v>
      </c>
      <c r="E1012" s="309"/>
      <c r="F1012" s="310"/>
      <c r="G1012" s="310"/>
      <c r="H1012" s="310"/>
      <c r="I1012" s="311">
        <v>50</v>
      </c>
      <c r="J1012" s="312">
        <v>10</v>
      </c>
      <c r="K1012" s="313">
        <v>500</v>
      </c>
      <c r="L1012" s="313">
        <v>500</v>
      </c>
    </row>
    <row r="1013" spans="1:12" ht="15.75">
      <c r="A1013" s="2">
        <v>61</v>
      </c>
      <c r="B1013" s="95"/>
      <c r="C1013" s="328" t="s">
        <v>1278</v>
      </c>
      <c r="D1013" s="2" t="s">
        <v>34</v>
      </c>
      <c r="E1013" s="309"/>
      <c r="F1013" s="310"/>
      <c r="G1013" s="310"/>
      <c r="H1013" s="310"/>
      <c r="I1013" s="310">
        <v>1</v>
      </c>
      <c r="J1013" s="312">
        <v>27500</v>
      </c>
      <c r="K1013" s="313">
        <v>27500</v>
      </c>
      <c r="L1013" s="313">
        <v>27500</v>
      </c>
    </row>
    <row r="1014" spans="1:12" ht="15.75">
      <c r="A1014" s="2">
        <v>62</v>
      </c>
      <c r="B1014" s="95"/>
      <c r="C1014" s="328" t="s">
        <v>1279</v>
      </c>
      <c r="D1014" s="2" t="s">
        <v>300</v>
      </c>
      <c r="E1014" s="309">
        <v>1</v>
      </c>
      <c r="F1014" s="310"/>
      <c r="G1014" s="310"/>
      <c r="H1014" s="310"/>
      <c r="I1014" s="310"/>
      <c r="J1014" s="312">
        <v>500</v>
      </c>
      <c r="K1014" s="313">
        <v>500</v>
      </c>
      <c r="L1014" s="313">
        <v>500</v>
      </c>
    </row>
    <row r="1015" spans="1:12" ht="15.75">
      <c r="A1015" s="2">
        <v>63</v>
      </c>
      <c r="B1015" s="95"/>
      <c r="C1015" s="328" t="s">
        <v>1280</v>
      </c>
      <c r="D1015" s="2" t="s">
        <v>300</v>
      </c>
      <c r="E1015" s="309">
        <v>2</v>
      </c>
      <c r="F1015" s="310"/>
      <c r="G1015" s="310"/>
      <c r="H1015" s="310"/>
      <c r="I1015" s="310"/>
      <c r="J1015" s="312">
        <v>1000</v>
      </c>
      <c r="K1015" s="313">
        <v>2000</v>
      </c>
      <c r="L1015" s="313">
        <v>2000</v>
      </c>
    </row>
    <row r="1016" spans="1:12" ht="30">
      <c r="A1016" s="2">
        <v>64</v>
      </c>
      <c r="B1016" s="95"/>
      <c r="C1016" s="317" t="s">
        <v>1281</v>
      </c>
      <c r="D1016" s="2" t="s">
        <v>300</v>
      </c>
      <c r="E1016" s="309"/>
      <c r="F1016" s="310"/>
      <c r="G1016" s="310"/>
      <c r="H1016" s="310"/>
      <c r="I1016" s="310">
        <v>5</v>
      </c>
      <c r="J1016" s="312">
        <v>500</v>
      </c>
      <c r="K1016" s="313">
        <v>2500</v>
      </c>
      <c r="L1016" s="313">
        <v>2500</v>
      </c>
    </row>
    <row r="1017" spans="1:12" ht="15.75">
      <c r="A1017" s="2">
        <v>65</v>
      </c>
      <c r="B1017" s="95"/>
      <c r="C1017" s="317" t="s">
        <v>1282</v>
      </c>
      <c r="D1017" s="2" t="s">
        <v>300</v>
      </c>
      <c r="E1017" s="309">
        <v>14</v>
      </c>
      <c r="F1017" s="310"/>
      <c r="G1017" s="310"/>
      <c r="H1017" s="310"/>
      <c r="I1017" s="310"/>
      <c r="J1017" s="312">
        <v>396.72</v>
      </c>
      <c r="K1017" s="313">
        <f>E1017*J1017</f>
        <v>5554.08</v>
      </c>
      <c r="L1017" s="313">
        <f>K1017</f>
        <v>5554.08</v>
      </c>
    </row>
    <row r="1018" spans="1:12" ht="15.75">
      <c r="A1018" s="2">
        <v>66</v>
      </c>
      <c r="B1018" s="95"/>
      <c r="C1018" s="317" t="s">
        <v>1283</v>
      </c>
      <c r="D1018" s="2" t="s">
        <v>300</v>
      </c>
      <c r="E1018" s="309">
        <v>10</v>
      </c>
      <c r="F1018" s="310"/>
      <c r="G1018" s="310"/>
      <c r="H1018" s="310"/>
      <c r="I1018" s="310"/>
      <c r="J1018" s="312">
        <v>588.82000000000005</v>
      </c>
      <c r="K1018" s="313">
        <f>E1018*J1018</f>
        <v>5888.2000000000007</v>
      </c>
      <c r="L1018" s="313">
        <f t="shared" ref="L1018:L1019" si="39">K1018</f>
        <v>5888.2000000000007</v>
      </c>
    </row>
    <row r="1019" spans="1:12" ht="30">
      <c r="A1019" s="2">
        <v>67</v>
      </c>
      <c r="B1019" s="95"/>
      <c r="C1019" s="317" t="s">
        <v>1284</v>
      </c>
      <c r="D1019" s="2" t="s">
        <v>300</v>
      </c>
      <c r="E1019" s="309">
        <v>1</v>
      </c>
      <c r="F1019" s="310"/>
      <c r="G1019" s="310"/>
      <c r="H1019" s="310"/>
      <c r="I1019" s="310"/>
      <c r="J1019" s="312">
        <v>5890.56</v>
      </c>
      <c r="K1019" s="313">
        <f>E1019*J1019</f>
        <v>5890.56</v>
      </c>
      <c r="L1019" s="313">
        <f t="shared" si="39"/>
        <v>5890.56</v>
      </c>
    </row>
    <row r="1020" spans="1:12">
      <c r="A1020" s="1258" t="s">
        <v>679</v>
      </c>
      <c r="B1020" s="1258"/>
      <c r="C1020" s="1258"/>
      <c r="D1020" s="1258"/>
      <c r="E1020" s="330">
        <v>1265118.04</v>
      </c>
      <c r="F1020" s="331">
        <v>62000</v>
      </c>
      <c r="G1020" s="332">
        <v>20874</v>
      </c>
      <c r="H1020" s="321">
        <v>29792</v>
      </c>
      <c r="I1020" s="321">
        <v>78025</v>
      </c>
      <c r="J1020" s="321"/>
      <c r="K1020" s="321"/>
      <c r="L1020" s="330">
        <v>1455809.04</v>
      </c>
    </row>
    <row r="1021" spans="1:12">
      <c r="A1021" s="1"/>
      <c r="B1021" s="1"/>
      <c r="C1021" s="1"/>
      <c r="D1021" s="1"/>
      <c r="E1021" s="333"/>
      <c r="F1021" s="1"/>
      <c r="G1021" s="1"/>
      <c r="H1021" s="1"/>
      <c r="I1021" s="1"/>
      <c r="J1021" s="1"/>
      <c r="K1021" s="1"/>
      <c r="L1021" s="334"/>
    </row>
    <row r="1022" spans="1:12">
      <c r="B1022"/>
      <c r="E1022" s="335"/>
      <c r="G1022" s="336"/>
      <c r="L1022" s="335"/>
    </row>
    <row r="1023" spans="1:12">
      <c r="B1023"/>
      <c r="E1023" s="335"/>
      <c r="F1023" s="1265"/>
      <c r="G1023" s="1265"/>
    </row>
    <row r="1024" spans="1:12">
      <c r="B1024" t="s">
        <v>1285</v>
      </c>
      <c r="D1024" s="335"/>
      <c r="E1024" s="335"/>
      <c r="F1024" s="335"/>
    </row>
    <row r="1025" spans="1:11">
      <c r="B1025" s="337" t="s">
        <v>682</v>
      </c>
      <c r="E1025" s="335"/>
      <c r="G1025" s="335"/>
    </row>
    <row r="1026" spans="1:11">
      <c r="D1026" s="1"/>
    </row>
    <row r="1027" spans="1:11" ht="18.75">
      <c r="A1027" s="1266" t="s">
        <v>1286</v>
      </c>
      <c r="B1027" s="1266"/>
      <c r="C1027" s="1266"/>
      <c r="D1027" s="1266"/>
      <c r="E1027" s="1266"/>
      <c r="F1027" s="1266"/>
      <c r="G1027" s="1266"/>
      <c r="H1027" s="1266"/>
      <c r="I1027" s="1266"/>
      <c r="J1027" s="1266"/>
    </row>
    <row r="1028" spans="1:11">
      <c r="A1028" s="345" t="s">
        <v>1287</v>
      </c>
      <c r="B1028" s="345"/>
      <c r="C1028" s="345"/>
      <c r="D1028" s="345"/>
      <c r="E1028" s="345"/>
      <c r="F1028" s="345" t="s">
        <v>1288</v>
      </c>
      <c r="G1028" s="345"/>
      <c r="H1028" s="345"/>
      <c r="I1028" s="345"/>
      <c r="J1028" s="345"/>
      <c r="K1028" s="345"/>
    </row>
    <row r="1029" spans="1:11">
      <c r="A1029" s="345" t="s">
        <v>1289</v>
      </c>
      <c r="B1029" s="345"/>
      <c r="C1029" s="345"/>
      <c r="D1029" s="345"/>
      <c r="E1029" s="345"/>
      <c r="F1029" s="1261" t="s">
        <v>1290</v>
      </c>
      <c r="G1029" s="1261"/>
      <c r="H1029" s="1261"/>
      <c r="I1029" s="1261"/>
      <c r="J1029" s="345"/>
      <c r="K1029" s="345"/>
    </row>
    <row r="1030" spans="1:11">
      <c r="A1030" s="1226" t="s">
        <v>1291</v>
      </c>
      <c r="B1030" s="1227" t="s">
        <v>5</v>
      </c>
      <c r="C1030" s="1227" t="s">
        <v>6</v>
      </c>
      <c r="D1030" s="1227" t="s">
        <v>7</v>
      </c>
      <c r="E1030" s="1258" t="s">
        <v>8</v>
      </c>
      <c r="F1030" s="1258"/>
      <c r="G1030" s="1258"/>
      <c r="H1030" s="1258"/>
      <c r="I1030" s="1258"/>
      <c r="J1030" s="1256" t="s">
        <v>1292</v>
      </c>
      <c r="K1030" s="1256" t="s">
        <v>1293</v>
      </c>
    </row>
    <row r="1031" spans="1:11" ht="30">
      <c r="A1031" s="1226"/>
      <c r="B1031" s="1227"/>
      <c r="C1031" s="1227"/>
      <c r="D1031" s="1227"/>
      <c r="E1031" s="346" t="s">
        <v>10</v>
      </c>
      <c r="F1031" s="314" t="s">
        <v>11</v>
      </c>
      <c r="G1031" s="327" t="s">
        <v>12</v>
      </c>
      <c r="H1031" s="327" t="s">
        <v>13</v>
      </c>
      <c r="I1031" s="346" t="s">
        <v>14</v>
      </c>
      <c r="J1031" s="1257"/>
      <c r="K1031" s="1257"/>
    </row>
    <row r="1032" spans="1:11" ht="16.5">
      <c r="A1032" s="24">
        <v>1</v>
      </c>
      <c r="B1032" s="347" t="s">
        <v>926</v>
      </c>
      <c r="C1032" s="347" t="s">
        <v>1294</v>
      </c>
      <c r="D1032" s="53" t="s">
        <v>21</v>
      </c>
      <c r="E1032" s="53">
        <v>184</v>
      </c>
      <c r="F1032" s="348"/>
      <c r="G1032" s="347"/>
      <c r="H1032" s="347"/>
      <c r="I1032" s="24"/>
      <c r="J1032" s="110">
        <v>300</v>
      </c>
      <c r="K1032" s="349">
        <f>E1032*J1032</f>
        <v>55200</v>
      </c>
    </row>
    <row r="1033" spans="1:11" ht="16.5">
      <c r="A1033" s="24">
        <v>2</v>
      </c>
      <c r="B1033" s="347" t="s">
        <v>553</v>
      </c>
      <c r="C1033" s="347" t="s">
        <v>1295</v>
      </c>
      <c r="D1033" s="53" t="s">
        <v>21</v>
      </c>
      <c r="E1033" s="53">
        <v>0</v>
      </c>
      <c r="F1033" s="348"/>
      <c r="G1033" s="347"/>
      <c r="H1033" s="347"/>
      <c r="I1033" s="24"/>
      <c r="J1033" s="110">
        <v>231.1</v>
      </c>
      <c r="K1033" s="350">
        <f>E1033*J1033</f>
        <v>0</v>
      </c>
    </row>
    <row r="1034" spans="1:11" ht="16.5">
      <c r="A1034" s="24">
        <v>3</v>
      </c>
      <c r="B1034" s="347" t="s">
        <v>553</v>
      </c>
      <c r="C1034" s="347" t="s">
        <v>1295</v>
      </c>
      <c r="D1034" s="53" t="s">
        <v>21</v>
      </c>
      <c r="E1034" s="53">
        <v>1333</v>
      </c>
      <c r="F1034" s="24"/>
      <c r="G1034" s="24"/>
      <c r="H1034" s="24"/>
      <c r="I1034" s="24"/>
      <c r="J1034" s="110">
        <v>279.89999999999998</v>
      </c>
      <c r="K1034" s="350">
        <f t="shared" ref="K1034:K1109" si="40">E1034*J1034</f>
        <v>373106.69999999995</v>
      </c>
    </row>
    <row r="1035" spans="1:11" ht="16.5">
      <c r="A1035" s="24">
        <v>4</v>
      </c>
      <c r="B1035" s="347" t="s">
        <v>466</v>
      </c>
      <c r="C1035" s="347" t="s">
        <v>1296</v>
      </c>
      <c r="D1035" s="53" t="s">
        <v>21</v>
      </c>
      <c r="E1035" s="53">
        <v>1600</v>
      </c>
      <c r="F1035" s="24"/>
      <c r="G1035" s="24"/>
      <c r="H1035" s="24"/>
      <c r="I1035" s="24"/>
      <c r="J1035" s="110">
        <v>135</v>
      </c>
      <c r="K1035" s="24">
        <f t="shared" si="40"/>
        <v>216000</v>
      </c>
    </row>
    <row r="1036" spans="1:11" ht="16.5">
      <c r="A1036" s="24">
        <v>5</v>
      </c>
      <c r="B1036" s="347" t="s">
        <v>702</v>
      </c>
      <c r="C1036" s="347" t="s">
        <v>1297</v>
      </c>
      <c r="D1036" s="53" t="s">
        <v>21</v>
      </c>
      <c r="E1036" s="53">
        <v>388</v>
      </c>
      <c r="F1036" s="24"/>
      <c r="G1036" s="24"/>
      <c r="H1036" s="24"/>
      <c r="I1036" s="24"/>
      <c r="J1036" s="110">
        <v>49.95</v>
      </c>
      <c r="K1036" s="24">
        <f t="shared" si="40"/>
        <v>19380.600000000002</v>
      </c>
    </row>
    <row r="1037" spans="1:11" ht="16.5">
      <c r="A1037" s="24">
        <v>6</v>
      </c>
      <c r="B1037" s="347" t="s">
        <v>1298</v>
      </c>
      <c r="C1037" s="347" t="s">
        <v>1299</v>
      </c>
      <c r="D1037" s="53" t="s">
        <v>21</v>
      </c>
      <c r="E1037" s="351">
        <v>37</v>
      </c>
      <c r="F1037" s="24"/>
      <c r="G1037" s="24"/>
      <c r="H1037" s="24"/>
      <c r="I1037" s="24"/>
      <c r="J1037" s="110">
        <v>18000</v>
      </c>
      <c r="K1037" s="24">
        <f t="shared" si="40"/>
        <v>666000</v>
      </c>
    </row>
    <row r="1038" spans="1:11" ht="33">
      <c r="A1038" s="24">
        <v>7</v>
      </c>
      <c r="B1038" s="44" t="s">
        <v>1227</v>
      </c>
      <c r="C1038" s="352" t="s">
        <v>1300</v>
      </c>
      <c r="D1038" s="33"/>
      <c r="E1038" s="33">
        <v>365</v>
      </c>
      <c r="F1038" s="24"/>
      <c r="G1038" s="24"/>
      <c r="H1038" s="24"/>
      <c r="I1038" s="24"/>
      <c r="J1038" s="110">
        <v>202.65</v>
      </c>
      <c r="K1038" s="24">
        <f t="shared" si="40"/>
        <v>73967.25</v>
      </c>
    </row>
    <row r="1039" spans="1:11" ht="33">
      <c r="A1039" s="24">
        <v>8</v>
      </c>
      <c r="B1039" s="44" t="s">
        <v>1240</v>
      </c>
      <c r="C1039" s="352" t="s">
        <v>1301</v>
      </c>
      <c r="D1039" s="33" t="s">
        <v>555</v>
      </c>
      <c r="E1039" s="33">
        <v>155</v>
      </c>
      <c r="F1039" s="24"/>
      <c r="G1039" s="24"/>
      <c r="H1039" s="24"/>
      <c r="I1039" s="24"/>
      <c r="J1039" s="110">
        <v>205.54859999999999</v>
      </c>
      <c r="K1039" s="24">
        <f t="shared" si="40"/>
        <v>31860.032999999999</v>
      </c>
    </row>
    <row r="1040" spans="1:11" ht="16.5">
      <c r="A1040" s="24">
        <v>9</v>
      </c>
      <c r="B1040" s="353" t="s">
        <v>1302</v>
      </c>
      <c r="C1040" s="352" t="s">
        <v>1303</v>
      </c>
      <c r="D1040" s="33" t="s">
        <v>749</v>
      </c>
      <c r="E1040" s="135">
        <v>1</v>
      </c>
      <c r="F1040" s="24"/>
      <c r="G1040" s="24"/>
      <c r="H1040" s="24"/>
      <c r="I1040" s="24"/>
      <c r="J1040" s="110">
        <v>29115</v>
      </c>
      <c r="K1040" s="24">
        <f t="shared" si="40"/>
        <v>29115</v>
      </c>
    </row>
    <row r="1041" spans="1:11" ht="16.5">
      <c r="A1041" s="24">
        <v>10</v>
      </c>
      <c r="B1041" s="353" t="s">
        <v>1304</v>
      </c>
      <c r="C1041" s="352" t="s">
        <v>1305</v>
      </c>
      <c r="D1041" s="33" t="s">
        <v>46</v>
      </c>
      <c r="E1041" s="135">
        <v>0</v>
      </c>
      <c r="F1041" s="24"/>
      <c r="G1041" s="24"/>
      <c r="H1041" s="24"/>
      <c r="I1041" s="24"/>
      <c r="J1041" s="110">
        <v>234.82</v>
      </c>
      <c r="K1041" s="349">
        <f t="shared" si="40"/>
        <v>0</v>
      </c>
    </row>
    <row r="1042" spans="1:11" ht="33">
      <c r="A1042" s="24">
        <v>11</v>
      </c>
      <c r="B1042" s="44" t="s">
        <v>1306</v>
      </c>
      <c r="C1042" s="354" t="s">
        <v>1307</v>
      </c>
      <c r="D1042" s="33"/>
      <c r="E1042" s="135">
        <v>2</v>
      </c>
      <c r="F1042" s="24"/>
      <c r="G1042" s="24"/>
      <c r="H1042" s="24"/>
      <c r="I1042" s="24"/>
      <c r="J1042" s="110">
        <v>38627.4</v>
      </c>
      <c r="K1042" s="24">
        <v>0</v>
      </c>
    </row>
    <row r="1043" spans="1:11" ht="16.5">
      <c r="A1043" s="24">
        <v>12</v>
      </c>
      <c r="B1043" s="353" t="s">
        <v>704</v>
      </c>
      <c r="C1043" s="353" t="s">
        <v>1308</v>
      </c>
      <c r="D1043" s="33" t="s">
        <v>1309</v>
      </c>
      <c r="E1043" s="135">
        <v>1525</v>
      </c>
      <c r="F1043" s="24"/>
      <c r="G1043" s="24"/>
      <c r="H1043" s="24"/>
      <c r="I1043" s="24"/>
      <c r="J1043" s="110">
        <v>76.599999999999994</v>
      </c>
      <c r="K1043" s="350">
        <f t="shared" si="40"/>
        <v>116814.99999999999</v>
      </c>
    </row>
    <row r="1044" spans="1:11" ht="16.5">
      <c r="A1044" s="24">
        <v>13</v>
      </c>
      <c r="B1044" s="353" t="s">
        <v>1310</v>
      </c>
      <c r="C1044" s="353" t="s">
        <v>1311</v>
      </c>
      <c r="D1044" s="33" t="s">
        <v>1309</v>
      </c>
      <c r="E1044" s="135">
        <v>0</v>
      </c>
      <c r="F1044" s="24"/>
      <c r="G1044" s="24"/>
      <c r="H1044" s="24"/>
      <c r="I1044" s="24"/>
      <c r="J1044" s="110">
        <v>343.38</v>
      </c>
      <c r="K1044" s="350">
        <f t="shared" si="40"/>
        <v>0</v>
      </c>
    </row>
    <row r="1045" spans="1:11" ht="16.5">
      <c r="A1045" s="24">
        <v>14</v>
      </c>
      <c r="B1045" s="353" t="s">
        <v>842</v>
      </c>
      <c r="C1045" s="353" t="s">
        <v>1312</v>
      </c>
      <c r="D1045" s="33" t="s">
        <v>278</v>
      </c>
      <c r="E1045" s="135">
        <v>0</v>
      </c>
      <c r="F1045" s="24"/>
      <c r="G1045" s="24"/>
      <c r="H1045" s="24"/>
      <c r="I1045" s="24"/>
      <c r="J1045" s="110">
        <v>588.82000000000005</v>
      </c>
      <c r="K1045" s="349">
        <f t="shared" si="40"/>
        <v>0</v>
      </c>
    </row>
    <row r="1046" spans="1:11" ht="33">
      <c r="A1046" s="24">
        <v>15</v>
      </c>
      <c r="B1046" s="44" t="s">
        <v>1313</v>
      </c>
      <c r="C1046" s="352" t="s">
        <v>1314</v>
      </c>
      <c r="D1046" s="355" t="s">
        <v>1315</v>
      </c>
      <c r="E1046" s="135">
        <v>0</v>
      </c>
      <c r="F1046" s="24"/>
      <c r="G1046" s="24"/>
      <c r="H1046" s="24"/>
      <c r="I1046" s="24"/>
      <c r="J1046" s="110">
        <v>586.46</v>
      </c>
      <c r="K1046" s="350">
        <f t="shared" si="40"/>
        <v>0</v>
      </c>
    </row>
    <row r="1047" spans="1:11" ht="33">
      <c r="A1047" s="24">
        <v>16</v>
      </c>
      <c r="B1047" s="353" t="s">
        <v>1316</v>
      </c>
      <c r="C1047" s="352" t="s">
        <v>1317</v>
      </c>
      <c r="D1047" s="33" t="s">
        <v>1315</v>
      </c>
      <c r="E1047" s="135">
        <v>1</v>
      </c>
      <c r="F1047" s="24"/>
      <c r="G1047" s="24"/>
      <c r="H1047" s="24"/>
      <c r="I1047" s="24"/>
      <c r="J1047" s="110">
        <v>172759</v>
      </c>
      <c r="K1047" s="24">
        <f t="shared" si="40"/>
        <v>172759</v>
      </c>
    </row>
    <row r="1048" spans="1:11" ht="33">
      <c r="A1048" s="24">
        <v>17</v>
      </c>
      <c r="B1048" s="353" t="s">
        <v>1318</v>
      </c>
      <c r="C1048" s="352" t="s">
        <v>1319</v>
      </c>
      <c r="D1048" s="33" t="s">
        <v>1315</v>
      </c>
      <c r="E1048" s="135">
        <v>1</v>
      </c>
      <c r="F1048" s="24"/>
      <c r="G1048" s="24"/>
      <c r="H1048" s="24"/>
      <c r="I1048" s="24"/>
      <c r="J1048" s="110">
        <v>162558</v>
      </c>
      <c r="K1048" s="24">
        <f t="shared" si="40"/>
        <v>162558</v>
      </c>
    </row>
    <row r="1049" spans="1:11" ht="16.5">
      <c r="A1049" s="24">
        <v>18</v>
      </c>
      <c r="B1049" s="353" t="s">
        <v>40</v>
      </c>
      <c r="C1049" s="352" t="s">
        <v>1320</v>
      </c>
      <c r="D1049" s="33" t="s">
        <v>278</v>
      </c>
      <c r="E1049" s="135">
        <v>7</v>
      </c>
      <c r="F1049" s="24"/>
      <c r="G1049" s="24"/>
      <c r="H1049" s="24"/>
      <c r="I1049" s="24"/>
      <c r="J1049" s="110">
        <v>22950</v>
      </c>
      <c r="K1049" s="24">
        <f t="shared" si="40"/>
        <v>160650</v>
      </c>
    </row>
    <row r="1050" spans="1:11" ht="33">
      <c r="A1050" s="24">
        <v>19</v>
      </c>
      <c r="B1050" s="353" t="s">
        <v>1321</v>
      </c>
      <c r="C1050" s="352" t="s">
        <v>1322</v>
      </c>
      <c r="D1050" s="33" t="s">
        <v>34</v>
      </c>
      <c r="E1050" s="135">
        <v>4</v>
      </c>
      <c r="F1050" s="24"/>
      <c r="G1050" s="24"/>
      <c r="H1050" s="24"/>
      <c r="I1050" s="24"/>
      <c r="J1050" s="110">
        <v>5221</v>
      </c>
      <c r="K1050" s="24">
        <f t="shared" si="40"/>
        <v>20884</v>
      </c>
    </row>
    <row r="1051" spans="1:11" ht="16.5">
      <c r="A1051" s="24">
        <v>20</v>
      </c>
      <c r="B1051" s="353" t="s">
        <v>1323</v>
      </c>
      <c r="C1051" s="352" t="s">
        <v>1324</v>
      </c>
      <c r="D1051" s="33" t="s">
        <v>278</v>
      </c>
      <c r="E1051" s="135">
        <v>2</v>
      </c>
      <c r="F1051" s="24"/>
      <c r="G1051" s="24"/>
      <c r="H1051" s="24"/>
      <c r="I1051" s="24"/>
      <c r="J1051" s="110">
        <v>14185.2</v>
      </c>
      <c r="K1051" s="350">
        <f t="shared" si="40"/>
        <v>28370.400000000001</v>
      </c>
    </row>
    <row r="1052" spans="1:11" ht="16.5">
      <c r="A1052" s="24">
        <v>21</v>
      </c>
      <c r="B1052" s="353" t="s">
        <v>1325</v>
      </c>
      <c r="C1052" s="352" t="s">
        <v>1326</v>
      </c>
      <c r="D1052" s="33" t="s">
        <v>278</v>
      </c>
      <c r="E1052" s="135">
        <v>4</v>
      </c>
      <c r="F1052" s="24"/>
      <c r="G1052" s="24"/>
      <c r="H1052" s="24"/>
      <c r="I1052" s="24"/>
      <c r="J1052" s="110">
        <v>13046.8</v>
      </c>
      <c r="K1052" s="24">
        <f t="shared" si="40"/>
        <v>52187.199999999997</v>
      </c>
    </row>
    <row r="1053" spans="1:11" ht="33">
      <c r="A1053" s="24">
        <v>22</v>
      </c>
      <c r="B1053" s="353" t="s">
        <v>1327</v>
      </c>
      <c r="C1053" s="352" t="s">
        <v>1328</v>
      </c>
      <c r="D1053" s="33" t="s">
        <v>1315</v>
      </c>
      <c r="E1053" s="135">
        <v>4</v>
      </c>
      <c r="F1053" s="24"/>
      <c r="G1053" s="24"/>
      <c r="H1053" s="24"/>
      <c r="I1053" s="24"/>
      <c r="J1053" s="110">
        <v>290</v>
      </c>
      <c r="K1053" s="24">
        <f t="shared" si="40"/>
        <v>1160</v>
      </c>
    </row>
    <row r="1054" spans="1:11" ht="33">
      <c r="A1054" s="24">
        <v>23</v>
      </c>
      <c r="B1054" s="353" t="s">
        <v>1329</v>
      </c>
      <c r="C1054" s="352" t="s">
        <v>1330</v>
      </c>
      <c r="D1054" s="33" t="s">
        <v>278</v>
      </c>
      <c r="E1054" s="135">
        <v>0</v>
      </c>
      <c r="F1054" s="24"/>
      <c r="G1054" s="24"/>
      <c r="H1054" s="24"/>
      <c r="I1054" s="24"/>
      <c r="J1054" s="110">
        <v>7611</v>
      </c>
      <c r="K1054" s="350">
        <f t="shared" si="40"/>
        <v>0</v>
      </c>
    </row>
    <row r="1055" spans="1:11" ht="16.5">
      <c r="A1055" s="24">
        <v>24</v>
      </c>
      <c r="B1055" s="353" t="s">
        <v>1331</v>
      </c>
      <c r="C1055" s="352" t="s">
        <v>1332</v>
      </c>
      <c r="D1055" s="33" t="s">
        <v>278</v>
      </c>
      <c r="E1055" s="135">
        <v>2</v>
      </c>
      <c r="F1055" s="24"/>
      <c r="G1055" s="24"/>
      <c r="H1055" s="24"/>
      <c r="I1055" s="24"/>
      <c r="J1055" s="110">
        <v>5215.6000000000004</v>
      </c>
      <c r="K1055" s="350">
        <f t="shared" si="40"/>
        <v>10431.200000000001</v>
      </c>
    </row>
    <row r="1056" spans="1:11" ht="16.5">
      <c r="A1056" s="24">
        <v>25</v>
      </c>
      <c r="B1056" s="353" t="s">
        <v>1331</v>
      </c>
      <c r="C1056" s="352" t="s">
        <v>1333</v>
      </c>
      <c r="D1056" s="33" t="s">
        <v>278</v>
      </c>
      <c r="E1056" s="135">
        <v>0</v>
      </c>
      <c r="F1056" s="24"/>
      <c r="G1056" s="24"/>
      <c r="H1056" s="24"/>
      <c r="I1056" s="24"/>
      <c r="J1056" s="110">
        <v>4708.2</v>
      </c>
      <c r="K1056" s="350">
        <f t="shared" si="40"/>
        <v>0</v>
      </c>
    </row>
    <row r="1057" spans="1:11" ht="49.5">
      <c r="A1057" s="24">
        <v>26</v>
      </c>
      <c r="B1057" s="353" t="s">
        <v>1334</v>
      </c>
      <c r="C1057" s="352" t="s">
        <v>1335</v>
      </c>
      <c r="D1057" s="33" t="s">
        <v>278</v>
      </c>
      <c r="E1057" s="135">
        <v>1</v>
      </c>
      <c r="F1057" s="24"/>
      <c r="G1057" s="24"/>
      <c r="H1057" s="24"/>
      <c r="I1057" s="24"/>
      <c r="J1057" s="110">
        <v>60000</v>
      </c>
      <c r="K1057" s="24">
        <f t="shared" si="40"/>
        <v>60000</v>
      </c>
    </row>
    <row r="1058" spans="1:11" ht="16.5">
      <c r="A1058" s="24">
        <v>27</v>
      </c>
      <c r="B1058" s="356" t="s">
        <v>712</v>
      </c>
      <c r="C1058" s="352" t="s">
        <v>1336</v>
      </c>
      <c r="D1058" s="33" t="s">
        <v>278</v>
      </c>
      <c r="E1058" s="135">
        <v>76</v>
      </c>
      <c r="F1058" s="24"/>
      <c r="G1058" s="24"/>
      <c r="H1058" s="24"/>
      <c r="I1058" s="24"/>
      <c r="J1058" s="110">
        <v>1610</v>
      </c>
      <c r="K1058" s="24">
        <f t="shared" si="40"/>
        <v>122360</v>
      </c>
    </row>
    <row r="1059" spans="1:11" ht="16.5">
      <c r="A1059" s="24">
        <v>28</v>
      </c>
      <c r="B1059" s="356" t="s">
        <v>722</v>
      </c>
      <c r="C1059" s="352" t="s">
        <v>1337</v>
      </c>
      <c r="D1059" s="33" t="s">
        <v>278</v>
      </c>
      <c r="E1059" s="135">
        <v>118</v>
      </c>
      <c r="F1059" s="24"/>
      <c r="G1059" s="24"/>
      <c r="H1059" s="24"/>
      <c r="I1059" s="24"/>
      <c r="J1059" s="110">
        <v>999</v>
      </c>
      <c r="K1059" s="24">
        <f t="shared" si="40"/>
        <v>117882</v>
      </c>
    </row>
    <row r="1060" spans="1:11" ht="16.5">
      <c r="A1060" s="24">
        <v>29</v>
      </c>
      <c r="B1060" s="356" t="s">
        <v>1338</v>
      </c>
      <c r="C1060" s="352" t="s">
        <v>1339</v>
      </c>
      <c r="D1060" s="33" t="s">
        <v>278</v>
      </c>
      <c r="E1060" s="135">
        <v>14</v>
      </c>
      <c r="F1060" s="24"/>
      <c r="G1060" s="24"/>
      <c r="H1060" s="24"/>
      <c r="I1060" s="24"/>
      <c r="J1060" s="110">
        <v>599</v>
      </c>
      <c r="K1060" s="24">
        <f t="shared" si="40"/>
        <v>8386</v>
      </c>
    </row>
    <row r="1061" spans="1:11" ht="16.5">
      <c r="A1061" s="24">
        <v>30</v>
      </c>
      <c r="B1061" s="356" t="s">
        <v>1338</v>
      </c>
      <c r="C1061" s="352" t="s">
        <v>1339</v>
      </c>
      <c r="D1061" s="33" t="s">
        <v>278</v>
      </c>
      <c r="E1061" s="135">
        <v>15</v>
      </c>
      <c r="F1061" s="24"/>
      <c r="G1061" s="24"/>
      <c r="H1061" s="24"/>
      <c r="I1061" s="24"/>
      <c r="J1061" s="110">
        <v>1310</v>
      </c>
      <c r="K1061" s="24">
        <f t="shared" si="40"/>
        <v>19650</v>
      </c>
    </row>
    <row r="1062" spans="1:11" ht="16.5">
      <c r="A1062" s="24">
        <v>31</v>
      </c>
      <c r="B1062" s="356" t="s">
        <v>1340</v>
      </c>
      <c r="C1062" s="352" t="s">
        <v>1341</v>
      </c>
      <c r="D1062" s="33" t="s">
        <v>278</v>
      </c>
      <c r="E1062" s="135">
        <v>143</v>
      </c>
      <c r="F1062" s="24"/>
      <c r="G1062" s="24"/>
      <c r="H1062" s="24"/>
      <c r="I1062" s="24"/>
      <c r="J1062" s="110">
        <v>860</v>
      </c>
      <c r="K1062" s="24">
        <f t="shared" si="40"/>
        <v>122980</v>
      </c>
    </row>
    <row r="1063" spans="1:11" ht="16.5">
      <c r="A1063" s="24">
        <v>32</v>
      </c>
      <c r="B1063" s="357" t="s">
        <v>1342</v>
      </c>
      <c r="C1063" s="358" t="s">
        <v>1343</v>
      </c>
      <c r="D1063" s="359" t="s">
        <v>278</v>
      </c>
      <c r="E1063" s="360">
        <v>6</v>
      </c>
      <c r="F1063" s="349"/>
      <c r="G1063" s="349"/>
      <c r="H1063" s="349"/>
      <c r="I1063" s="349"/>
      <c r="J1063" s="361">
        <v>1080</v>
      </c>
      <c r="K1063" s="24">
        <f t="shared" si="40"/>
        <v>6480</v>
      </c>
    </row>
    <row r="1064" spans="1:11" ht="16.5">
      <c r="A1064" s="24"/>
      <c r="B1064" s="357" t="s">
        <v>1342</v>
      </c>
      <c r="C1064" s="358" t="s">
        <v>1343</v>
      </c>
      <c r="D1064" s="359" t="s">
        <v>278</v>
      </c>
      <c r="E1064" s="360">
        <v>20</v>
      </c>
      <c r="F1064" s="349"/>
      <c r="G1064" s="349"/>
      <c r="H1064" s="349"/>
      <c r="I1064" s="349"/>
      <c r="J1064" s="361">
        <v>2599.65</v>
      </c>
      <c r="K1064" s="350">
        <f t="shared" si="40"/>
        <v>51993</v>
      </c>
    </row>
    <row r="1065" spans="1:11" ht="16.5">
      <c r="A1065" s="24">
        <v>33</v>
      </c>
      <c r="B1065" s="356" t="s">
        <v>1344</v>
      </c>
      <c r="C1065" s="352" t="s">
        <v>1345</v>
      </c>
      <c r="D1065" s="33" t="s">
        <v>1315</v>
      </c>
      <c r="E1065" s="135">
        <v>12</v>
      </c>
      <c r="F1065" s="24"/>
      <c r="G1065" s="24"/>
      <c r="H1065" s="24"/>
      <c r="I1065" s="24"/>
      <c r="J1065" s="110">
        <v>1685.48</v>
      </c>
      <c r="K1065" s="24">
        <f t="shared" si="40"/>
        <v>20225.760000000002</v>
      </c>
    </row>
    <row r="1066" spans="1:11" ht="16.5">
      <c r="A1066" s="24">
        <v>34</v>
      </c>
      <c r="B1066" s="356" t="s">
        <v>796</v>
      </c>
      <c r="C1066" s="352" t="s">
        <v>1346</v>
      </c>
      <c r="D1066" s="33" t="s">
        <v>278</v>
      </c>
      <c r="E1066" s="135">
        <v>14</v>
      </c>
      <c r="F1066" s="24"/>
      <c r="G1066" s="24"/>
      <c r="H1066" s="24"/>
      <c r="I1066" s="24"/>
      <c r="J1066" s="110">
        <v>1123.7</v>
      </c>
      <c r="K1066" s="24">
        <f t="shared" si="40"/>
        <v>15731.800000000001</v>
      </c>
    </row>
    <row r="1067" spans="1:11" ht="16.5">
      <c r="A1067" s="24">
        <v>35</v>
      </c>
      <c r="B1067" s="356" t="s">
        <v>730</v>
      </c>
      <c r="C1067" s="352" t="s">
        <v>1347</v>
      </c>
      <c r="D1067" s="33" t="s">
        <v>278</v>
      </c>
      <c r="E1067" s="135">
        <v>48</v>
      </c>
      <c r="F1067" s="24"/>
      <c r="G1067" s="24"/>
      <c r="H1067" s="24"/>
      <c r="I1067" s="24"/>
      <c r="J1067" s="110">
        <v>2365.9</v>
      </c>
      <c r="K1067" s="24">
        <f t="shared" si="40"/>
        <v>113563.20000000001</v>
      </c>
    </row>
    <row r="1068" spans="1:11" ht="16.5">
      <c r="A1068" s="24">
        <v>36</v>
      </c>
      <c r="B1068" s="362" t="s">
        <v>47</v>
      </c>
      <c r="C1068" s="352" t="s">
        <v>1348</v>
      </c>
      <c r="D1068" s="33" t="s">
        <v>278</v>
      </c>
      <c r="E1068" s="135">
        <v>11</v>
      </c>
      <c r="F1068" s="24"/>
      <c r="G1068" s="24"/>
      <c r="H1068" s="24"/>
      <c r="I1068" s="24"/>
      <c r="J1068" s="110">
        <v>2655</v>
      </c>
      <c r="K1068" s="350">
        <f t="shared" si="40"/>
        <v>29205</v>
      </c>
    </row>
    <row r="1069" spans="1:11" ht="16.5">
      <c r="A1069" s="24"/>
      <c r="B1069" s="362" t="s">
        <v>47</v>
      </c>
      <c r="C1069" s="352" t="s">
        <v>1348</v>
      </c>
      <c r="D1069" s="33" t="s">
        <v>278</v>
      </c>
      <c r="E1069" s="135">
        <v>20</v>
      </c>
      <c r="F1069" s="24"/>
      <c r="G1069" s="24"/>
      <c r="H1069" s="24"/>
      <c r="I1069" s="24"/>
      <c r="J1069" s="110">
        <v>2752.25</v>
      </c>
      <c r="K1069" s="350">
        <f t="shared" si="40"/>
        <v>55045</v>
      </c>
    </row>
    <row r="1070" spans="1:11" ht="16.5">
      <c r="A1070" s="24">
        <v>37</v>
      </c>
      <c r="B1070" s="362" t="s">
        <v>857</v>
      </c>
      <c r="C1070" s="352" t="s">
        <v>1349</v>
      </c>
      <c r="D1070" s="33" t="s">
        <v>278</v>
      </c>
      <c r="E1070" s="135">
        <v>66</v>
      </c>
      <c r="F1070" s="24"/>
      <c r="G1070" s="24"/>
      <c r="H1070" s="24"/>
      <c r="I1070" s="24"/>
      <c r="J1070" s="110">
        <v>2175.5</v>
      </c>
      <c r="K1070" s="350">
        <f t="shared" si="40"/>
        <v>143583</v>
      </c>
    </row>
    <row r="1071" spans="1:11" ht="16.5">
      <c r="A1071" s="24">
        <v>38</v>
      </c>
      <c r="B1071" s="362" t="s">
        <v>754</v>
      </c>
      <c r="C1071" s="352" t="s">
        <v>1350</v>
      </c>
      <c r="D1071" s="33" t="s">
        <v>278</v>
      </c>
      <c r="E1071" s="135">
        <v>94</v>
      </c>
      <c r="F1071" s="24"/>
      <c r="G1071" s="24"/>
      <c r="H1071" s="24"/>
      <c r="I1071" s="24"/>
      <c r="J1071" s="110">
        <v>3957.72</v>
      </c>
      <c r="K1071" s="24">
        <f t="shared" si="40"/>
        <v>372025.68</v>
      </c>
    </row>
    <row r="1072" spans="1:11" ht="16.5">
      <c r="A1072" s="24">
        <v>39</v>
      </c>
      <c r="B1072" s="362" t="s">
        <v>1351</v>
      </c>
      <c r="C1072" s="352" t="s">
        <v>1352</v>
      </c>
      <c r="D1072" s="33" t="s">
        <v>278</v>
      </c>
      <c r="E1072" s="135">
        <v>19</v>
      </c>
      <c r="F1072" s="24"/>
      <c r="G1072" s="24"/>
      <c r="H1072" s="24"/>
      <c r="I1072" s="24"/>
      <c r="J1072" s="110">
        <v>117</v>
      </c>
      <c r="K1072" s="24">
        <f t="shared" si="40"/>
        <v>2223</v>
      </c>
    </row>
    <row r="1073" spans="1:11" ht="16.5">
      <c r="A1073" s="24">
        <v>40</v>
      </c>
      <c r="B1073" s="362" t="s">
        <v>468</v>
      </c>
      <c r="C1073" s="352" t="s">
        <v>1353</v>
      </c>
      <c r="D1073" s="33" t="s">
        <v>278</v>
      </c>
      <c r="E1073" s="135">
        <v>9</v>
      </c>
      <c r="F1073" s="24"/>
      <c r="G1073" s="24"/>
      <c r="H1073" s="24"/>
      <c r="I1073" s="24"/>
      <c r="J1073" s="110">
        <v>710</v>
      </c>
      <c r="K1073" s="24">
        <f t="shared" si="40"/>
        <v>6390</v>
      </c>
    </row>
    <row r="1074" spans="1:11" ht="16.5">
      <c r="A1074" s="24">
        <v>41</v>
      </c>
      <c r="B1074" s="362" t="s">
        <v>734</v>
      </c>
      <c r="C1074" s="352" t="s">
        <v>1354</v>
      </c>
      <c r="D1074" s="33" t="s">
        <v>278</v>
      </c>
      <c r="E1074" s="135">
        <v>10</v>
      </c>
      <c r="F1074" s="24"/>
      <c r="G1074" s="24"/>
      <c r="H1074" s="24"/>
      <c r="I1074" s="24"/>
      <c r="J1074" s="110">
        <v>1271.2</v>
      </c>
      <c r="K1074" s="24">
        <f t="shared" si="40"/>
        <v>12712</v>
      </c>
    </row>
    <row r="1075" spans="1:11" ht="16.5">
      <c r="A1075" s="24">
        <v>42</v>
      </c>
      <c r="B1075" s="362" t="s">
        <v>736</v>
      </c>
      <c r="C1075" s="352" t="s">
        <v>1355</v>
      </c>
      <c r="D1075" s="33" t="s">
        <v>278</v>
      </c>
      <c r="E1075" s="135">
        <v>2</v>
      </c>
      <c r="F1075" s="24"/>
      <c r="G1075" s="24"/>
      <c r="H1075" s="24"/>
      <c r="I1075" s="24"/>
      <c r="J1075" s="110">
        <v>610</v>
      </c>
      <c r="K1075" s="24">
        <f t="shared" si="40"/>
        <v>1220</v>
      </c>
    </row>
    <row r="1076" spans="1:11" ht="16.5">
      <c r="A1076" s="24">
        <v>43</v>
      </c>
      <c r="B1076" s="362" t="s">
        <v>1356</v>
      </c>
      <c r="C1076" s="352" t="s">
        <v>1357</v>
      </c>
      <c r="D1076" s="33" t="s">
        <v>278</v>
      </c>
      <c r="E1076" s="135">
        <v>1</v>
      </c>
      <c r="F1076" s="24"/>
      <c r="G1076" s="24"/>
      <c r="H1076" s="24"/>
      <c r="I1076" s="24"/>
      <c r="J1076" s="110">
        <v>1072.5999999999999</v>
      </c>
      <c r="K1076" s="24">
        <f t="shared" si="40"/>
        <v>1072.5999999999999</v>
      </c>
    </row>
    <row r="1077" spans="1:11" ht="16.5">
      <c r="A1077" s="24">
        <v>44</v>
      </c>
      <c r="B1077" s="362" t="s">
        <v>1356</v>
      </c>
      <c r="C1077" s="352" t="s">
        <v>1357</v>
      </c>
      <c r="D1077" s="33" t="s">
        <v>278</v>
      </c>
      <c r="E1077" s="135">
        <v>8</v>
      </c>
      <c r="F1077" s="24"/>
      <c r="G1077" s="24"/>
      <c r="H1077" s="24"/>
      <c r="I1077" s="24"/>
      <c r="J1077" s="110">
        <v>410</v>
      </c>
      <c r="K1077" s="24">
        <f t="shared" si="40"/>
        <v>3280</v>
      </c>
    </row>
    <row r="1078" spans="1:11" ht="16.5">
      <c r="A1078" s="24">
        <v>45</v>
      </c>
      <c r="B1078" s="362" t="s">
        <v>1356</v>
      </c>
      <c r="C1078" s="352" t="s">
        <v>1357</v>
      </c>
      <c r="D1078" s="33" t="s">
        <v>278</v>
      </c>
      <c r="E1078" s="135">
        <v>5</v>
      </c>
      <c r="F1078" s="24"/>
      <c r="G1078" s="24"/>
      <c r="H1078" s="24"/>
      <c r="I1078" s="24"/>
      <c r="J1078" s="110">
        <v>576</v>
      </c>
      <c r="K1078" s="24">
        <f t="shared" si="40"/>
        <v>2880</v>
      </c>
    </row>
    <row r="1079" spans="1:11" ht="16.5">
      <c r="A1079" s="24">
        <v>46</v>
      </c>
      <c r="B1079" s="362" t="s">
        <v>732</v>
      </c>
      <c r="C1079" s="352" t="s">
        <v>1358</v>
      </c>
      <c r="D1079" s="33" t="s">
        <v>278</v>
      </c>
      <c r="E1079" s="135">
        <v>5</v>
      </c>
      <c r="F1079" s="24"/>
      <c r="G1079" s="24"/>
      <c r="H1079" s="24"/>
      <c r="I1079" s="24"/>
      <c r="J1079" s="110">
        <v>550.48</v>
      </c>
      <c r="K1079" s="24">
        <f t="shared" si="40"/>
        <v>2752.4</v>
      </c>
    </row>
    <row r="1080" spans="1:11" ht="16.5">
      <c r="A1080" s="24">
        <v>47</v>
      </c>
      <c r="B1080" s="362" t="s">
        <v>1359</v>
      </c>
      <c r="C1080" s="352" t="s">
        <v>1360</v>
      </c>
      <c r="D1080" s="33" t="s">
        <v>46</v>
      </c>
      <c r="E1080" s="135">
        <v>5</v>
      </c>
      <c r="F1080" s="24"/>
      <c r="G1080" s="24"/>
      <c r="H1080" s="24"/>
      <c r="I1080" s="24"/>
      <c r="J1080" s="110">
        <v>550.48</v>
      </c>
      <c r="K1080" s="24">
        <f t="shared" si="40"/>
        <v>2752.4</v>
      </c>
    </row>
    <row r="1081" spans="1:11" ht="16.5">
      <c r="A1081" s="24">
        <v>48</v>
      </c>
      <c r="B1081" s="362" t="s">
        <v>1168</v>
      </c>
      <c r="C1081" s="352" t="s">
        <v>1361</v>
      </c>
      <c r="D1081" s="33" t="s">
        <v>749</v>
      </c>
      <c r="E1081" s="135">
        <v>2</v>
      </c>
      <c r="F1081" s="24"/>
      <c r="G1081" s="24"/>
      <c r="H1081" s="24"/>
      <c r="I1081" s="24"/>
      <c r="J1081" s="110">
        <v>710</v>
      </c>
      <c r="K1081" s="24">
        <f t="shared" si="40"/>
        <v>1420</v>
      </c>
    </row>
    <row r="1082" spans="1:11" ht="16.5">
      <c r="A1082" s="24">
        <v>49</v>
      </c>
      <c r="B1082" s="362" t="s">
        <v>1362</v>
      </c>
      <c r="C1082" s="352" t="s">
        <v>1363</v>
      </c>
      <c r="D1082" s="33" t="s">
        <v>46</v>
      </c>
      <c r="E1082" s="135">
        <v>4</v>
      </c>
      <c r="F1082" s="24"/>
      <c r="G1082" s="24"/>
      <c r="H1082" s="24"/>
      <c r="I1082" s="24"/>
      <c r="J1082" s="110">
        <v>1710</v>
      </c>
      <c r="K1082" s="350">
        <f t="shared" si="40"/>
        <v>6840</v>
      </c>
    </row>
    <row r="1083" spans="1:11" ht="16.5">
      <c r="A1083" s="24">
        <v>50</v>
      </c>
      <c r="B1083" s="362" t="s">
        <v>1364</v>
      </c>
      <c r="C1083" s="352" t="s">
        <v>1365</v>
      </c>
      <c r="D1083" s="33" t="s">
        <v>278</v>
      </c>
      <c r="E1083" s="135">
        <v>35</v>
      </c>
      <c r="F1083" s="24"/>
      <c r="G1083" s="24"/>
      <c r="H1083" s="24"/>
      <c r="I1083" s="24"/>
      <c r="J1083" s="110">
        <v>1888</v>
      </c>
      <c r="K1083" s="24">
        <f t="shared" si="40"/>
        <v>66080</v>
      </c>
    </row>
    <row r="1084" spans="1:11" ht="16.5">
      <c r="A1084" s="24">
        <v>51</v>
      </c>
      <c r="B1084" s="362" t="s">
        <v>747</v>
      </c>
      <c r="C1084" s="352" t="s">
        <v>1366</v>
      </c>
      <c r="D1084" s="33" t="s">
        <v>278</v>
      </c>
      <c r="E1084" s="135">
        <v>24</v>
      </c>
      <c r="F1084" s="24"/>
      <c r="G1084" s="24"/>
      <c r="H1084" s="24"/>
      <c r="I1084" s="24"/>
      <c r="J1084" s="110">
        <v>810</v>
      </c>
      <c r="K1084" s="24">
        <f t="shared" si="40"/>
        <v>19440</v>
      </c>
    </row>
    <row r="1085" spans="1:11" ht="16.5">
      <c r="A1085" s="24">
        <v>52</v>
      </c>
      <c r="B1085" s="363" t="s">
        <v>738</v>
      </c>
      <c r="C1085" s="358" t="s">
        <v>1367</v>
      </c>
      <c r="D1085" s="359" t="s">
        <v>749</v>
      </c>
      <c r="E1085" s="360">
        <v>12</v>
      </c>
      <c r="F1085" s="349"/>
      <c r="G1085" s="349"/>
      <c r="H1085" s="349"/>
      <c r="I1085" s="349"/>
      <c r="J1085" s="361">
        <v>5210</v>
      </c>
      <c r="K1085" s="24">
        <f t="shared" si="40"/>
        <v>62520</v>
      </c>
    </row>
    <row r="1086" spans="1:11" ht="16.5">
      <c r="A1086" s="24">
        <v>53</v>
      </c>
      <c r="B1086" s="362" t="s">
        <v>1368</v>
      </c>
      <c r="C1086" s="352" t="s">
        <v>1369</v>
      </c>
      <c r="D1086" s="33" t="s">
        <v>278</v>
      </c>
      <c r="E1086" s="135">
        <v>2</v>
      </c>
      <c r="F1086" s="24"/>
      <c r="G1086" s="24"/>
      <c r="H1086" s="24"/>
      <c r="I1086" s="24"/>
      <c r="J1086" s="110">
        <v>8128.9</v>
      </c>
      <c r="K1086" s="24">
        <f t="shared" si="40"/>
        <v>16257.8</v>
      </c>
    </row>
    <row r="1087" spans="1:11" ht="16.5">
      <c r="A1087" s="24">
        <v>54</v>
      </c>
      <c r="B1087" s="362" t="s">
        <v>717</v>
      </c>
      <c r="C1087" s="352" t="s">
        <v>1370</v>
      </c>
      <c r="D1087" s="33" t="s">
        <v>278</v>
      </c>
      <c r="E1087" s="135">
        <v>4</v>
      </c>
      <c r="F1087" s="24"/>
      <c r="G1087" s="24"/>
      <c r="H1087" s="24"/>
      <c r="I1087" s="24"/>
      <c r="J1087" s="110">
        <v>4494.6000000000004</v>
      </c>
      <c r="K1087" s="24">
        <f t="shared" si="40"/>
        <v>17978.400000000001</v>
      </c>
    </row>
    <row r="1088" spans="1:11" ht="16.5">
      <c r="A1088" s="24">
        <v>55</v>
      </c>
      <c r="B1088" s="363" t="s">
        <v>715</v>
      </c>
      <c r="C1088" s="358" t="s">
        <v>1371</v>
      </c>
      <c r="D1088" s="359" t="s">
        <v>1372</v>
      </c>
      <c r="E1088" s="360">
        <v>13</v>
      </c>
      <c r="F1088" s="349"/>
      <c r="G1088" s="349"/>
      <c r="H1088" s="349"/>
      <c r="I1088" s="349"/>
      <c r="J1088" s="361">
        <v>3610</v>
      </c>
      <c r="K1088" s="24">
        <f t="shared" si="40"/>
        <v>46930</v>
      </c>
    </row>
    <row r="1089" spans="1:11" ht="33">
      <c r="A1089" s="24">
        <v>56</v>
      </c>
      <c r="B1089" s="44" t="s">
        <v>1373</v>
      </c>
      <c r="C1089" s="352" t="s">
        <v>1374</v>
      </c>
      <c r="D1089" s="33" t="s">
        <v>1315</v>
      </c>
      <c r="E1089" s="135">
        <v>1</v>
      </c>
      <c r="F1089" s="24"/>
      <c r="G1089" s="24"/>
      <c r="H1089" s="24"/>
      <c r="I1089" s="24"/>
      <c r="J1089" s="110">
        <v>13554</v>
      </c>
      <c r="K1089" s="24">
        <f t="shared" si="40"/>
        <v>13554</v>
      </c>
    </row>
    <row r="1090" spans="1:11" ht="33">
      <c r="A1090" s="24">
        <v>57</v>
      </c>
      <c r="B1090" s="44" t="s">
        <v>1375</v>
      </c>
      <c r="C1090" s="352" t="s">
        <v>1376</v>
      </c>
      <c r="D1090" s="33" t="s">
        <v>1315</v>
      </c>
      <c r="E1090" s="135">
        <v>1</v>
      </c>
      <c r="F1090" s="24"/>
      <c r="G1090" s="24"/>
      <c r="H1090" s="24"/>
      <c r="I1090" s="24"/>
      <c r="J1090" s="110">
        <v>13776</v>
      </c>
      <c r="K1090" s="24">
        <f t="shared" si="40"/>
        <v>13776</v>
      </c>
    </row>
    <row r="1091" spans="1:11" ht="16.5">
      <c r="A1091" s="24">
        <v>58</v>
      </c>
      <c r="B1091" s="44" t="s">
        <v>1377</v>
      </c>
      <c r="C1091" s="352" t="s">
        <v>1378</v>
      </c>
      <c r="D1091" s="33" t="s">
        <v>46</v>
      </c>
      <c r="E1091" s="135">
        <v>1</v>
      </c>
      <c r="F1091" s="24"/>
      <c r="G1091" s="24"/>
      <c r="H1091" s="24"/>
      <c r="I1091" s="24"/>
      <c r="J1091" s="110">
        <v>719475</v>
      </c>
      <c r="K1091" s="24">
        <f t="shared" si="40"/>
        <v>719475</v>
      </c>
    </row>
    <row r="1092" spans="1:11" ht="16.5">
      <c r="A1092" s="24">
        <v>59</v>
      </c>
      <c r="B1092" s="44" t="s">
        <v>1379</v>
      </c>
      <c r="C1092" s="352" t="s">
        <v>1380</v>
      </c>
      <c r="D1092" s="33" t="s">
        <v>46</v>
      </c>
      <c r="E1092" s="135">
        <v>1</v>
      </c>
      <c r="F1092" s="24"/>
      <c r="G1092" s="24"/>
      <c r="H1092" s="24"/>
      <c r="I1092" s="24"/>
      <c r="J1092" s="110">
        <v>535725</v>
      </c>
      <c r="K1092" s="24">
        <f t="shared" si="40"/>
        <v>535725</v>
      </c>
    </row>
    <row r="1093" spans="1:11" ht="33">
      <c r="A1093" s="24">
        <v>60</v>
      </c>
      <c r="B1093" s="44" t="s">
        <v>1381</v>
      </c>
      <c r="C1093" s="352" t="s">
        <v>1382</v>
      </c>
      <c r="D1093" s="33" t="s">
        <v>1315</v>
      </c>
      <c r="E1093" s="135">
        <v>1</v>
      </c>
      <c r="F1093" s="24"/>
      <c r="G1093" s="24"/>
      <c r="H1093" s="24"/>
      <c r="I1093" s="24"/>
      <c r="J1093" s="110">
        <v>8892</v>
      </c>
      <c r="K1093" s="24">
        <f t="shared" si="40"/>
        <v>8892</v>
      </c>
    </row>
    <row r="1094" spans="1:11" ht="33">
      <c r="A1094" s="24">
        <v>61</v>
      </c>
      <c r="B1094" s="44" t="s">
        <v>1383</v>
      </c>
      <c r="C1094" s="352" t="s">
        <v>1384</v>
      </c>
      <c r="D1094" s="33" t="s">
        <v>1315</v>
      </c>
      <c r="E1094" s="135">
        <v>1</v>
      </c>
      <c r="F1094" s="24"/>
      <c r="G1094" s="24"/>
      <c r="H1094" s="24"/>
      <c r="I1094" s="24"/>
      <c r="J1094" s="110">
        <v>11231</v>
      </c>
      <c r="K1094" s="24">
        <f t="shared" si="40"/>
        <v>11231</v>
      </c>
    </row>
    <row r="1095" spans="1:11" ht="33">
      <c r="A1095" s="24">
        <v>62</v>
      </c>
      <c r="B1095" s="44" t="s">
        <v>1385</v>
      </c>
      <c r="C1095" s="352" t="s">
        <v>1386</v>
      </c>
      <c r="D1095" s="33" t="s">
        <v>1315</v>
      </c>
      <c r="E1095" s="135">
        <v>1</v>
      </c>
      <c r="F1095" s="24"/>
      <c r="G1095" s="24"/>
      <c r="H1095" s="24"/>
      <c r="I1095" s="24"/>
      <c r="J1095" s="110">
        <v>12443</v>
      </c>
      <c r="K1095" s="24">
        <f t="shared" si="40"/>
        <v>12443</v>
      </c>
    </row>
    <row r="1096" spans="1:11" ht="33">
      <c r="A1096" s="24">
        <v>63</v>
      </c>
      <c r="B1096" s="44" t="s">
        <v>1387</v>
      </c>
      <c r="C1096" s="352" t="s">
        <v>1388</v>
      </c>
      <c r="D1096" s="33" t="s">
        <v>1315</v>
      </c>
      <c r="E1096" s="33">
        <v>1</v>
      </c>
      <c r="F1096" s="24"/>
      <c r="G1096" s="24"/>
      <c r="H1096" s="24"/>
      <c r="I1096" s="24"/>
      <c r="J1096" s="110">
        <v>7885</v>
      </c>
      <c r="K1096" s="24">
        <f t="shared" si="40"/>
        <v>7885</v>
      </c>
    </row>
    <row r="1097" spans="1:11" ht="33">
      <c r="A1097" s="24">
        <v>64</v>
      </c>
      <c r="B1097" s="44" t="s">
        <v>1389</v>
      </c>
      <c r="C1097" s="352" t="s">
        <v>1390</v>
      </c>
      <c r="D1097" s="33" t="s">
        <v>1315</v>
      </c>
      <c r="E1097" s="33">
        <v>4</v>
      </c>
      <c r="F1097" s="24"/>
      <c r="G1097" s="24"/>
      <c r="H1097" s="24"/>
      <c r="I1097" s="24"/>
      <c r="J1097" s="110">
        <v>588.82000000000005</v>
      </c>
      <c r="K1097" s="350">
        <f t="shared" si="40"/>
        <v>2355.2800000000002</v>
      </c>
    </row>
    <row r="1098" spans="1:11" ht="33">
      <c r="A1098" s="24">
        <v>65</v>
      </c>
      <c r="B1098" s="44" t="s">
        <v>1391</v>
      </c>
      <c r="C1098" s="352" t="s">
        <v>1392</v>
      </c>
      <c r="D1098" s="33" t="s">
        <v>1315</v>
      </c>
      <c r="E1098" s="33">
        <v>4</v>
      </c>
      <c r="F1098" s="24"/>
      <c r="G1098" s="24"/>
      <c r="H1098" s="24"/>
      <c r="I1098" s="24"/>
      <c r="J1098" s="110">
        <v>588.82000000000005</v>
      </c>
      <c r="K1098" s="350">
        <f t="shared" si="40"/>
        <v>2355.2800000000002</v>
      </c>
    </row>
    <row r="1099" spans="1:11" ht="33">
      <c r="A1099" s="24">
        <v>66</v>
      </c>
      <c r="B1099" s="44" t="s">
        <v>1393</v>
      </c>
      <c r="C1099" s="352" t="s">
        <v>1394</v>
      </c>
      <c r="D1099" s="33" t="s">
        <v>278</v>
      </c>
      <c r="E1099" s="33">
        <v>4</v>
      </c>
      <c r="F1099" s="24"/>
      <c r="G1099" s="24"/>
      <c r="H1099" s="24"/>
      <c r="I1099" s="24"/>
      <c r="J1099" s="110">
        <v>979.72</v>
      </c>
      <c r="K1099" s="349">
        <f t="shared" si="40"/>
        <v>3918.88</v>
      </c>
    </row>
    <row r="1100" spans="1:11" ht="33">
      <c r="A1100" s="24">
        <v>67</v>
      </c>
      <c r="B1100" s="44" t="s">
        <v>1395</v>
      </c>
      <c r="C1100" s="352" t="s">
        <v>1396</v>
      </c>
      <c r="D1100" s="33" t="s">
        <v>278</v>
      </c>
      <c r="E1100" s="33">
        <v>1</v>
      </c>
      <c r="F1100" s="24"/>
      <c r="G1100" s="24"/>
      <c r="H1100" s="24"/>
      <c r="I1100" s="24"/>
      <c r="J1100" s="110">
        <v>22855</v>
      </c>
      <c r="K1100" s="24">
        <f t="shared" si="40"/>
        <v>22855</v>
      </c>
    </row>
    <row r="1101" spans="1:11" ht="33">
      <c r="A1101" s="24">
        <v>68</v>
      </c>
      <c r="B1101" s="44" t="s">
        <v>1397</v>
      </c>
      <c r="C1101" s="352" t="s">
        <v>1396</v>
      </c>
      <c r="D1101" s="33" t="s">
        <v>278</v>
      </c>
      <c r="E1101" s="33">
        <v>1</v>
      </c>
      <c r="F1101" s="24"/>
      <c r="G1101" s="24"/>
      <c r="H1101" s="24"/>
      <c r="I1101" s="24"/>
      <c r="J1101" s="110">
        <v>19886</v>
      </c>
      <c r="K1101" s="24">
        <f t="shared" si="40"/>
        <v>19886</v>
      </c>
    </row>
    <row r="1102" spans="1:11" ht="33">
      <c r="A1102" s="24">
        <v>69</v>
      </c>
      <c r="B1102" s="44" t="s">
        <v>1398</v>
      </c>
      <c r="C1102" s="352" t="s">
        <v>1399</v>
      </c>
      <c r="D1102" s="33" t="s">
        <v>278</v>
      </c>
      <c r="E1102" s="33">
        <v>4</v>
      </c>
      <c r="F1102" s="24"/>
      <c r="G1102" s="24"/>
      <c r="H1102" s="24"/>
      <c r="I1102" s="24"/>
      <c r="J1102" s="110">
        <v>8361.9500000000007</v>
      </c>
      <c r="K1102" s="24">
        <f t="shared" si="40"/>
        <v>33447.800000000003</v>
      </c>
    </row>
    <row r="1103" spans="1:11" ht="33">
      <c r="A1103" s="24">
        <v>70</v>
      </c>
      <c r="B1103" s="44" t="s">
        <v>1400</v>
      </c>
      <c r="C1103" s="352" t="s">
        <v>1401</v>
      </c>
      <c r="D1103" s="33" t="s">
        <v>278</v>
      </c>
      <c r="E1103" s="33">
        <v>5</v>
      </c>
      <c r="F1103" s="24"/>
      <c r="G1103" s="24"/>
      <c r="H1103" s="24"/>
      <c r="I1103" s="24"/>
      <c r="J1103" s="110">
        <v>12450.55</v>
      </c>
      <c r="K1103" s="24">
        <f t="shared" si="40"/>
        <v>62252.75</v>
      </c>
    </row>
    <row r="1104" spans="1:11" ht="33">
      <c r="A1104" s="24">
        <v>71</v>
      </c>
      <c r="B1104" s="44" t="s">
        <v>1402</v>
      </c>
      <c r="C1104" s="352" t="s">
        <v>1403</v>
      </c>
      <c r="D1104" s="33" t="s">
        <v>1315</v>
      </c>
      <c r="E1104" s="33">
        <v>4</v>
      </c>
      <c r="F1104" s="24"/>
      <c r="G1104" s="24"/>
      <c r="H1104" s="24"/>
      <c r="I1104" s="24"/>
      <c r="J1104" s="110">
        <v>53086.239999999998</v>
      </c>
      <c r="K1104" s="24">
        <f t="shared" si="40"/>
        <v>212344.95999999999</v>
      </c>
    </row>
    <row r="1105" spans="1:11" ht="33">
      <c r="A1105" s="24">
        <v>72</v>
      </c>
      <c r="B1105" s="44" t="s">
        <v>1404</v>
      </c>
      <c r="C1105" s="352" t="s">
        <v>1405</v>
      </c>
      <c r="D1105" s="33" t="s">
        <v>749</v>
      </c>
      <c r="E1105" s="33">
        <v>3</v>
      </c>
      <c r="F1105" s="24"/>
      <c r="G1105" s="24"/>
      <c r="H1105" s="24"/>
      <c r="I1105" s="24"/>
      <c r="J1105" s="110">
        <v>8896</v>
      </c>
      <c r="K1105" s="24">
        <f t="shared" si="40"/>
        <v>26688</v>
      </c>
    </row>
    <row r="1106" spans="1:11" ht="33">
      <c r="A1106" s="24">
        <v>73</v>
      </c>
      <c r="B1106" s="44" t="s">
        <v>1404</v>
      </c>
      <c r="C1106" s="352" t="s">
        <v>1405</v>
      </c>
      <c r="D1106" s="33" t="s">
        <v>749</v>
      </c>
      <c r="E1106" s="33">
        <v>3</v>
      </c>
      <c r="F1106" s="24"/>
      <c r="G1106" s="24"/>
      <c r="H1106" s="24"/>
      <c r="I1106" s="24"/>
      <c r="J1106" s="110">
        <v>8897</v>
      </c>
      <c r="K1106" s="24">
        <f t="shared" si="40"/>
        <v>26691</v>
      </c>
    </row>
    <row r="1107" spans="1:11" ht="33">
      <c r="A1107" s="24">
        <v>74</v>
      </c>
      <c r="B1107" s="353" t="s">
        <v>1406</v>
      </c>
      <c r="C1107" s="352" t="s">
        <v>1407</v>
      </c>
      <c r="D1107" s="33" t="s">
        <v>749</v>
      </c>
      <c r="E1107" s="33">
        <v>1</v>
      </c>
      <c r="F1107" s="24"/>
      <c r="G1107" s="24"/>
      <c r="H1107" s="24"/>
      <c r="I1107" s="24"/>
      <c r="J1107" s="110">
        <v>9883</v>
      </c>
      <c r="K1107" s="24">
        <f t="shared" si="40"/>
        <v>9883</v>
      </c>
    </row>
    <row r="1108" spans="1:11" ht="33">
      <c r="A1108" s="24">
        <v>75</v>
      </c>
      <c r="B1108" s="353" t="s">
        <v>1406</v>
      </c>
      <c r="C1108" s="352" t="s">
        <v>1407</v>
      </c>
      <c r="D1108" s="33" t="s">
        <v>749</v>
      </c>
      <c r="E1108" s="33">
        <v>1</v>
      </c>
      <c r="F1108" s="24"/>
      <c r="G1108" s="24"/>
      <c r="H1108" s="24"/>
      <c r="I1108" s="24"/>
      <c r="J1108" s="110">
        <v>8883</v>
      </c>
      <c r="K1108" s="24">
        <f t="shared" si="40"/>
        <v>8883</v>
      </c>
    </row>
    <row r="1109" spans="1:11" ht="33">
      <c r="A1109" s="24">
        <v>76</v>
      </c>
      <c r="B1109" s="353" t="s">
        <v>1408</v>
      </c>
      <c r="C1109" s="352" t="s">
        <v>1409</v>
      </c>
      <c r="D1109" s="33" t="s">
        <v>749</v>
      </c>
      <c r="E1109" s="33">
        <v>1</v>
      </c>
      <c r="F1109" s="24"/>
      <c r="G1109" s="24"/>
      <c r="H1109" s="24"/>
      <c r="I1109" s="24"/>
      <c r="J1109" s="110">
        <v>18000</v>
      </c>
      <c r="K1109" s="24">
        <f t="shared" si="40"/>
        <v>18000</v>
      </c>
    </row>
    <row r="1110" spans="1:11" ht="33">
      <c r="A1110" s="24">
        <v>77</v>
      </c>
      <c r="B1110" s="353" t="s">
        <v>1408</v>
      </c>
      <c r="C1110" s="352" t="s">
        <v>1409</v>
      </c>
      <c r="D1110" s="33" t="s">
        <v>749</v>
      </c>
      <c r="E1110" s="33">
        <v>1</v>
      </c>
      <c r="F1110" s="24"/>
      <c r="G1110" s="24"/>
      <c r="H1110" s="24"/>
      <c r="I1110" s="24"/>
      <c r="J1110" s="110">
        <v>14332</v>
      </c>
      <c r="K1110" s="24">
        <f t="shared" ref="K1110:K1178" si="41">E1110*J1110</f>
        <v>14332</v>
      </c>
    </row>
    <row r="1111" spans="1:11" ht="16.5">
      <c r="A1111" s="24">
        <v>78</v>
      </c>
      <c r="B1111" s="353" t="s">
        <v>1410</v>
      </c>
      <c r="C1111" s="353" t="s">
        <v>1411</v>
      </c>
      <c r="D1111" s="33" t="s">
        <v>749</v>
      </c>
      <c r="E1111" s="33">
        <v>1</v>
      </c>
      <c r="F1111" s="24"/>
      <c r="G1111" s="24"/>
      <c r="H1111" s="24"/>
      <c r="I1111" s="24"/>
      <c r="J1111" s="110">
        <v>16500</v>
      </c>
      <c r="K1111" s="24">
        <f t="shared" si="41"/>
        <v>16500</v>
      </c>
    </row>
    <row r="1112" spans="1:11" ht="16.5">
      <c r="A1112" s="24">
        <v>79</v>
      </c>
      <c r="B1112" s="353" t="s">
        <v>1410</v>
      </c>
      <c r="C1112" s="353" t="s">
        <v>1411</v>
      </c>
      <c r="D1112" s="33" t="s">
        <v>749</v>
      </c>
      <c r="E1112" s="33">
        <v>1</v>
      </c>
      <c r="F1112" s="24"/>
      <c r="G1112" s="24"/>
      <c r="H1112" s="24"/>
      <c r="I1112" s="24"/>
      <c r="J1112" s="110">
        <v>16500</v>
      </c>
      <c r="K1112" s="24">
        <f t="shared" si="41"/>
        <v>16500</v>
      </c>
    </row>
    <row r="1113" spans="1:11" ht="16.5">
      <c r="A1113" s="24">
        <v>80</v>
      </c>
      <c r="B1113" s="353" t="s">
        <v>1412</v>
      </c>
      <c r="C1113" s="353" t="s">
        <v>1413</v>
      </c>
      <c r="D1113" s="33" t="s">
        <v>749</v>
      </c>
      <c r="E1113" s="33">
        <v>1</v>
      </c>
      <c r="F1113" s="24"/>
      <c r="G1113" s="24"/>
      <c r="H1113" s="24"/>
      <c r="I1113" s="24"/>
      <c r="J1113" s="110">
        <v>8500</v>
      </c>
      <c r="K1113" s="24">
        <f t="shared" si="41"/>
        <v>8500</v>
      </c>
    </row>
    <row r="1114" spans="1:11" ht="16.5">
      <c r="A1114" s="24">
        <v>81</v>
      </c>
      <c r="B1114" s="353" t="s">
        <v>1414</v>
      </c>
      <c r="C1114" s="353" t="s">
        <v>1413</v>
      </c>
      <c r="D1114" s="33" t="s">
        <v>749</v>
      </c>
      <c r="E1114" s="33">
        <v>1</v>
      </c>
      <c r="F1114" s="24"/>
      <c r="G1114" s="24"/>
      <c r="H1114" s="24"/>
      <c r="I1114" s="24"/>
      <c r="J1114" s="110">
        <v>7220</v>
      </c>
      <c r="K1114" s="24">
        <f t="shared" si="41"/>
        <v>7220</v>
      </c>
    </row>
    <row r="1115" spans="1:11" ht="16.5">
      <c r="A1115" s="24">
        <v>82</v>
      </c>
      <c r="B1115" s="353" t="s">
        <v>1415</v>
      </c>
      <c r="C1115" s="353" t="s">
        <v>1416</v>
      </c>
      <c r="D1115" s="33" t="s">
        <v>1315</v>
      </c>
      <c r="E1115" s="33">
        <v>1</v>
      </c>
      <c r="F1115" s="24"/>
      <c r="G1115" s="24"/>
      <c r="H1115" s="24"/>
      <c r="I1115" s="24"/>
      <c r="J1115" s="110">
        <v>2566</v>
      </c>
      <c r="K1115" s="24">
        <f t="shared" si="41"/>
        <v>2566</v>
      </c>
    </row>
    <row r="1116" spans="1:11" ht="16.5">
      <c r="A1116" s="24">
        <v>83</v>
      </c>
      <c r="B1116" s="353" t="s">
        <v>1417</v>
      </c>
      <c r="C1116" s="353" t="s">
        <v>1418</v>
      </c>
      <c r="D1116" s="33" t="s">
        <v>1315</v>
      </c>
      <c r="E1116" s="33">
        <v>1</v>
      </c>
      <c r="F1116" s="24"/>
      <c r="G1116" s="24"/>
      <c r="H1116" s="24"/>
      <c r="I1116" s="24"/>
      <c r="J1116" s="110">
        <v>2566</v>
      </c>
      <c r="K1116" s="24">
        <f t="shared" si="41"/>
        <v>2566</v>
      </c>
    </row>
    <row r="1117" spans="1:11" ht="33">
      <c r="A1117" s="24">
        <v>84</v>
      </c>
      <c r="B1117" s="353" t="s">
        <v>1419</v>
      </c>
      <c r="C1117" s="352" t="s">
        <v>1420</v>
      </c>
      <c r="D1117" s="33" t="s">
        <v>1315</v>
      </c>
      <c r="E1117" s="33">
        <v>4</v>
      </c>
      <c r="F1117" s="24"/>
      <c r="G1117" s="24"/>
      <c r="H1117" s="24"/>
      <c r="I1117" s="24"/>
      <c r="J1117" s="110">
        <v>26567</v>
      </c>
      <c r="K1117" s="24">
        <f t="shared" si="41"/>
        <v>106268</v>
      </c>
    </row>
    <row r="1118" spans="1:11" ht="16.5">
      <c r="A1118" s="24">
        <v>85</v>
      </c>
      <c r="B1118" s="353" t="s">
        <v>661</v>
      </c>
      <c r="C1118" s="353" t="s">
        <v>1421</v>
      </c>
      <c r="D1118" s="33" t="s">
        <v>28</v>
      </c>
      <c r="E1118" s="33">
        <v>0</v>
      </c>
      <c r="F1118" s="24"/>
      <c r="G1118" s="24"/>
      <c r="H1118" s="24"/>
      <c r="I1118" s="24"/>
      <c r="J1118" s="110">
        <v>2600</v>
      </c>
      <c r="K1118" s="350">
        <f t="shared" si="41"/>
        <v>0</v>
      </c>
    </row>
    <row r="1119" spans="1:11" ht="16.5">
      <c r="A1119" s="24"/>
      <c r="B1119" s="353" t="s">
        <v>661</v>
      </c>
      <c r="C1119" s="353" t="s">
        <v>1421</v>
      </c>
      <c r="D1119" s="33" t="s">
        <v>28</v>
      </c>
      <c r="E1119" s="33">
        <v>18</v>
      </c>
      <c r="F1119" s="24"/>
      <c r="G1119" s="24"/>
      <c r="H1119" s="24"/>
      <c r="I1119" s="24"/>
      <c r="J1119" s="110">
        <v>5799.7</v>
      </c>
      <c r="K1119" s="349">
        <f t="shared" si="41"/>
        <v>104394.59999999999</v>
      </c>
    </row>
    <row r="1120" spans="1:11" ht="33">
      <c r="A1120" s="24">
        <v>86</v>
      </c>
      <c r="B1120" s="44" t="s">
        <v>55</v>
      </c>
      <c r="C1120" s="352" t="s">
        <v>1422</v>
      </c>
      <c r="D1120" s="33" t="s">
        <v>278</v>
      </c>
      <c r="E1120" s="33">
        <v>2</v>
      </c>
      <c r="F1120" s="24"/>
      <c r="G1120" s="24"/>
      <c r="H1120" s="24"/>
      <c r="I1120" s="24"/>
      <c r="J1120" s="110">
        <v>63495</v>
      </c>
      <c r="K1120" s="24">
        <f t="shared" si="41"/>
        <v>126990</v>
      </c>
    </row>
    <row r="1121" spans="1:11" ht="33">
      <c r="A1121" s="24">
        <v>87</v>
      </c>
      <c r="B1121" s="44" t="s">
        <v>545</v>
      </c>
      <c r="C1121" s="352" t="s">
        <v>1423</v>
      </c>
      <c r="D1121" s="33" t="s">
        <v>278</v>
      </c>
      <c r="E1121" s="33">
        <v>3</v>
      </c>
      <c r="F1121" s="24"/>
      <c r="G1121" s="24"/>
      <c r="H1121" s="24"/>
      <c r="I1121" s="24"/>
      <c r="J1121" s="110">
        <v>34992</v>
      </c>
      <c r="K1121" s="24">
        <f t="shared" si="41"/>
        <v>104976</v>
      </c>
    </row>
    <row r="1122" spans="1:11" ht="49.5">
      <c r="A1122" s="24">
        <v>88</v>
      </c>
      <c r="B1122" s="44" t="s">
        <v>1424</v>
      </c>
      <c r="C1122" s="352" t="s">
        <v>1425</v>
      </c>
      <c r="D1122" s="33" t="s">
        <v>1315</v>
      </c>
      <c r="E1122" s="33">
        <v>15</v>
      </c>
      <c r="F1122" s="24"/>
      <c r="G1122" s="24"/>
      <c r="H1122" s="24"/>
      <c r="I1122" s="24"/>
      <c r="J1122" s="110">
        <v>36895</v>
      </c>
      <c r="K1122" s="24">
        <f t="shared" si="41"/>
        <v>553425</v>
      </c>
    </row>
    <row r="1123" spans="1:11" ht="49.5">
      <c r="A1123" s="24">
        <v>89</v>
      </c>
      <c r="B1123" s="44" t="s">
        <v>1426</v>
      </c>
      <c r="C1123" s="352" t="s">
        <v>1427</v>
      </c>
      <c r="D1123" s="33" t="s">
        <v>1315</v>
      </c>
      <c r="E1123" s="33">
        <v>4</v>
      </c>
      <c r="F1123" s="24"/>
      <c r="G1123" s="24"/>
      <c r="H1123" s="24"/>
      <c r="I1123" s="24"/>
      <c r="J1123" s="110">
        <v>13770</v>
      </c>
      <c r="K1123" s="24">
        <f t="shared" si="41"/>
        <v>55080</v>
      </c>
    </row>
    <row r="1124" spans="1:11" ht="49.5">
      <c r="A1124" s="24">
        <v>90</v>
      </c>
      <c r="B1124" s="44" t="s">
        <v>1426</v>
      </c>
      <c r="C1124" s="352" t="s">
        <v>1427</v>
      </c>
      <c r="D1124" s="33" t="s">
        <v>1315</v>
      </c>
      <c r="E1124" s="33">
        <v>13</v>
      </c>
      <c r="F1124" s="24"/>
      <c r="G1124" s="24"/>
      <c r="H1124" s="24"/>
      <c r="I1124" s="24"/>
      <c r="J1124" s="110">
        <v>20647</v>
      </c>
      <c r="K1124" s="24">
        <f t="shared" si="41"/>
        <v>268411</v>
      </c>
    </row>
    <row r="1125" spans="1:11" ht="33">
      <c r="A1125" s="24">
        <v>91</v>
      </c>
      <c r="B1125" s="44" t="s">
        <v>1428</v>
      </c>
      <c r="C1125" s="352" t="s">
        <v>1429</v>
      </c>
      <c r="D1125" s="33" t="s">
        <v>1315</v>
      </c>
      <c r="E1125" s="33">
        <v>0</v>
      </c>
      <c r="F1125" s="24"/>
      <c r="G1125" s="24"/>
      <c r="H1125" s="24"/>
      <c r="I1125" s="24"/>
      <c r="J1125" s="110">
        <v>2356.46</v>
      </c>
      <c r="K1125" s="350">
        <f t="shared" si="41"/>
        <v>0</v>
      </c>
    </row>
    <row r="1126" spans="1:11" ht="16.5">
      <c r="A1126" s="24">
        <v>92</v>
      </c>
      <c r="B1126" s="44" t="s">
        <v>1430</v>
      </c>
      <c r="C1126" s="352" t="s">
        <v>1431</v>
      </c>
      <c r="D1126" s="33" t="s">
        <v>1315</v>
      </c>
      <c r="E1126" s="33">
        <v>2</v>
      </c>
      <c r="F1126" s="24"/>
      <c r="G1126" s="24"/>
      <c r="H1126" s="24"/>
      <c r="I1126" s="24"/>
      <c r="J1126" s="110">
        <v>1178</v>
      </c>
      <c r="K1126" s="350">
        <f t="shared" si="41"/>
        <v>2356</v>
      </c>
    </row>
    <row r="1127" spans="1:11" ht="16.5">
      <c r="A1127" s="24">
        <v>93</v>
      </c>
      <c r="B1127" s="44" t="s">
        <v>1432</v>
      </c>
      <c r="C1127" s="352" t="s">
        <v>1433</v>
      </c>
      <c r="D1127" s="33" t="s">
        <v>1315</v>
      </c>
      <c r="E1127" s="33">
        <v>0</v>
      </c>
      <c r="F1127" s="24"/>
      <c r="G1127" s="24"/>
      <c r="H1127" s="24"/>
      <c r="I1127" s="24"/>
      <c r="J1127" s="110">
        <v>587.64</v>
      </c>
      <c r="K1127" s="350">
        <f t="shared" si="41"/>
        <v>0</v>
      </c>
    </row>
    <row r="1128" spans="1:11" ht="33">
      <c r="A1128" s="24">
        <v>94</v>
      </c>
      <c r="B1128" s="353" t="s">
        <v>1434</v>
      </c>
      <c r="C1128" s="352" t="s">
        <v>1435</v>
      </c>
      <c r="D1128" s="33" t="s">
        <v>1315</v>
      </c>
      <c r="E1128" s="33">
        <v>0</v>
      </c>
      <c r="F1128" s="24"/>
      <c r="G1128" s="24"/>
      <c r="H1128" s="24"/>
      <c r="I1128" s="24"/>
      <c r="J1128" s="110">
        <v>1960</v>
      </c>
      <c r="K1128" s="350">
        <f t="shared" si="41"/>
        <v>0</v>
      </c>
    </row>
    <row r="1129" spans="1:11" ht="33">
      <c r="A1129" s="24">
        <v>95</v>
      </c>
      <c r="B1129" s="353" t="s">
        <v>1436</v>
      </c>
      <c r="C1129" s="352" t="s">
        <v>1437</v>
      </c>
      <c r="D1129" s="33" t="s">
        <v>1315</v>
      </c>
      <c r="E1129" s="33">
        <v>2</v>
      </c>
      <c r="F1129" s="24"/>
      <c r="G1129" s="24"/>
      <c r="H1129" s="24"/>
      <c r="I1129" s="24"/>
      <c r="J1129" s="110">
        <v>12256</v>
      </c>
      <c r="K1129" s="24">
        <f t="shared" si="41"/>
        <v>24512</v>
      </c>
    </row>
    <row r="1130" spans="1:11" ht="49.5">
      <c r="A1130" s="24">
        <v>96</v>
      </c>
      <c r="B1130" s="44" t="s">
        <v>1438</v>
      </c>
      <c r="C1130" s="352" t="s">
        <v>1439</v>
      </c>
      <c r="D1130" s="355" t="s">
        <v>34</v>
      </c>
      <c r="E1130" s="33">
        <v>0</v>
      </c>
      <c r="F1130" s="24"/>
      <c r="G1130" s="24"/>
      <c r="H1130" s="24"/>
      <c r="I1130" s="24"/>
      <c r="J1130" s="110">
        <v>153000</v>
      </c>
      <c r="K1130" s="349">
        <f t="shared" si="41"/>
        <v>0</v>
      </c>
    </row>
    <row r="1131" spans="1:11" ht="33">
      <c r="A1131" s="24">
        <v>97</v>
      </c>
      <c r="B1131" s="44" t="s">
        <v>1440</v>
      </c>
      <c r="C1131" s="352" t="s">
        <v>1441</v>
      </c>
      <c r="D1131" s="355" t="s">
        <v>278</v>
      </c>
      <c r="E1131" s="33">
        <v>1</v>
      </c>
      <c r="F1131" s="24"/>
      <c r="G1131" s="24"/>
      <c r="H1131" s="24"/>
      <c r="I1131" s="24"/>
      <c r="J1131" s="110">
        <v>68554</v>
      </c>
      <c r="K1131" s="24">
        <f t="shared" si="41"/>
        <v>68554</v>
      </c>
    </row>
    <row r="1132" spans="1:11" ht="33">
      <c r="A1132" s="24">
        <v>98</v>
      </c>
      <c r="B1132" s="44" t="s">
        <v>520</v>
      </c>
      <c r="C1132" s="352" t="s">
        <v>1442</v>
      </c>
      <c r="D1132" s="33" t="s">
        <v>1315</v>
      </c>
      <c r="E1132" s="33">
        <v>2</v>
      </c>
      <c r="F1132" s="24"/>
      <c r="G1132" s="24"/>
      <c r="H1132" s="24"/>
      <c r="I1132" s="24"/>
      <c r="J1132" s="110">
        <v>65478</v>
      </c>
      <c r="K1132" s="24">
        <f t="shared" si="41"/>
        <v>130956</v>
      </c>
    </row>
    <row r="1133" spans="1:11" ht="49.5">
      <c r="A1133" s="24">
        <v>99</v>
      </c>
      <c r="B1133" s="44" t="s">
        <v>533</v>
      </c>
      <c r="C1133" s="352" t="s">
        <v>1443</v>
      </c>
      <c r="D1133" s="33" t="s">
        <v>1315</v>
      </c>
      <c r="E1133" s="33">
        <v>3</v>
      </c>
      <c r="F1133" s="24"/>
      <c r="G1133" s="24"/>
      <c r="H1133" s="24"/>
      <c r="I1133" s="24"/>
      <c r="J1133" s="110">
        <v>1961</v>
      </c>
      <c r="K1133" s="24">
        <f t="shared" si="41"/>
        <v>5883</v>
      </c>
    </row>
    <row r="1134" spans="1:11" ht="49.5">
      <c r="A1134" s="24">
        <v>100</v>
      </c>
      <c r="B1134" s="44" t="s">
        <v>533</v>
      </c>
      <c r="C1134" s="352" t="s">
        <v>1443</v>
      </c>
      <c r="D1134" s="33" t="s">
        <v>1315</v>
      </c>
      <c r="E1134" s="33">
        <v>2</v>
      </c>
      <c r="F1134" s="24"/>
      <c r="G1134" s="24"/>
      <c r="H1134" s="24"/>
      <c r="I1134" s="24"/>
      <c r="J1134" s="110">
        <v>2940.5</v>
      </c>
      <c r="K1134" s="24">
        <f t="shared" si="41"/>
        <v>5881</v>
      </c>
    </row>
    <row r="1135" spans="1:11" ht="33">
      <c r="A1135" s="24">
        <v>101</v>
      </c>
      <c r="B1135" s="44" t="s">
        <v>1444</v>
      </c>
      <c r="C1135" s="352" t="s">
        <v>1445</v>
      </c>
      <c r="D1135" s="33" t="s">
        <v>1315</v>
      </c>
      <c r="E1135" s="33">
        <v>1</v>
      </c>
      <c r="F1135" s="24"/>
      <c r="G1135" s="24"/>
      <c r="H1135" s="24"/>
      <c r="I1135" s="24"/>
      <c r="J1135" s="110">
        <v>141340</v>
      </c>
      <c r="K1135" s="24">
        <f t="shared" si="41"/>
        <v>141340</v>
      </c>
    </row>
    <row r="1136" spans="1:11" ht="49.5">
      <c r="A1136" s="24">
        <v>102</v>
      </c>
      <c r="B1136" s="44" t="s">
        <v>1446</v>
      </c>
      <c r="C1136" s="352" t="s">
        <v>1447</v>
      </c>
      <c r="D1136" s="33" t="s">
        <v>1315</v>
      </c>
      <c r="E1136" s="33">
        <v>1</v>
      </c>
      <c r="F1136" s="24"/>
      <c r="G1136" s="24"/>
      <c r="H1136" s="24"/>
      <c r="I1136" s="24"/>
      <c r="J1136" s="110">
        <v>79487</v>
      </c>
      <c r="K1136" s="24">
        <f t="shared" si="41"/>
        <v>79487</v>
      </c>
    </row>
    <row r="1137" spans="1:11" ht="33">
      <c r="A1137" s="24">
        <v>103</v>
      </c>
      <c r="B1137" s="44" t="s">
        <v>1448</v>
      </c>
      <c r="C1137" s="352" t="s">
        <v>1449</v>
      </c>
      <c r="D1137" s="33" t="s">
        <v>1315</v>
      </c>
      <c r="E1137" s="33">
        <v>1</v>
      </c>
      <c r="F1137" s="24"/>
      <c r="G1137" s="24"/>
      <c r="H1137" s="24"/>
      <c r="I1137" s="24"/>
      <c r="J1137" s="110">
        <v>42000</v>
      </c>
      <c r="K1137" s="24">
        <f t="shared" si="41"/>
        <v>42000</v>
      </c>
    </row>
    <row r="1138" spans="1:11" ht="33">
      <c r="A1138" s="24">
        <v>104</v>
      </c>
      <c r="B1138" s="44" t="s">
        <v>1450</v>
      </c>
      <c r="C1138" s="352" t="s">
        <v>1451</v>
      </c>
      <c r="D1138" s="33" t="s">
        <v>1315</v>
      </c>
      <c r="E1138" s="33">
        <v>1</v>
      </c>
      <c r="F1138" s="24"/>
      <c r="G1138" s="24"/>
      <c r="H1138" s="24"/>
      <c r="I1138" s="24"/>
      <c r="J1138" s="110">
        <v>1600</v>
      </c>
      <c r="K1138" s="24">
        <f t="shared" si="41"/>
        <v>1600</v>
      </c>
    </row>
    <row r="1139" spans="1:11" ht="33">
      <c r="A1139" s="24">
        <v>105</v>
      </c>
      <c r="B1139" s="44" t="s">
        <v>1452</v>
      </c>
      <c r="C1139" s="352" t="s">
        <v>1453</v>
      </c>
      <c r="D1139" s="33" t="s">
        <v>1315</v>
      </c>
      <c r="E1139" s="33">
        <v>1</v>
      </c>
      <c r="F1139" s="24"/>
      <c r="G1139" s="24"/>
      <c r="H1139" s="24"/>
      <c r="I1139" s="24"/>
      <c r="J1139" s="110">
        <v>16200</v>
      </c>
      <c r="K1139" s="24">
        <f t="shared" si="41"/>
        <v>16200</v>
      </c>
    </row>
    <row r="1140" spans="1:11" ht="49.5">
      <c r="A1140" s="24">
        <v>106</v>
      </c>
      <c r="B1140" s="44" t="s">
        <v>1454</v>
      </c>
      <c r="C1140" s="352" t="s">
        <v>1455</v>
      </c>
      <c r="D1140" s="33" t="s">
        <v>1315</v>
      </c>
      <c r="E1140" s="33">
        <v>1</v>
      </c>
      <c r="F1140" s="24"/>
      <c r="G1140" s="24"/>
      <c r="H1140" s="24"/>
      <c r="I1140" s="24"/>
      <c r="J1140" s="110">
        <v>138674</v>
      </c>
      <c r="K1140" s="24">
        <f t="shared" si="41"/>
        <v>138674</v>
      </c>
    </row>
    <row r="1141" spans="1:11" ht="33">
      <c r="A1141" s="24">
        <v>107</v>
      </c>
      <c r="B1141" s="44" t="s">
        <v>1456</v>
      </c>
      <c r="C1141" s="352" t="s">
        <v>1457</v>
      </c>
      <c r="D1141" s="33" t="s">
        <v>749</v>
      </c>
      <c r="E1141" s="33">
        <v>1</v>
      </c>
      <c r="F1141" s="24"/>
      <c r="G1141" s="24"/>
      <c r="H1141" s="24"/>
      <c r="I1141" s="24"/>
      <c r="J1141" s="110">
        <v>88657</v>
      </c>
      <c r="K1141" s="24">
        <f t="shared" si="41"/>
        <v>88657</v>
      </c>
    </row>
    <row r="1142" spans="1:11" ht="33">
      <c r="A1142" s="24">
        <v>108</v>
      </c>
      <c r="B1142" s="44" t="s">
        <v>1458</v>
      </c>
      <c r="C1142" s="352" t="s">
        <v>1459</v>
      </c>
      <c r="D1142" s="33" t="s">
        <v>749</v>
      </c>
      <c r="E1142" s="33">
        <v>1</v>
      </c>
      <c r="F1142" s="24"/>
      <c r="G1142" s="24"/>
      <c r="H1142" s="24"/>
      <c r="I1142" s="24"/>
      <c r="J1142" s="110">
        <v>9000</v>
      </c>
      <c r="K1142" s="24">
        <f t="shared" si="41"/>
        <v>9000</v>
      </c>
    </row>
    <row r="1143" spans="1:11" ht="49.5">
      <c r="A1143" s="24">
        <v>109</v>
      </c>
      <c r="B1143" s="44" t="s">
        <v>1460</v>
      </c>
      <c r="C1143" s="352" t="s">
        <v>1461</v>
      </c>
      <c r="D1143" s="33" t="s">
        <v>1315</v>
      </c>
      <c r="E1143" s="33">
        <v>1</v>
      </c>
      <c r="F1143" s="24"/>
      <c r="G1143" s="24"/>
      <c r="H1143" s="24"/>
      <c r="I1143" s="24"/>
      <c r="J1143" s="110">
        <v>139872</v>
      </c>
      <c r="K1143" s="24">
        <f t="shared" si="41"/>
        <v>139872</v>
      </c>
    </row>
    <row r="1144" spans="1:11" ht="33">
      <c r="A1144" s="24">
        <v>110</v>
      </c>
      <c r="B1144" s="44" t="s">
        <v>67</v>
      </c>
      <c r="C1144" s="352" t="s">
        <v>1462</v>
      </c>
      <c r="D1144" s="33" t="s">
        <v>749</v>
      </c>
      <c r="E1144" s="33">
        <v>1</v>
      </c>
      <c r="F1144" s="24"/>
      <c r="G1144" s="24"/>
      <c r="H1144" s="24"/>
      <c r="I1144" s="24"/>
      <c r="J1144" s="110">
        <v>900</v>
      </c>
      <c r="K1144" s="24">
        <f t="shared" si="41"/>
        <v>900</v>
      </c>
    </row>
    <row r="1145" spans="1:11" ht="33">
      <c r="A1145" s="24">
        <v>111</v>
      </c>
      <c r="B1145" s="353" t="s">
        <v>1463</v>
      </c>
      <c r="C1145" s="352" t="s">
        <v>1464</v>
      </c>
      <c r="D1145" s="33" t="s">
        <v>1315</v>
      </c>
      <c r="E1145" s="33">
        <v>2</v>
      </c>
      <c r="F1145" s="24"/>
      <c r="G1145" s="24"/>
      <c r="H1145" s="24"/>
      <c r="I1145" s="24"/>
      <c r="J1145" s="110">
        <v>62558</v>
      </c>
      <c r="K1145" s="24">
        <f t="shared" si="41"/>
        <v>125116</v>
      </c>
    </row>
    <row r="1146" spans="1:11" ht="33">
      <c r="A1146" s="24">
        <v>112</v>
      </c>
      <c r="B1146" s="353" t="s">
        <v>1465</v>
      </c>
      <c r="C1146" s="352" t="s">
        <v>1466</v>
      </c>
      <c r="D1146" s="33" t="s">
        <v>1315</v>
      </c>
      <c r="E1146" s="33">
        <v>2</v>
      </c>
      <c r="F1146" s="24"/>
      <c r="G1146" s="24"/>
      <c r="H1146" s="24"/>
      <c r="I1146" s="24"/>
      <c r="J1146" s="110">
        <v>69887</v>
      </c>
      <c r="K1146" s="24">
        <f t="shared" si="41"/>
        <v>139774</v>
      </c>
    </row>
    <row r="1147" spans="1:11" ht="33">
      <c r="A1147" s="24">
        <v>113</v>
      </c>
      <c r="B1147" s="353" t="s">
        <v>1467</v>
      </c>
      <c r="C1147" s="352" t="s">
        <v>1468</v>
      </c>
      <c r="D1147" s="33" t="s">
        <v>1315</v>
      </c>
      <c r="E1147" s="33">
        <v>2</v>
      </c>
      <c r="F1147" s="24"/>
      <c r="G1147" s="24"/>
      <c r="H1147" s="24"/>
      <c r="I1147" s="24"/>
      <c r="J1147" s="110">
        <v>58976</v>
      </c>
      <c r="K1147" s="24">
        <f t="shared" si="41"/>
        <v>117952</v>
      </c>
    </row>
    <row r="1148" spans="1:11" ht="66">
      <c r="A1148" s="24">
        <v>114</v>
      </c>
      <c r="B1148" s="353" t="s">
        <v>1469</v>
      </c>
      <c r="C1148" s="352" t="s">
        <v>1470</v>
      </c>
      <c r="D1148" s="33" t="s">
        <v>1315</v>
      </c>
      <c r="E1148" s="33">
        <v>2</v>
      </c>
      <c r="F1148" s="24"/>
      <c r="G1148" s="24"/>
      <c r="H1148" s="24"/>
      <c r="I1148" s="24"/>
      <c r="J1148" s="110">
        <v>55438</v>
      </c>
      <c r="K1148" s="24">
        <f t="shared" si="41"/>
        <v>110876</v>
      </c>
    </row>
    <row r="1149" spans="1:11" ht="16.5">
      <c r="A1149" s="24">
        <v>115</v>
      </c>
      <c r="B1149" s="353" t="s">
        <v>1471</v>
      </c>
      <c r="C1149" s="352" t="s">
        <v>1472</v>
      </c>
      <c r="D1149" s="33" t="s">
        <v>1315</v>
      </c>
      <c r="E1149" s="33">
        <v>1</v>
      </c>
      <c r="F1149" s="24"/>
      <c r="G1149" s="24"/>
      <c r="H1149" s="24"/>
      <c r="I1149" s="24"/>
      <c r="J1149" s="110">
        <v>356</v>
      </c>
      <c r="K1149" s="24">
        <f t="shared" si="41"/>
        <v>356</v>
      </c>
    </row>
    <row r="1150" spans="1:11" ht="33">
      <c r="A1150" s="24">
        <v>116</v>
      </c>
      <c r="B1150" s="353" t="s">
        <v>1473</v>
      </c>
      <c r="C1150" s="352" t="s">
        <v>1474</v>
      </c>
      <c r="D1150" s="33" t="s">
        <v>278</v>
      </c>
      <c r="E1150" s="33">
        <v>1</v>
      </c>
      <c r="F1150" s="24"/>
      <c r="G1150" s="24"/>
      <c r="H1150" s="24"/>
      <c r="I1150" s="24"/>
      <c r="J1150" s="110">
        <v>240</v>
      </c>
      <c r="K1150" s="24">
        <f t="shared" si="41"/>
        <v>240</v>
      </c>
    </row>
    <row r="1151" spans="1:11" ht="33">
      <c r="A1151" s="24">
        <v>117</v>
      </c>
      <c r="B1151" s="353" t="s">
        <v>1475</v>
      </c>
      <c r="C1151" s="352" t="s">
        <v>1476</v>
      </c>
      <c r="D1151" s="33" t="s">
        <v>278</v>
      </c>
      <c r="E1151" s="33">
        <v>2</v>
      </c>
      <c r="F1151" s="24"/>
      <c r="G1151" s="24"/>
      <c r="H1151" s="24"/>
      <c r="I1151" s="24"/>
      <c r="J1151" s="110">
        <v>54789</v>
      </c>
      <c r="K1151" s="24">
        <f t="shared" si="41"/>
        <v>109578</v>
      </c>
    </row>
    <row r="1152" spans="1:11" ht="33">
      <c r="A1152" s="24">
        <v>118</v>
      </c>
      <c r="B1152" s="353" t="s">
        <v>1477</v>
      </c>
      <c r="C1152" s="352" t="s">
        <v>1478</v>
      </c>
      <c r="D1152" s="33" t="s">
        <v>1315</v>
      </c>
      <c r="E1152" s="33">
        <v>1</v>
      </c>
      <c r="F1152" s="24"/>
      <c r="G1152" s="24"/>
      <c r="H1152" s="24"/>
      <c r="I1152" s="24"/>
      <c r="J1152" s="110">
        <v>12559</v>
      </c>
      <c r="K1152" s="24">
        <f t="shared" si="41"/>
        <v>12559</v>
      </c>
    </row>
    <row r="1153" spans="1:11" ht="33">
      <c r="A1153" s="24">
        <v>119</v>
      </c>
      <c r="B1153" s="353" t="s">
        <v>1479</v>
      </c>
      <c r="C1153" s="352" t="s">
        <v>1480</v>
      </c>
      <c r="D1153" s="33" t="s">
        <v>278</v>
      </c>
      <c r="E1153" s="33">
        <v>2</v>
      </c>
      <c r="F1153" s="24"/>
      <c r="G1153" s="24"/>
      <c r="H1153" s="24"/>
      <c r="I1153" s="24"/>
      <c r="J1153" s="110">
        <v>3224</v>
      </c>
      <c r="K1153" s="24">
        <f t="shared" si="41"/>
        <v>6448</v>
      </c>
    </row>
    <row r="1154" spans="1:11" ht="33">
      <c r="A1154" s="24">
        <v>120</v>
      </c>
      <c r="B1154" s="353" t="s">
        <v>1481</v>
      </c>
      <c r="C1154" s="352" t="s">
        <v>1482</v>
      </c>
      <c r="D1154" s="33" t="s">
        <v>749</v>
      </c>
      <c r="E1154" s="33">
        <v>1</v>
      </c>
      <c r="F1154" s="24"/>
      <c r="G1154" s="24"/>
      <c r="H1154" s="24"/>
      <c r="I1154" s="24"/>
      <c r="J1154" s="110">
        <v>18044</v>
      </c>
      <c r="K1154" s="24">
        <f t="shared" si="41"/>
        <v>18044</v>
      </c>
    </row>
    <row r="1155" spans="1:11" ht="33">
      <c r="A1155" s="24">
        <v>121</v>
      </c>
      <c r="B1155" s="353" t="s">
        <v>1483</v>
      </c>
      <c r="C1155" s="352" t="s">
        <v>1484</v>
      </c>
      <c r="D1155" s="33" t="s">
        <v>278</v>
      </c>
      <c r="E1155" s="33">
        <v>1</v>
      </c>
      <c r="F1155" s="24"/>
      <c r="G1155" s="24"/>
      <c r="H1155" s="24"/>
      <c r="I1155" s="24"/>
      <c r="J1155" s="110">
        <v>32665</v>
      </c>
      <c r="K1155" s="24">
        <f t="shared" si="41"/>
        <v>32665</v>
      </c>
    </row>
    <row r="1156" spans="1:11" ht="33">
      <c r="A1156" s="24">
        <v>122</v>
      </c>
      <c r="B1156" s="353" t="s">
        <v>1485</v>
      </c>
      <c r="C1156" s="352" t="s">
        <v>1486</v>
      </c>
      <c r="D1156" s="33" t="s">
        <v>278</v>
      </c>
      <c r="E1156" s="33">
        <v>1</v>
      </c>
      <c r="F1156" s="24"/>
      <c r="G1156" s="24"/>
      <c r="H1156" s="24"/>
      <c r="I1156" s="24"/>
      <c r="J1156" s="110">
        <v>33256</v>
      </c>
      <c r="K1156" s="24">
        <f t="shared" si="41"/>
        <v>33256</v>
      </c>
    </row>
    <row r="1157" spans="1:11" ht="49.5">
      <c r="A1157" s="24">
        <v>123</v>
      </c>
      <c r="B1157" s="353" t="s">
        <v>1487</v>
      </c>
      <c r="C1157" s="352" t="s">
        <v>1488</v>
      </c>
      <c r="D1157" s="33" t="s">
        <v>278</v>
      </c>
      <c r="E1157" s="33">
        <v>1</v>
      </c>
      <c r="F1157" s="24"/>
      <c r="G1157" s="24"/>
      <c r="H1157" s="24"/>
      <c r="I1157" s="24"/>
      <c r="J1157" s="110">
        <v>22987</v>
      </c>
      <c r="K1157" s="24">
        <f t="shared" si="41"/>
        <v>22987</v>
      </c>
    </row>
    <row r="1158" spans="1:11" ht="33">
      <c r="A1158" s="24">
        <v>124</v>
      </c>
      <c r="B1158" s="353" t="s">
        <v>1489</v>
      </c>
      <c r="C1158" s="352" t="s">
        <v>1490</v>
      </c>
      <c r="D1158" s="33" t="s">
        <v>278</v>
      </c>
      <c r="E1158" s="33">
        <v>1</v>
      </c>
      <c r="F1158" s="24"/>
      <c r="G1158" s="24"/>
      <c r="H1158" s="24"/>
      <c r="I1158" s="24"/>
      <c r="J1158" s="110">
        <v>26556</v>
      </c>
      <c r="K1158" s="24">
        <f t="shared" si="41"/>
        <v>26556</v>
      </c>
    </row>
    <row r="1159" spans="1:11" ht="33">
      <c r="A1159" s="24">
        <v>125</v>
      </c>
      <c r="B1159" s="353" t="s">
        <v>1491</v>
      </c>
      <c r="C1159" s="352" t="s">
        <v>1492</v>
      </c>
      <c r="D1159" s="33" t="s">
        <v>278</v>
      </c>
      <c r="E1159" s="33">
        <v>1</v>
      </c>
      <c r="F1159" s="24"/>
      <c r="G1159" s="24"/>
      <c r="H1159" s="24"/>
      <c r="I1159" s="24"/>
      <c r="J1159" s="110">
        <v>28996</v>
      </c>
      <c r="K1159" s="24">
        <f t="shared" si="41"/>
        <v>28996</v>
      </c>
    </row>
    <row r="1160" spans="1:11" ht="33">
      <c r="A1160" s="24">
        <v>126</v>
      </c>
      <c r="B1160" s="353" t="s">
        <v>1493</v>
      </c>
      <c r="C1160" s="352" t="s">
        <v>1494</v>
      </c>
      <c r="D1160" s="33" t="s">
        <v>278</v>
      </c>
      <c r="E1160" s="33">
        <v>2</v>
      </c>
      <c r="F1160" s="24"/>
      <c r="G1160" s="24"/>
      <c r="H1160" s="24"/>
      <c r="I1160" s="24"/>
      <c r="J1160" s="110">
        <v>1137</v>
      </c>
      <c r="K1160" s="24">
        <f t="shared" si="41"/>
        <v>2274</v>
      </c>
    </row>
    <row r="1161" spans="1:11" ht="49.5">
      <c r="A1161" s="24">
        <v>127</v>
      </c>
      <c r="B1161" s="353" t="s">
        <v>1495</v>
      </c>
      <c r="C1161" s="352" t="s">
        <v>1496</v>
      </c>
      <c r="D1161" s="33" t="s">
        <v>1315</v>
      </c>
      <c r="E1161" s="33">
        <v>1</v>
      </c>
      <c r="F1161" s="24"/>
      <c r="G1161" s="24"/>
      <c r="H1161" s="24"/>
      <c r="I1161" s="24"/>
      <c r="J1161" s="110">
        <v>9237</v>
      </c>
      <c r="K1161" s="24">
        <f t="shared" si="41"/>
        <v>9237</v>
      </c>
    </row>
    <row r="1162" spans="1:11" ht="33">
      <c r="A1162" s="24">
        <v>128</v>
      </c>
      <c r="B1162" s="353" t="s">
        <v>1497</v>
      </c>
      <c r="C1162" s="352" t="s">
        <v>1498</v>
      </c>
      <c r="D1162" s="355" t="s">
        <v>278</v>
      </c>
      <c r="E1162" s="33">
        <v>1</v>
      </c>
      <c r="F1162" s="24"/>
      <c r="G1162" s="24"/>
      <c r="H1162" s="24"/>
      <c r="I1162" s="24"/>
      <c r="J1162" s="110">
        <v>6589</v>
      </c>
      <c r="K1162" s="24">
        <f t="shared" si="41"/>
        <v>6589</v>
      </c>
    </row>
    <row r="1163" spans="1:11" ht="33">
      <c r="A1163" s="24">
        <v>129</v>
      </c>
      <c r="B1163" s="353" t="s">
        <v>1499</v>
      </c>
      <c r="C1163" s="352" t="s">
        <v>1500</v>
      </c>
      <c r="D1163" s="355" t="s">
        <v>278</v>
      </c>
      <c r="E1163" s="33">
        <v>2</v>
      </c>
      <c r="F1163" s="24"/>
      <c r="G1163" s="24"/>
      <c r="H1163" s="24"/>
      <c r="I1163" s="24"/>
      <c r="J1163" s="110">
        <v>430</v>
      </c>
      <c r="K1163" s="24">
        <f t="shared" si="41"/>
        <v>860</v>
      </c>
    </row>
    <row r="1164" spans="1:11" ht="33">
      <c r="A1164" s="24">
        <v>130</v>
      </c>
      <c r="B1164" s="353" t="s">
        <v>1501</v>
      </c>
      <c r="C1164" s="352" t="s">
        <v>1502</v>
      </c>
      <c r="D1164" s="33" t="s">
        <v>1315</v>
      </c>
      <c r="E1164" s="33">
        <v>1</v>
      </c>
      <c r="F1164" s="24"/>
      <c r="G1164" s="24"/>
      <c r="H1164" s="24"/>
      <c r="I1164" s="24"/>
      <c r="J1164" s="110">
        <v>3565</v>
      </c>
      <c r="K1164" s="24">
        <f t="shared" si="41"/>
        <v>3565</v>
      </c>
    </row>
    <row r="1165" spans="1:11" ht="33">
      <c r="A1165" s="24">
        <v>131</v>
      </c>
      <c r="B1165" s="353" t="s">
        <v>1503</v>
      </c>
      <c r="C1165" s="352" t="s">
        <v>1504</v>
      </c>
      <c r="D1165" s="33" t="s">
        <v>1315</v>
      </c>
      <c r="E1165" s="33">
        <v>1</v>
      </c>
      <c r="F1165" s="24"/>
      <c r="G1165" s="24"/>
      <c r="H1165" s="24"/>
      <c r="I1165" s="24"/>
      <c r="J1165" s="110">
        <v>2546</v>
      </c>
      <c r="K1165" s="24">
        <f t="shared" si="41"/>
        <v>2546</v>
      </c>
    </row>
    <row r="1166" spans="1:11" ht="33">
      <c r="A1166" s="24">
        <v>132</v>
      </c>
      <c r="B1166" s="353" t="s">
        <v>1505</v>
      </c>
      <c r="C1166" s="352" t="s">
        <v>1506</v>
      </c>
      <c r="D1166" s="33" t="s">
        <v>1315</v>
      </c>
      <c r="E1166" s="33">
        <v>1</v>
      </c>
      <c r="F1166" s="24"/>
      <c r="G1166" s="24"/>
      <c r="H1166" s="24"/>
      <c r="I1166" s="24"/>
      <c r="J1166" s="110">
        <v>2223</v>
      </c>
      <c r="K1166" s="24">
        <f t="shared" si="41"/>
        <v>2223</v>
      </c>
    </row>
    <row r="1167" spans="1:11" ht="33">
      <c r="A1167" s="24">
        <v>133</v>
      </c>
      <c r="B1167" s="353" t="s">
        <v>1507</v>
      </c>
      <c r="C1167" s="352" t="s">
        <v>1508</v>
      </c>
      <c r="D1167" s="33" t="s">
        <v>1315</v>
      </c>
      <c r="E1167" s="33">
        <v>1</v>
      </c>
      <c r="F1167" s="24"/>
      <c r="G1167" s="24"/>
      <c r="H1167" s="24"/>
      <c r="I1167" s="24"/>
      <c r="J1167" s="110">
        <v>6695</v>
      </c>
      <c r="K1167" s="24">
        <f t="shared" si="41"/>
        <v>6695</v>
      </c>
    </row>
    <row r="1168" spans="1:11" ht="33">
      <c r="A1168" s="24">
        <v>134</v>
      </c>
      <c r="B1168" s="353" t="s">
        <v>1509</v>
      </c>
      <c r="C1168" s="352" t="s">
        <v>1510</v>
      </c>
      <c r="D1168" s="33" t="s">
        <v>1315</v>
      </c>
      <c r="E1168" s="33">
        <v>1</v>
      </c>
      <c r="F1168" s="24"/>
      <c r="G1168" s="24"/>
      <c r="H1168" s="24"/>
      <c r="I1168" s="24"/>
      <c r="J1168" s="110">
        <v>3365</v>
      </c>
      <c r="K1168" s="24">
        <f t="shared" si="41"/>
        <v>3365</v>
      </c>
    </row>
    <row r="1169" spans="1:11" ht="49.5">
      <c r="A1169" s="24">
        <v>135</v>
      </c>
      <c r="B1169" s="353" t="s">
        <v>1511</v>
      </c>
      <c r="C1169" s="352" t="s">
        <v>1512</v>
      </c>
      <c r="D1169" s="33" t="s">
        <v>1315</v>
      </c>
      <c r="E1169" s="33">
        <v>2</v>
      </c>
      <c r="F1169" s="24"/>
      <c r="G1169" s="24"/>
      <c r="H1169" s="24"/>
      <c r="I1169" s="24"/>
      <c r="J1169" s="110">
        <v>342</v>
      </c>
      <c r="K1169" s="24">
        <f t="shared" si="41"/>
        <v>684</v>
      </c>
    </row>
    <row r="1170" spans="1:11" ht="33">
      <c r="A1170" s="24">
        <v>136</v>
      </c>
      <c r="B1170" s="353" t="s">
        <v>1513</v>
      </c>
      <c r="C1170" s="352" t="s">
        <v>1514</v>
      </c>
      <c r="D1170" s="33" t="s">
        <v>278</v>
      </c>
      <c r="E1170" s="33">
        <v>2</v>
      </c>
      <c r="F1170" s="24"/>
      <c r="G1170" s="24"/>
      <c r="H1170" s="24"/>
      <c r="I1170" s="24"/>
      <c r="J1170" s="110">
        <v>3524</v>
      </c>
      <c r="K1170" s="24">
        <f t="shared" si="41"/>
        <v>7048</v>
      </c>
    </row>
    <row r="1171" spans="1:11" ht="33">
      <c r="A1171" s="24">
        <v>137</v>
      </c>
      <c r="B1171" s="353" t="s">
        <v>1515</v>
      </c>
      <c r="C1171" s="352" t="s">
        <v>1516</v>
      </c>
      <c r="D1171" s="33" t="s">
        <v>46</v>
      </c>
      <c r="E1171" s="33">
        <v>1</v>
      </c>
      <c r="F1171" s="24"/>
      <c r="G1171" s="24"/>
      <c r="H1171" s="24"/>
      <c r="I1171" s="24"/>
      <c r="J1171" s="110">
        <v>12454</v>
      </c>
      <c r="K1171" s="24">
        <f t="shared" si="41"/>
        <v>12454</v>
      </c>
    </row>
    <row r="1172" spans="1:11" ht="33">
      <c r="A1172" s="24">
        <v>138</v>
      </c>
      <c r="B1172" s="353" t="s">
        <v>1517</v>
      </c>
      <c r="C1172" s="352" t="s">
        <v>1518</v>
      </c>
      <c r="D1172" s="33" t="s">
        <v>46</v>
      </c>
      <c r="E1172" s="33">
        <v>2</v>
      </c>
      <c r="F1172" s="24"/>
      <c r="G1172" s="24"/>
      <c r="H1172" s="24"/>
      <c r="I1172" s="24"/>
      <c r="J1172" s="110">
        <v>5512</v>
      </c>
      <c r="K1172" s="24">
        <f t="shared" si="41"/>
        <v>11024</v>
      </c>
    </row>
    <row r="1173" spans="1:11" ht="33">
      <c r="A1173" s="24">
        <v>139</v>
      </c>
      <c r="B1173" s="353" t="s">
        <v>1519</v>
      </c>
      <c r="C1173" s="352" t="s">
        <v>1520</v>
      </c>
      <c r="D1173" s="33" t="s">
        <v>46</v>
      </c>
      <c r="E1173" s="33">
        <v>1</v>
      </c>
      <c r="F1173" s="24"/>
      <c r="G1173" s="24"/>
      <c r="H1173" s="24"/>
      <c r="I1173" s="24"/>
      <c r="J1173" s="110">
        <v>8566</v>
      </c>
      <c r="K1173" s="24">
        <f t="shared" si="41"/>
        <v>8566</v>
      </c>
    </row>
    <row r="1174" spans="1:11" ht="33">
      <c r="A1174" s="24">
        <v>140</v>
      </c>
      <c r="B1174" s="353" t="s">
        <v>1521</v>
      </c>
      <c r="C1174" s="352" t="s">
        <v>1522</v>
      </c>
      <c r="D1174" s="355" t="s">
        <v>278</v>
      </c>
      <c r="E1174" s="33">
        <v>1</v>
      </c>
      <c r="F1174" s="24"/>
      <c r="G1174" s="24"/>
      <c r="H1174" s="24"/>
      <c r="I1174" s="24"/>
      <c r="J1174" s="110">
        <v>9888</v>
      </c>
      <c r="K1174" s="24">
        <f t="shared" si="41"/>
        <v>9888</v>
      </c>
    </row>
    <row r="1175" spans="1:11" ht="33">
      <c r="A1175" s="24">
        <v>141</v>
      </c>
      <c r="B1175" s="353" t="s">
        <v>1523</v>
      </c>
      <c r="C1175" s="352" t="s">
        <v>1524</v>
      </c>
      <c r="D1175" s="33" t="s">
        <v>46</v>
      </c>
      <c r="E1175" s="33">
        <v>1</v>
      </c>
      <c r="F1175" s="24"/>
      <c r="G1175" s="24"/>
      <c r="H1175" s="24"/>
      <c r="I1175" s="24"/>
      <c r="J1175" s="110">
        <v>9888</v>
      </c>
      <c r="K1175" s="24">
        <f t="shared" si="41"/>
        <v>9888</v>
      </c>
    </row>
    <row r="1176" spans="1:11" ht="33">
      <c r="A1176" s="24">
        <v>142</v>
      </c>
      <c r="B1176" s="353" t="s">
        <v>1525</v>
      </c>
      <c r="C1176" s="352" t="s">
        <v>1526</v>
      </c>
      <c r="D1176" s="33" t="s">
        <v>46</v>
      </c>
      <c r="E1176" s="33">
        <v>1</v>
      </c>
      <c r="F1176" s="24"/>
      <c r="G1176" s="24"/>
      <c r="H1176" s="24"/>
      <c r="I1176" s="24"/>
      <c r="J1176" s="110">
        <v>8856</v>
      </c>
      <c r="K1176" s="24">
        <f t="shared" si="41"/>
        <v>8856</v>
      </c>
    </row>
    <row r="1177" spans="1:11" ht="33">
      <c r="A1177" s="24">
        <v>143</v>
      </c>
      <c r="B1177" s="353" t="s">
        <v>1527</v>
      </c>
      <c r="C1177" s="352" t="s">
        <v>1528</v>
      </c>
      <c r="D1177" s="33" t="s">
        <v>46</v>
      </c>
      <c r="E1177" s="33">
        <v>1</v>
      </c>
      <c r="F1177" s="24"/>
      <c r="G1177" s="24"/>
      <c r="H1177" s="24"/>
      <c r="I1177" s="24"/>
      <c r="J1177" s="110">
        <v>7588</v>
      </c>
      <c r="K1177" s="24">
        <f t="shared" si="41"/>
        <v>7588</v>
      </c>
    </row>
    <row r="1178" spans="1:11" ht="33">
      <c r="A1178" s="24">
        <v>144</v>
      </c>
      <c r="B1178" s="353" t="s">
        <v>1529</v>
      </c>
      <c r="C1178" s="352" t="s">
        <v>1530</v>
      </c>
      <c r="D1178" s="355" t="s">
        <v>278</v>
      </c>
      <c r="E1178" s="33">
        <v>1</v>
      </c>
      <c r="F1178" s="24"/>
      <c r="G1178" s="24"/>
      <c r="H1178" s="24"/>
      <c r="I1178" s="24"/>
      <c r="J1178" s="110">
        <v>7588</v>
      </c>
      <c r="K1178" s="24">
        <f t="shared" si="41"/>
        <v>7588</v>
      </c>
    </row>
    <row r="1179" spans="1:11" ht="49.5">
      <c r="A1179" s="24">
        <v>145</v>
      </c>
      <c r="B1179" s="353" t="s">
        <v>1531</v>
      </c>
      <c r="C1179" s="352" t="s">
        <v>1532</v>
      </c>
      <c r="D1179" s="33" t="s">
        <v>46</v>
      </c>
      <c r="E1179" s="33">
        <v>1</v>
      </c>
      <c r="F1179" s="24"/>
      <c r="G1179" s="24"/>
      <c r="H1179" s="24"/>
      <c r="I1179" s="24"/>
      <c r="J1179" s="110">
        <v>7588</v>
      </c>
      <c r="K1179" s="24">
        <f t="shared" ref="K1179:K1242" si="42">E1179*J1179</f>
        <v>7588</v>
      </c>
    </row>
    <row r="1180" spans="1:11" ht="33">
      <c r="A1180" s="24">
        <v>146</v>
      </c>
      <c r="B1180" s="353" t="s">
        <v>1533</v>
      </c>
      <c r="C1180" s="352" t="s">
        <v>1534</v>
      </c>
      <c r="D1180" s="33" t="s">
        <v>278</v>
      </c>
      <c r="E1180" s="33">
        <v>4</v>
      </c>
      <c r="F1180" s="24"/>
      <c r="G1180" s="24"/>
      <c r="H1180" s="24"/>
      <c r="I1180" s="24"/>
      <c r="J1180" s="110">
        <v>5512</v>
      </c>
      <c r="K1180" s="24">
        <f t="shared" si="42"/>
        <v>22048</v>
      </c>
    </row>
    <row r="1181" spans="1:11" ht="49.5">
      <c r="A1181" s="24">
        <v>147</v>
      </c>
      <c r="B1181" s="353" t="s">
        <v>1535</v>
      </c>
      <c r="C1181" s="352" t="s">
        <v>1536</v>
      </c>
      <c r="D1181" s="33" t="s">
        <v>278</v>
      </c>
      <c r="E1181" s="33">
        <v>1</v>
      </c>
      <c r="F1181" s="24"/>
      <c r="G1181" s="24"/>
      <c r="H1181" s="24"/>
      <c r="I1181" s="24"/>
      <c r="J1181" s="110">
        <v>12556</v>
      </c>
      <c r="K1181" s="24">
        <f t="shared" si="42"/>
        <v>12556</v>
      </c>
    </row>
    <row r="1182" spans="1:11" ht="33">
      <c r="A1182" s="24">
        <v>148</v>
      </c>
      <c r="B1182" s="353" t="s">
        <v>1537</v>
      </c>
      <c r="C1182" s="352" t="s">
        <v>1538</v>
      </c>
      <c r="D1182" s="33" t="s">
        <v>278</v>
      </c>
      <c r="E1182" s="33">
        <v>1</v>
      </c>
      <c r="F1182" s="24"/>
      <c r="G1182" s="24"/>
      <c r="H1182" s="24"/>
      <c r="I1182" s="24"/>
      <c r="J1182" s="110">
        <v>12556</v>
      </c>
      <c r="K1182" s="24">
        <f t="shared" si="42"/>
        <v>12556</v>
      </c>
    </row>
    <row r="1183" spans="1:11" ht="33">
      <c r="A1183" s="24">
        <v>149</v>
      </c>
      <c r="B1183" s="353" t="s">
        <v>1539</v>
      </c>
      <c r="C1183" s="352" t="s">
        <v>1540</v>
      </c>
      <c r="D1183" s="33" t="s">
        <v>34</v>
      </c>
      <c r="E1183" s="33">
        <v>1</v>
      </c>
      <c r="F1183" s="24"/>
      <c r="G1183" s="24"/>
      <c r="H1183" s="24"/>
      <c r="I1183" s="24"/>
      <c r="J1183" s="110">
        <v>345672</v>
      </c>
      <c r="K1183" s="24">
        <f t="shared" si="42"/>
        <v>345672</v>
      </c>
    </row>
    <row r="1184" spans="1:11" ht="33">
      <c r="A1184" s="24">
        <v>150</v>
      </c>
      <c r="B1184" s="353" t="s">
        <v>1541</v>
      </c>
      <c r="C1184" s="352" t="s">
        <v>1542</v>
      </c>
      <c r="D1184" s="33" t="s">
        <v>278</v>
      </c>
      <c r="E1184" s="33">
        <v>1</v>
      </c>
      <c r="F1184" s="24"/>
      <c r="G1184" s="24"/>
      <c r="H1184" s="24"/>
      <c r="I1184" s="24"/>
      <c r="J1184" s="110">
        <v>3000</v>
      </c>
      <c r="K1184" s="24">
        <f t="shared" si="42"/>
        <v>3000</v>
      </c>
    </row>
    <row r="1185" spans="1:11" ht="33">
      <c r="A1185" s="24">
        <v>151</v>
      </c>
      <c r="B1185" s="353" t="s">
        <v>1543</v>
      </c>
      <c r="C1185" s="352" t="s">
        <v>1544</v>
      </c>
      <c r="D1185" s="33" t="s">
        <v>278</v>
      </c>
      <c r="E1185" s="33">
        <v>1</v>
      </c>
      <c r="F1185" s="24"/>
      <c r="G1185" s="24"/>
      <c r="H1185" s="24"/>
      <c r="I1185" s="24"/>
      <c r="J1185" s="110">
        <v>900</v>
      </c>
      <c r="K1185" s="24">
        <f t="shared" si="42"/>
        <v>900</v>
      </c>
    </row>
    <row r="1186" spans="1:11" ht="33">
      <c r="A1186" s="24">
        <v>152</v>
      </c>
      <c r="B1186" s="353" t="s">
        <v>1545</v>
      </c>
      <c r="C1186" s="352" t="s">
        <v>1546</v>
      </c>
      <c r="D1186" s="33" t="s">
        <v>34</v>
      </c>
      <c r="E1186" s="33">
        <v>1</v>
      </c>
      <c r="F1186" s="24"/>
      <c r="G1186" s="24"/>
      <c r="H1186" s="24"/>
      <c r="I1186" s="24"/>
      <c r="J1186" s="110">
        <v>2400</v>
      </c>
      <c r="K1186" s="24">
        <f t="shared" si="42"/>
        <v>2400</v>
      </c>
    </row>
    <row r="1187" spans="1:11" ht="66">
      <c r="A1187" s="24">
        <v>153</v>
      </c>
      <c r="B1187" s="353" t="s">
        <v>1547</v>
      </c>
      <c r="C1187" s="352" t="s">
        <v>1548</v>
      </c>
      <c r="D1187" s="33" t="s">
        <v>749</v>
      </c>
      <c r="E1187" s="33">
        <v>2</v>
      </c>
      <c r="F1187" s="24"/>
      <c r="G1187" s="24"/>
      <c r="H1187" s="24"/>
      <c r="I1187" s="24"/>
      <c r="J1187" s="110">
        <v>5674</v>
      </c>
      <c r="K1187" s="24">
        <f t="shared" si="42"/>
        <v>11348</v>
      </c>
    </row>
    <row r="1188" spans="1:11" ht="33">
      <c r="A1188" s="24">
        <v>154</v>
      </c>
      <c r="B1188" s="353" t="s">
        <v>1549</v>
      </c>
      <c r="C1188" s="352" t="s">
        <v>1550</v>
      </c>
      <c r="D1188" s="33" t="s">
        <v>749</v>
      </c>
      <c r="E1188" s="33">
        <v>2</v>
      </c>
      <c r="F1188" s="24"/>
      <c r="G1188" s="24"/>
      <c r="H1188" s="24"/>
      <c r="I1188" s="24"/>
      <c r="J1188" s="110">
        <v>1356</v>
      </c>
      <c r="K1188" s="24">
        <f t="shared" si="42"/>
        <v>2712</v>
      </c>
    </row>
    <row r="1189" spans="1:11" ht="49.5">
      <c r="A1189" s="24">
        <v>155</v>
      </c>
      <c r="B1189" s="353" t="s">
        <v>1551</v>
      </c>
      <c r="C1189" s="352" t="s">
        <v>1552</v>
      </c>
      <c r="D1189" s="33" t="s">
        <v>749</v>
      </c>
      <c r="E1189" s="33">
        <v>1</v>
      </c>
      <c r="F1189" s="24"/>
      <c r="G1189" s="24"/>
      <c r="H1189" s="24"/>
      <c r="I1189" s="24"/>
      <c r="J1189" s="110">
        <v>1234</v>
      </c>
      <c r="K1189" s="24">
        <f t="shared" si="42"/>
        <v>1234</v>
      </c>
    </row>
    <row r="1190" spans="1:11" ht="49.5">
      <c r="A1190" s="24">
        <v>156</v>
      </c>
      <c r="B1190" s="353" t="s">
        <v>1553</v>
      </c>
      <c r="C1190" s="352" t="s">
        <v>1554</v>
      </c>
      <c r="D1190" s="33" t="s">
        <v>749</v>
      </c>
      <c r="E1190" s="33">
        <v>1</v>
      </c>
      <c r="F1190" s="24"/>
      <c r="G1190" s="24"/>
      <c r="H1190" s="24"/>
      <c r="I1190" s="24"/>
      <c r="J1190" s="110">
        <v>52187</v>
      </c>
      <c r="K1190" s="24">
        <f t="shared" si="42"/>
        <v>52187</v>
      </c>
    </row>
    <row r="1191" spans="1:11" ht="16.5">
      <c r="A1191" s="24">
        <v>157</v>
      </c>
      <c r="B1191" s="364" t="s">
        <v>1555</v>
      </c>
      <c r="C1191" s="365" t="s">
        <v>1556</v>
      </c>
      <c r="D1191" s="366"/>
      <c r="E1191" s="366">
        <v>4</v>
      </c>
      <c r="F1191" s="24"/>
      <c r="G1191" s="24"/>
      <c r="H1191" s="24"/>
      <c r="I1191" s="24"/>
      <c r="J1191" s="110">
        <v>3391.4</v>
      </c>
      <c r="K1191" s="24">
        <f t="shared" si="42"/>
        <v>13565.6</v>
      </c>
    </row>
    <row r="1192" spans="1:11" ht="16.5">
      <c r="A1192" s="24">
        <v>158</v>
      </c>
      <c r="B1192" s="364" t="s">
        <v>1557</v>
      </c>
      <c r="C1192" s="365" t="s">
        <v>1558</v>
      </c>
      <c r="D1192" s="366" t="s">
        <v>278</v>
      </c>
      <c r="E1192" s="366">
        <v>0</v>
      </c>
      <c r="F1192" s="24"/>
      <c r="G1192" s="24"/>
      <c r="H1192" s="24"/>
      <c r="I1192" s="24"/>
      <c r="J1192" s="110">
        <v>175.82</v>
      </c>
      <c r="K1192" s="350">
        <f t="shared" si="42"/>
        <v>0</v>
      </c>
    </row>
    <row r="1193" spans="1:11" ht="16.5">
      <c r="A1193" s="24">
        <v>159</v>
      </c>
      <c r="B1193" s="367" t="s">
        <v>1559</v>
      </c>
      <c r="C1193" s="365" t="s">
        <v>1560</v>
      </c>
      <c r="D1193" s="366" t="s">
        <v>1315</v>
      </c>
      <c r="E1193" s="366">
        <v>4</v>
      </c>
      <c r="F1193" s="24"/>
      <c r="G1193" s="24"/>
      <c r="H1193" s="24"/>
      <c r="I1193" s="24"/>
      <c r="J1193" s="110">
        <v>62.43</v>
      </c>
      <c r="K1193" s="350">
        <f t="shared" si="42"/>
        <v>249.72</v>
      </c>
    </row>
    <row r="1194" spans="1:11" ht="16.5">
      <c r="A1194" s="24">
        <v>160</v>
      </c>
      <c r="B1194" s="367" t="s">
        <v>1561</v>
      </c>
      <c r="C1194" s="365" t="s">
        <v>1562</v>
      </c>
      <c r="D1194" s="366" t="s">
        <v>1315</v>
      </c>
      <c r="E1194" s="366">
        <v>1</v>
      </c>
      <c r="F1194" s="24"/>
      <c r="G1194" s="24"/>
      <c r="H1194" s="24"/>
      <c r="I1194" s="24"/>
      <c r="J1194" s="110">
        <v>62.43</v>
      </c>
      <c r="K1194" s="350">
        <f t="shared" si="42"/>
        <v>62.43</v>
      </c>
    </row>
    <row r="1195" spans="1:11" ht="16.5">
      <c r="A1195" s="24">
        <v>161</v>
      </c>
      <c r="B1195" s="367" t="s">
        <v>1563</v>
      </c>
      <c r="C1195" s="365" t="s">
        <v>1564</v>
      </c>
      <c r="D1195" s="366" t="s">
        <v>1315</v>
      </c>
      <c r="E1195" s="366">
        <v>0</v>
      </c>
      <c r="F1195" s="24"/>
      <c r="G1195" s="24"/>
      <c r="H1195" s="24"/>
      <c r="I1195" s="24"/>
      <c r="J1195" s="110">
        <v>62.43</v>
      </c>
      <c r="K1195" s="350">
        <f t="shared" si="42"/>
        <v>0</v>
      </c>
    </row>
    <row r="1196" spans="1:11" ht="16.5">
      <c r="A1196" s="24">
        <v>162</v>
      </c>
      <c r="B1196" s="367" t="s">
        <v>1565</v>
      </c>
      <c r="C1196" s="365" t="s">
        <v>1566</v>
      </c>
      <c r="D1196" s="366" t="s">
        <v>278</v>
      </c>
      <c r="E1196" s="366">
        <v>0</v>
      </c>
      <c r="F1196" s="24"/>
      <c r="G1196" s="24"/>
      <c r="H1196" s="24"/>
      <c r="I1196" s="24"/>
      <c r="J1196" s="110">
        <v>62.43</v>
      </c>
      <c r="K1196" s="350">
        <f t="shared" si="42"/>
        <v>0</v>
      </c>
    </row>
    <row r="1197" spans="1:11" ht="16.5">
      <c r="A1197" s="24">
        <v>163</v>
      </c>
      <c r="B1197" s="367" t="s">
        <v>1567</v>
      </c>
      <c r="C1197" s="365" t="s">
        <v>1568</v>
      </c>
      <c r="D1197" s="366" t="s">
        <v>1315</v>
      </c>
      <c r="E1197" s="366">
        <v>0</v>
      </c>
      <c r="F1197" s="24"/>
      <c r="G1197" s="24"/>
      <c r="H1197" s="24"/>
      <c r="I1197" s="24"/>
      <c r="J1197" s="110">
        <v>1470.25</v>
      </c>
      <c r="K1197" s="349">
        <f t="shared" si="42"/>
        <v>0</v>
      </c>
    </row>
    <row r="1198" spans="1:11" ht="16.5">
      <c r="A1198" s="24">
        <v>164</v>
      </c>
      <c r="B1198" s="367" t="s">
        <v>1569</v>
      </c>
      <c r="C1198" s="365" t="s">
        <v>1570</v>
      </c>
      <c r="D1198" s="366" t="s">
        <v>1315</v>
      </c>
      <c r="E1198" s="366">
        <v>1</v>
      </c>
      <c r="F1198" s="24"/>
      <c r="G1198" s="24"/>
      <c r="H1198" s="24"/>
      <c r="I1198" s="24"/>
      <c r="J1198" s="110">
        <v>32000</v>
      </c>
      <c r="K1198" s="24">
        <f t="shared" si="42"/>
        <v>32000</v>
      </c>
    </row>
    <row r="1199" spans="1:11" ht="16.5">
      <c r="A1199" s="24">
        <v>165</v>
      </c>
      <c r="B1199" s="367" t="s">
        <v>1571</v>
      </c>
      <c r="C1199" s="365" t="s">
        <v>1572</v>
      </c>
      <c r="D1199" s="366" t="s">
        <v>1315</v>
      </c>
      <c r="E1199" s="366">
        <v>0</v>
      </c>
      <c r="F1199" s="24"/>
      <c r="G1199" s="24"/>
      <c r="H1199" s="24"/>
      <c r="I1199" s="24"/>
      <c r="J1199" s="110">
        <v>1961.2</v>
      </c>
      <c r="K1199" s="350">
        <f t="shared" si="42"/>
        <v>0</v>
      </c>
    </row>
    <row r="1200" spans="1:11" ht="33">
      <c r="A1200" s="24">
        <v>166</v>
      </c>
      <c r="B1200" s="367" t="s">
        <v>1573</v>
      </c>
      <c r="C1200" s="365" t="s">
        <v>1574</v>
      </c>
      <c r="D1200" s="366" t="s">
        <v>1315</v>
      </c>
      <c r="E1200" s="366">
        <v>1</v>
      </c>
      <c r="F1200" s="24"/>
      <c r="G1200" s="24"/>
      <c r="H1200" s="24"/>
      <c r="I1200" s="24"/>
      <c r="J1200" s="110">
        <v>19554</v>
      </c>
      <c r="K1200" s="24">
        <f t="shared" si="42"/>
        <v>19554</v>
      </c>
    </row>
    <row r="1201" spans="1:11" ht="33">
      <c r="A1201" s="24">
        <v>167</v>
      </c>
      <c r="B1201" s="367" t="s">
        <v>1575</v>
      </c>
      <c r="C1201" s="365" t="s">
        <v>1576</v>
      </c>
      <c r="D1201" s="366" t="s">
        <v>1315</v>
      </c>
      <c r="E1201" s="366">
        <v>1</v>
      </c>
      <c r="F1201" s="24"/>
      <c r="G1201" s="24"/>
      <c r="H1201" s="24"/>
      <c r="I1201" s="24"/>
      <c r="J1201" s="110">
        <v>15447</v>
      </c>
      <c r="K1201" s="24">
        <f t="shared" si="42"/>
        <v>15447</v>
      </c>
    </row>
    <row r="1202" spans="1:11" ht="33">
      <c r="A1202" s="24">
        <v>168</v>
      </c>
      <c r="B1202" s="367" t="s">
        <v>658</v>
      </c>
      <c r="C1202" s="365" t="s">
        <v>1577</v>
      </c>
      <c r="D1202" s="366" t="s">
        <v>1315</v>
      </c>
      <c r="E1202" s="366">
        <v>1</v>
      </c>
      <c r="F1202" s="24"/>
      <c r="G1202" s="24"/>
      <c r="H1202" s="24"/>
      <c r="I1202" s="24"/>
      <c r="J1202" s="110">
        <v>13345</v>
      </c>
      <c r="K1202" s="24">
        <f t="shared" si="42"/>
        <v>13345</v>
      </c>
    </row>
    <row r="1203" spans="1:11" ht="33">
      <c r="A1203" s="24">
        <v>169</v>
      </c>
      <c r="B1203" s="367" t="s">
        <v>1578</v>
      </c>
      <c r="C1203" s="365" t="s">
        <v>1579</v>
      </c>
      <c r="D1203" s="366" t="s">
        <v>1315</v>
      </c>
      <c r="E1203" s="366">
        <v>1</v>
      </c>
      <c r="F1203" s="24"/>
      <c r="G1203" s="24"/>
      <c r="H1203" s="24"/>
      <c r="I1203" s="24"/>
      <c r="J1203" s="110">
        <v>15248</v>
      </c>
      <c r="K1203" s="24">
        <f t="shared" si="42"/>
        <v>15248</v>
      </c>
    </row>
    <row r="1204" spans="1:11" ht="33">
      <c r="A1204" s="24">
        <v>170</v>
      </c>
      <c r="B1204" s="367" t="s">
        <v>1580</v>
      </c>
      <c r="C1204" s="365" t="s">
        <v>1581</v>
      </c>
      <c r="D1204" s="366" t="s">
        <v>1315</v>
      </c>
      <c r="E1204" s="366">
        <v>1</v>
      </c>
      <c r="F1204" s="24"/>
      <c r="G1204" s="24"/>
      <c r="H1204" s="24"/>
      <c r="I1204" s="24"/>
      <c r="J1204" s="110">
        <v>13224</v>
      </c>
      <c r="K1204" s="24">
        <f t="shared" si="42"/>
        <v>13224</v>
      </c>
    </row>
    <row r="1205" spans="1:11" ht="49.5">
      <c r="A1205" s="24">
        <v>171</v>
      </c>
      <c r="B1205" s="367" t="s">
        <v>1582</v>
      </c>
      <c r="C1205" s="365" t="s">
        <v>1583</v>
      </c>
      <c r="D1205" s="366" t="s">
        <v>1315</v>
      </c>
      <c r="E1205" s="366">
        <v>2</v>
      </c>
      <c r="F1205" s="24"/>
      <c r="G1205" s="24"/>
      <c r="H1205" s="24"/>
      <c r="I1205" s="24"/>
      <c r="J1205" s="110">
        <v>10092</v>
      </c>
      <c r="K1205" s="24">
        <f t="shared" si="42"/>
        <v>20184</v>
      </c>
    </row>
    <row r="1206" spans="1:11" ht="16.5">
      <c r="A1206" s="24">
        <v>172</v>
      </c>
      <c r="B1206" s="368" t="s">
        <v>1584</v>
      </c>
      <c r="C1206" s="369" t="s">
        <v>1585</v>
      </c>
      <c r="D1206" s="370" t="s">
        <v>278</v>
      </c>
      <c r="E1206" s="366">
        <v>0</v>
      </c>
      <c r="F1206" s="24"/>
      <c r="G1206" s="24"/>
      <c r="H1206" s="24"/>
      <c r="I1206" s="24"/>
      <c r="J1206" s="110">
        <v>5882</v>
      </c>
      <c r="K1206" s="350">
        <f t="shared" si="42"/>
        <v>0</v>
      </c>
    </row>
    <row r="1207" spans="1:11" ht="16.5">
      <c r="A1207" s="24">
        <v>173</v>
      </c>
      <c r="B1207" s="368" t="s">
        <v>1586</v>
      </c>
      <c r="C1207" s="369" t="s">
        <v>1587</v>
      </c>
      <c r="D1207" s="370" t="s">
        <v>278</v>
      </c>
      <c r="E1207" s="366">
        <v>1</v>
      </c>
      <c r="F1207" s="24"/>
      <c r="G1207" s="24"/>
      <c r="H1207" s="24"/>
      <c r="I1207" s="24"/>
      <c r="J1207" s="110">
        <v>11788.2</v>
      </c>
      <c r="K1207" s="350">
        <f t="shared" si="42"/>
        <v>11788.2</v>
      </c>
    </row>
    <row r="1208" spans="1:11" ht="16.5">
      <c r="A1208" s="24">
        <v>174</v>
      </c>
      <c r="B1208" s="368" t="s">
        <v>1243</v>
      </c>
      <c r="C1208" s="369" t="s">
        <v>1588</v>
      </c>
      <c r="D1208" s="370" t="s">
        <v>278</v>
      </c>
      <c r="E1208" s="366">
        <v>25</v>
      </c>
      <c r="F1208" s="24"/>
      <c r="G1208" s="24"/>
      <c r="H1208" s="24"/>
      <c r="I1208" s="24"/>
      <c r="J1208" s="110">
        <v>467.87</v>
      </c>
      <c r="K1208" s="349">
        <f t="shared" si="42"/>
        <v>11696.75</v>
      </c>
    </row>
    <row r="1209" spans="1:11" ht="33">
      <c r="A1209" s="24">
        <v>175</v>
      </c>
      <c r="B1209" s="368" t="s">
        <v>1589</v>
      </c>
      <c r="C1209" s="369" t="s">
        <v>1590</v>
      </c>
      <c r="D1209" s="370" t="s">
        <v>278</v>
      </c>
      <c r="E1209" s="366">
        <v>2</v>
      </c>
      <c r="F1209" s="24"/>
      <c r="G1209" s="24"/>
      <c r="H1209" s="24"/>
      <c r="I1209" s="24"/>
      <c r="J1209" s="110">
        <v>2826.15</v>
      </c>
      <c r="K1209" s="24">
        <f t="shared" si="42"/>
        <v>5652.3</v>
      </c>
    </row>
    <row r="1210" spans="1:11" ht="33">
      <c r="A1210" s="24">
        <v>176</v>
      </c>
      <c r="B1210" s="368" t="s">
        <v>1591</v>
      </c>
      <c r="C1210" s="369" t="s">
        <v>1592</v>
      </c>
      <c r="D1210" s="370" t="s">
        <v>278</v>
      </c>
      <c r="E1210" s="366">
        <v>2</v>
      </c>
      <c r="F1210" s="24"/>
      <c r="G1210" s="24"/>
      <c r="H1210" s="24"/>
      <c r="I1210" s="24"/>
      <c r="J1210" s="110">
        <v>1170</v>
      </c>
      <c r="K1210" s="24">
        <f t="shared" si="42"/>
        <v>2340</v>
      </c>
    </row>
    <row r="1211" spans="1:11" ht="33">
      <c r="A1211" s="24">
        <v>177</v>
      </c>
      <c r="B1211" s="368" t="s">
        <v>1593</v>
      </c>
      <c r="C1211" s="369" t="s">
        <v>1594</v>
      </c>
      <c r="D1211" s="370" t="s">
        <v>278</v>
      </c>
      <c r="E1211" s="366">
        <v>2</v>
      </c>
      <c r="F1211" s="24"/>
      <c r="G1211" s="24"/>
      <c r="H1211" s="24"/>
      <c r="I1211" s="24"/>
      <c r="J1211" s="110">
        <v>2712.65</v>
      </c>
      <c r="K1211" s="350">
        <f t="shared" si="42"/>
        <v>5425.3</v>
      </c>
    </row>
    <row r="1212" spans="1:11" ht="16.5">
      <c r="A1212" s="24">
        <v>178</v>
      </c>
      <c r="B1212" s="368" t="s">
        <v>638</v>
      </c>
      <c r="C1212" s="369" t="s">
        <v>1595</v>
      </c>
      <c r="D1212" s="355" t="s">
        <v>1596</v>
      </c>
      <c r="E1212" s="366">
        <v>2910</v>
      </c>
      <c r="F1212" s="24"/>
      <c r="G1212" s="24"/>
      <c r="H1212" s="24"/>
      <c r="I1212" s="24"/>
      <c r="J1212" s="110">
        <v>73.16</v>
      </c>
      <c r="K1212" s="349">
        <f t="shared" si="42"/>
        <v>212895.59999999998</v>
      </c>
    </row>
    <row r="1213" spans="1:11" ht="33">
      <c r="A1213" s="24">
        <v>179</v>
      </c>
      <c r="B1213" s="368" t="s">
        <v>1597</v>
      </c>
      <c r="C1213" s="369" t="s">
        <v>1598</v>
      </c>
      <c r="D1213" s="370" t="s">
        <v>1315</v>
      </c>
      <c r="E1213" s="366">
        <v>1</v>
      </c>
      <c r="F1213" s="24"/>
      <c r="G1213" s="24"/>
      <c r="H1213" s="24"/>
      <c r="I1213" s="24"/>
      <c r="J1213" s="110">
        <v>561825</v>
      </c>
      <c r="K1213" s="24">
        <f t="shared" si="42"/>
        <v>561825</v>
      </c>
    </row>
    <row r="1214" spans="1:11" ht="33">
      <c r="A1214" s="24">
        <v>180</v>
      </c>
      <c r="B1214" s="368" t="s">
        <v>1599</v>
      </c>
      <c r="C1214" s="369" t="s">
        <v>1600</v>
      </c>
      <c r="D1214" s="370" t="s">
        <v>1315</v>
      </c>
      <c r="E1214" s="366">
        <v>2</v>
      </c>
      <c r="F1214" s="24"/>
      <c r="G1214" s="24"/>
      <c r="H1214" s="24"/>
      <c r="I1214" s="24"/>
      <c r="J1214" s="110">
        <v>171270</v>
      </c>
      <c r="K1214" s="24">
        <f t="shared" si="42"/>
        <v>342540</v>
      </c>
    </row>
    <row r="1215" spans="1:11" ht="33">
      <c r="A1215" s="24">
        <v>181</v>
      </c>
      <c r="B1215" s="368" t="s">
        <v>1601</v>
      </c>
      <c r="C1215" s="369" t="s">
        <v>1602</v>
      </c>
      <c r="D1215" s="370" t="s">
        <v>1315</v>
      </c>
      <c r="E1215" s="366">
        <v>1</v>
      </c>
      <c r="F1215" s="24"/>
      <c r="G1215" s="24"/>
      <c r="H1215" s="24"/>
      <c r="I1215" s="24"/>
      <c r="J1215" s="110">
        <v>209975</v>
      </c>
      <c r="K1215" s="24">
        <f t="shared" si="42"/>
        <v>209975</v>
      </c>
    </row>
    <row r="1216" spans="1:11" ht="33">
      <c r="A1216" s="24">
        <v>182</v>
      </c>
      <c r="B1216" s="368" t="s">
        <v>862</v>
      </c>
      <c r="C1216" s="369" t="s">
        <v>1603</v>
      </c>
      <c r="D1216" s="370" t="s">
        <v>1315</v>
      </c>
      <c r="E1216" s="366">
        <v>1</v>
      </c>
      <c r="F1216" s="24"/>
      <c r="G1216" s="24"/>
      <c r="H1216" s="24"/>
      <c r="I1216" s="24"/>
      <c r="J1216" s="110">
        <v>74595.75</v>
      </c>
      <c r="K1216" s="24">
        <f t="shared" si="42"/>
        <v>74595.75</v>
      </c>
    </row>
    <row r="1217" spans="1:11" ht="33">
      <c r="A1217" s="24">
        <v>183</v>
      </c>
      <c r="B1217" s="368" t="s">
        <v>862</v>
      </c>
      <c r="C1217" s="369" t="s">
        <v>1603</v>
      </c>
      <c r="D1217" s="370" t="s">
        <v>1315</v>
      </c>
      <c r="E1217" s="366">
        <v>1</v>
      </c>
      <c r="F1217" s="24"/>
      <c r="G1217" s="24"/>
      <c r="H1217" s="24"/>
      <c r="I1217" s="24"/>
      <c r="J1217" s="110">
        <v>73852.5</v>
      </c>
      <c r="K1217" s="24">
        <f t="shared" si="42"/>
        <v>73852.5</v>
      </c>
    </row>
    <row r="1218" spans="1:11" ht="33">
      <c r="A1218" s="24">
        <v>184</v>
      </c>
      <c r="B1218" s="368" t="s">
        <v>882</v>
      </c>
      <c r="C1218" s="369" t="s">
        <v>1604</v>
      </c>
      <c r="D1218" s="370" t="s">
        <v>1315</v>
      </c>
      <c r="E1218" s="366">
        <v>2</v>
      </c>
      <c r="F1218" s="24"/>
      <c r="G1218" s="24"/>
      <c r="H1218" s="24"/>
      <c r="I1218" s="24"/>
      <c r="J1218" s="110">
        <v>58410</v>
      </c>
      <c r="K1218" s="24">
        <f t="shared" si="42"/>
        <v>116820</v>
      </c>
    </row>
    <row r="1219" spans="1:11" ht="33">
      <c r="A1219" s="24">
        <v>185</v>
      </c>
      <c r="B1219" s="367" t="s">
        <v>1605</v>
      </c>
      <c r="C1219" s="365" t="s">
        <v>1606</v>
      </c>
      <c r="D1219" s="366" t="s">
        <v>278</v>
      </c>
      <c r="E1219" s="366">
        <v>0</v>
      </c>
      <c r="F1219" s="24"/>
      <c r="G1219" s="24"/>
      <c r="H1219" s="24"/>
      <c r="I1219" s="24"/>
      <c r="J1219" s="110">
        <v>170250</v>
      </c>
      <c r="K1219" s="350">
        <f t="shared" si="42"/>
        <v>0</v>
      </c>
    </row>
    <row r="1220" spans="1:11" ht="33">
      <c r="A1220" s="24">
        <v>186</v>
      </c>
      <c r="B1220" s="367" t="s">
        <v>860</v>
      </c>
      <c r="C1220" s="365" t="s">
        <v>1607</v>
      </c>
      <c r="D1220" s="33" t="s">
        <v>278</v>
      </c>
      <c r="E1220" s="366">
        <v>2</v>
      </c>
      <c r="F1220" s="24"/>
      <c r="G1220" s="24"/>
      <c r="H1220" s="24"/>
      <c r="I1220" s="24"/>
      <c r="J1220" s="110">
        <v>56563</v>
      </c>
      <c r="K1220" s="24">
        <f t="shared" si="42"/>
        <v>113126</v>
      </c>
    </row>
    <row r="1221" spans="1:11" ht="16.5">
      <c r="A1221" s="24">
        <v>187</v>
      </c>
      <c r="B1221" s="367" t="s">
        <v>1608</v>
      </c>
      <c r="C1221" s="365" t="s">
        <v>1609</v>
      </c>
      <c r="D1221" s="366"/>
      <c r="E1221" s="366">
        <v>1</v>
      </c>
      <c r="F1221" s="24"/>
      <c r="G1221" s="24"/>
      <c r="H1221" s="24"/>
      <c r="I1221" s="24"/>
      <c r="J1221" s="110">
        <v>181000</v>
      </c>
      <c r="K1221" s="24">
        <f t="shared" si="42"/>
        <v>181000</v>
      </c>
    </row>
    <row r="1222" spans="1:11" ht="16.5">
      <c r="A1222" s="24">
        <v>188</v>
      </c>
      <c r="B1222" s="367" t="s">
        <v>1610</v>
      </c>
      <c r="C1222" s="365" t="s">
        <v>1611</v>
      </c>
      <c r="D1222" s="33" t="s">
        <v>278</v>
      </c>
      <c r="E1222" s="366">
        <v>1</v>
      </c>
      <c r="F1222" s="24"/>
      <c r="G1222" s="24"/>
      <c r="H1222" s="24"/>
      <c r="I1222" s="24"/>
      <c r="J1222" s="110">
        <v>181000</v>
      </c>
      <c r="K1222" s="24">
        <f t="shared" si="42"/>
        <v>181000</v>
      </c>
    </row>
    <row r="1223" spans="1:11" ht="49.5">
      <c r="A1223" s="24">
        <v>189</v>
      </c>
      <c r="B1223" s="364" t="s">
        <v>1612</v>
      </c>
      <c r="C1223" s="365" t="s">
        <v>1613</v>
      </c>
      <c r="D1223" s="366" t="s">
        <v>1315</v>
      </c>
      <c r="E1223" s="366">
        <v>1</v>
      </c>
      <c r="F1223" s="24"/>
      <c r="G1223" s="24"/>
      <c r="H1223" s="24"/>
      <c r="I1223" s="24"/>
      <c r="J1223" s="110">
        <v>25623</v>
      </c>
      <c r="K1223" s="24">
        <f t="shared" si="42"/>
        <v>25623</v>
      </c>
    </row>
    <row r="1224" spans="1:11" ht="33">
      <c r="A1224" s="24">
        <v>190</v>
      </c>
      <c r="B1224" s="364" t="s">
        <v>1614</v>
      </c>
      <c r="C1224" s="365" t="s">
        <v>1615</v>
      </c>
      <c r="D1224" s="366" t="s">
        <v>1315</v>
      </c>
      <c r="E1224" s="366">
        <v>1</v>
      </c>
      <c r="F1224" s="24"/>
      <c r="G1224" s="24"/>
      <c r="H1224" s="24"/>
      <c r="I1224" s="24"/>
      <c r="J1224" s="110">
        <v>15662</v>
      </c>
      <c r="K1224" s="24">
        <f t="shared" si="42"/>
        <v>15662</v>
      </c>
    </row>
    <row r="1225" spans="1:11" ht="33">
      <c r="A1225" s="24">
        <v>191</v>
      </c>
      <c r="B1225" s="364" t="s">
        <v>1616</v>
      </c>
      <c r="C1225" s="365" t="s">
        <v>1617</v>
      </c>
      <c r="D1225" s="366" t="s">
        <v>1315</v>
      </c>
      <c r="E1225" s="366">
        <v>1</v>
      </c>
      <c r="F1225" s="24"/>
      <c r="G1225" s="24"/>
      <c r="H1225" s="24"/>
      <c r="I1225" s="24"/>
      <c r="J1225" s="110">
        <v>13554</v>
      </c>
      <c r="K1225" s="24">
        <f t="shared" si="42"/>
        <v>13554</v>
      </c>
    </row>
    <row r="1226" spans="1:11" ht="33">
      <c r="A1226" s="24">
        <v>192</v>
      </c>
      <c r="B1226" s="367" t="s">
        <v>1618</v>
      </c>
      <c r="C1226" s="365" t="s">
        <v>1619</v>
      </c>
      <c r="D1226" s="366" t="s">
        <v>1315</v>
      </c>
      <c r="E1226" s="366">
        <v>1</v>
      </c>
      <c r="F1226" s="24"/>
      <c r="G1226" s="24"/>
      <c r="H1226" s="24"/>
      <c r="I1226" s="24"/>
      <c r="J1226" s="110">
        <v>6574</v>
      </c>
      <c r="K1226" s="24">
        <f t="shared" si="42"/>
        <v>6574</v>
      </c>
    </row>
    <row r="1227" spans="1:11" ht="33">
      <c r="A1227" s="24">
        <v>193</v>
      </c>
      <c r="B1227" s="367" t="s">
        <v>1620</v>
      </c>
      <c r="C1227" s="365" t="s">
        <v>1621</v>
      </c>
      <c r="D1227" s="366" t="s">
        <v>1315</v>
      </c>
      <c r="E1227" s="366">
        <v>1</v>
      </c>
      <c r="F1227" s="24"/>
      <c r="G1227" s="24"/>
      <c r="H1227" s="24"/>
      <c r="I1227" s="24"/>
      <c r="J1227" s="110">
        <v>18321</v>
      </c>
      <c r="K1227" s="24">
        <f t="shared" si="42"/>
        <v>18321</v>
      </c>
    </row>
    <row r="1228" spans="1:11" ht="33">
      <c r="A1228" s="24">
        <v>194</v>
      </c>
      <c r="B1228" s="367" t="s">
        <v>1622</v>
      </c>
      <c r="C1228" s="365" t="s">
        <v>1623</v>
      </c>
      <c r="D1228" s="366" t="s">
        <v>1315</v>
      </c>
      <c r="E1228" s="366">
        <v>1</v>
      </c>
      <c r="F1228" s="24"/>
      <c r="G1228" s="24"/>
      <c r="H1228" s="24"/>
      <c r="I1228" s="24"/>
      <c r="J1228" s="110">
        <v>18552</v>
      </c>
      <c r="K1228" s="24">
        <f t="shared" si="42"/>
        <v>18552</v>
      </c>
    </row>
    <row r="1229" spans="1:11" ht="33">
      <c r="A1229" s="24">
        <v>195</v>
      </c>
      <c r="B1229" s="367" t="s">
        <v>1624</v>
      </c>
      <c r="C1229" s="365" t="s">
        <v>1625</v>
      </c>
      <c r="D1229" s="366" t="s">
        <v>34</v>
      </c>
      <c r="E1229" s="366">
        <v>1</v>
      </c>
      <c r="F1229" s="24"/>
      <c r="G1229" s="24"/>
      <c r="H1229" s="24"/>
      <c r="I1229" s="24"/>
      <c r="J1229" s="110">
        <v>3452</v>
      </c>
      <c r="K1229" s="24">
        <f t="shared" si="42"/>
        <v>3452</v>
      </c>
    </row>
    <row r="1230" spans="1:11" ht="33">
      <c r="A1230" s="24">
        <v>196</v>
      </c>
      <c r="B1230" s="367" t="s">
        <v>1626</v>
      </c>
      <c r="C1230" s="365" t="s">
        <v>1627</v>
      </c>
      <c r="D1230" s="366" t="s">
        <v>278</v>
      </c>
      <c r="E1230" s="366">
        <v>0</v>
      </c>
      <c r="F1230" s="24"/>
      <c r="G1230" s="24"/>
      <c r="H1230" s="24"/>
      <c r="I1230" s="24"/>
      <c r="J1230" s="110">
        <v>3241</v>
      </c>
      <c r="K1230" s="350">
        <f t="shared" si="42"/>
        <v>0</v>
      </c>
    </row>
    <row r="1231" spans="1:11" ht="33">
      <c r="A1231" s="24">
        <v>197</v>
      </c>
      <c r="B1231" s="367" t="s">
        <v>1628</v>
      </c>
      <c r="C1231" s="365" t="s">
        <v>1629</v>
      </c>
      <c r="D1231" s="366" t="s">
        <v>34</v>
      </c>
      <c r="E1231" s="366">
        <v>1</v>
      </c>
      <c r="F1231" s="24"/>
      <c r="G1231" s="24"/>
      <c r="H1231" s="24"/>
      <c r="I1231" s="24"/>
      <c r="J1231" s="110">
        <v>2345</v>
      </c>
      <c r="K1231" s="24">
        <f t="shared" si="42"/>
        <v>2345</v>
      </c>
    </row>
    <row r="1232" spans="1:11" ht="33">
      <c r="A1232" s="24">
        <v>198</v>
      </c>
      <c r="B1232" s="367" t="s">
        <v>1630</v>
      </c>
      <c r="C1232" s="365" t="s">
        <v>1631</v>
      </c>
      <c r="D1232" s="366" t="s">
        <v>34</v>
      </c>
      <c r="E1232" s="366">
        <v>1</v>
      </c>
      <c r="F1232" s="24"/>
      <c r="G1232" s="24"/>
      <c r="H1232" s="24"/>
      <c r="I1232" s="24"/>
      <c r="J1232" s="110">
        <v>2432</v>
      </c>
      <c r="K1232" s="24">
        <f t="shared" si="42"/>
        <v>2432</v>
      </c>
    </row>
    <row r="1233" spans="1:11" ht="33">
      <c r="A1233" s="24">
        <v>199</v>
      </c>
      <c r="B1233" s="367" t="s">
        <v>1632</v>
      </c>
      <c r="C1233" s="365" t="s">
        <v>1633</v>
      </c>
      <c r="D1233" s="366" t="s">
        <v>34</v>
      </c>
      <c r="E1233" s="366">
        <v>1</v>
      </c>
      <c r="F1233" s="24"/>
      <c r="G1233" s="24"/>
      <c r="H1233" s="24"/>
      <c r="I1233" s="24"/>
      <c r="J1233" s="110">
        <v>456</v>
      </c>
      <c r="K1233" s="24">
        <f t="shared" si="42"/>
        <v>456</v>
      </c>
    </row>
    <row r="1234" spans="1:11" ht="33">
      <c r="A1234" s="24">
        <v>200</v>
      </c>
      <c r="B1234" s="367" t="s">
        <v>1634</v>
      </c>
      <c r="C1234" s="365" t="s">
        <v>1635</v>
      </c>
      <c r="D1234" s="366" t="s">
        <v>278</v>
      </c>
      <c r="E1234" s="366">
        <v>1</v>
      </c>
      <c r="F1234" s="24"/>
      <c r="G1234" s="24"/>
      <c r="H1234" s="24"/>
      <c r="I1234" s="24"/>
      <c r="J1234" s="110">
        <v>1987</v>
      </c>
      <c r="K1234" s="24">
        <f t="shared" si="42"/>
        <v>1987</v>
      </c>
    </row>
    <row r="1235" spans="1:11" ht="33">
      <c r="A1235" s="24">
        <v>201</v>
      </c>
      <c r="B1235" s="367" t="s">
        <v>1636</v>
      </c>
      <c r="C1235" s="365" t="s">
        <v>1637</v>
      </c>
      <c r="D1235" s="366" t="s">
        <v>278</v>
      </c>
      <c r="E1235" s="366">
        <v>6</v>
      </c>
      <c r="F1235" s="24"/>
      <c r="G1235" s="24"/>
      <c r="H1235" s="24"/>
      <c r="I1235" s="24"/>
      <c r="J1235" s="110">
        <v>987</v>
      </c>
      <c r="K1235" s="24">
        <f t="shared" si="42"/>
        <v>5922</v>
      </c>
    </row>
    <row r="1236" spans="1:11" ht="33">
      <c r="A1236" s="24">
        <v>202</v>
      </c>
      <c r="B1236" s="367" t="s">
        <v>1638</v>
      </c>
      <c r="C1236" s="365" t="s">
        <v>1639</v>
      </c>
      <c r="D1236" s="366" t="s">
        <v>34</v>
      </c>
      <c r="E1236" s="366">
        <v>1</v>
      </c>
      <c r="F1236" s="24"/>
      <c r="G1236" s="24"/>
      <c r="H1236" s="24"/>
      <c r="I1236" s="24"/>
      <c r="J1236" s="110">
        <v>2087</v>
      </c>
      <c r="K1236" s="24">
        <f t="shared" si="42"/>
        <v>2087</v>
      </c>
    </row>
    <row r="1237" spans="1:11" ht="33">
      <c r="A1237" s="24">
        <v>203</v>
      </c>
      <c r="B1237" s="367" t="s">
        <v>1640</v>
      </c>
      <c r="C1237" s="365" t="s">
        <v>1641</v>
      </c>
      <c r="D1237" s="366" t="s">
        <v>34</v>
      </c>
      <c r="E1237" s="366">
        <v>1</v>
      </c>
      <c r="F1237" s="24"/>
      <c r="G1237" s="24"/>
      <c r="H1237" s="24"/>
      <c r="I1237" s="24"/>
      <c r="J1237" s="110">
        <v>456</v>
      </c>
      <c r="K1237" s="24">
        <f t="shared" si="42"/>
        <v>456</v>
      </c>
    </row>
    <row r="1238" spans="1:11" ht="33">
      <c r="A1238" s="24">
        <v>204</v>
      </c>
      <c r="B1238" s="367" t="s">
        <v>1642</v>
      </c>
      <c r="C1238" s="365" t="s">
        <v>1643</v>
      </c>
      <c r="D1238" s="366" t="s">
        <v>278</v>
      </c>
      <c r="E1238" s="366">
        <v>1</v>
      </c>
      <c r="F1238" s="24"/>
      <c r="G1238" s="24"/>
      <c r="H1238" s="24"/>
      <c r="I1238" s="24"/>
      <c r="J1238" s="110">
        <v>1564</v>
      </c>
      <c r="K1238" s="24">
        <f t="shared" si="42"/>
        <v>1564</v>
      </c>
    </row>
    <row r="1239" spans="1:11" ht="33">
      <c r="A1239" s="24">
        <v>205</v>
      </c>
      <c r="B1239" s="364" t="s">
        <v>1644</v>
      </c>
      <c r="C1239" s="365" t="s">
        <v>1645</v>
      </c>
      <c r="D1239" s="366" t="s">
        <v>278</v>
      </c>
      <c r="E1239" s="366">
        <v>7</v>
      </c>
      <c r="F1239" s="24"/>
      <c r="G1239" s="24"/>
      <c r="H1239" s="24"/>
      <c r="I1239" s="24"/>
      <c r="J1239" s="110">
        <v>1699</v>
      </c>
      <c r="K1239" s="24">
        <f t="shared" si="42"/>
        <v>11893</v>
      </c>
    </row>
    <row r="1240" spans="1:11" ht="56.25">
      <c r="A1240" s="24">
        <v>1</v>
      </c>
      <c r="B1240" s="24"/>
      <c r="C1240" s="371" t="s">
        <v>1646</v>
      </c>
      <c r="D1240" s="372" t="s">
        <v>34</v>
      </c>
      <c r="E1240" s="144">
        <v>1</v>
      </c>
      <c r="F1240" s="24"/>
      <c r="G1240" s="24"/>
      <c r="H1240" s="24"/>
      <c r="I1240" s="24"/>
      <c r="J1240" s="110">
        <v>2878</v>
      </c>
      <c r="K1240" s="24">
        <f t="shared" si="42"/>
        <v>2878</v>
      </c>
    </row>
    <row r="1241" spans="1:11" ht="18.75">
      <c r="A1241" s="24">
        <v>2</v>
      </c>
      <c r="B1241" s="24"/>
      <c r="C1241" s="371" t="s">
        <v>1647</v>
      </c>
      <c r="D1241" s="372" t="s">
        <v>46</v>
      </c>
      <c r="E1241" s="144">
        <v>2</v>
      </c>
      <c r="F1241" s="24"/>
      <c r="G1241" s="24"/>
      <c r="H1241" s="24"/>
      <c r="I1241" s="24"/>
      <c r="J1241" s="110">
        <v>8456</v>
      </c>
      <c r="K1241" s="24">
        <f t="shared" si="42"/>
        <v>16912</v>
      </c>
    </row>
    <row r="1242" spans="1:11" ht="56.25">
      <c r="A1242" s="24">
        <v>3</v>
      </c>
      <c r="B1242" s="24"/>
      <c r="C1242" s="371" t="s">
        <v>1648</v>
      </c>
      <c r="D1242" s="372" t="s">
        <v>34</v>
      </c>
      <c r="E1242" s="144">
        <v>1</v>
      </c>
      <c r="F1242" s="24"/>
      <c r="G1242" s="24"/>
      <c r="H1242" s="24"/>
      <c r="I1242" s="24"/>
      <c r="J1242" s="110">
        <v>15326</v>
      </c>
      <c r="K1242" s="24">
        <f t="shared" si="42"/>
        <v>15326</v>
      </c>
    </row>
    <row r="1243" spans="1:11" ht="37.5">
      <c r="A1243" s="24">
        <v>4</v>
      </c>
      <c r="B1243" s="24"/>
      <c r="C1243" s="373" t="s">
        <v>1649</v>
      </c>
      <c r="D1243" s="372" t="s">
        <v>749</v>
      </c>
      <c r="E1243" s="144">
        <v>1</v>
      </c>
      <c r="F1243" s="24"/>
      <c r="G1243" s="24"/>
      <c r="H1243" s="24"/>
      <c r="I1243" s="24"/>
      <c r="J1243" s="110">
        <v>26553</v>
      </c>
      <c r="K1243" s="24">
        <f t="shared" ref="K1243:K1309" si="43">E1243*J1243</f>
        <v>26553</v>
      </c>
    </row>
    <row r="1244" spans="1:11" ht="18.75">
      <c r="A1244" s="24">
        <v>5</v>
      </c>
      <c r="B1244" s="24"/>
      <c r="C1244" s="373" t="s">
        <v>1650</v>
      </c>
      <c r="D1244" s="372" t="s">
        <v>46</v>
      </c>
      <c r="E1244" s="144">
        <v>1</v>
      </c>
      <c r="F1244" s="24"/>
      <c r="G1244" s="24"/>
      <c r="H1244" s="24"/>
      <c r="I1244" s="24"/>
      <c r="J1244" s="110">
        <v>8859</v>
      </c>
      <c r="K1244" s="24">
        <f t="shared" si="43"/>
        <v>8859</v>
      </c>
    </row>
    <row r="1245" spans="1:11" ht="18.75">
      <c r="A1245" s="24">
        <v>6</v>
      </c>
      <c r="B1245" s="24"/>
      <c r="C1245" s="373" t="s">
        <v>1651</v>
      </c>
      <c r="D1245" s="372" t="s">
        <v>46</v>
      </c>
      <c r="E1245" s="144">
        <v>2</v>
      </c>
      <c r="F1245" s="24"/>
      <c r="G1245" s="24"/>
      <c r="H1245" s="24"/>
      <c r="I1245" s="24"/>
      <c r="J1245" s="110">
        <v>12886</v>
      </c>
      <c r="K1245" s="24">
        <f t="shared" si="43"/>
        <v>25772</v>
      </c>
    </row>
    <row r="1246" spans="1:11" ht="18.75">
      <c r="A1246" s="24">
        <v>7</v>
      </c>
      <c r="B1246" s="24"/>
      <c r="C1246" s="373" t="s">
        <v>1652</v>
      </c>
      <c r="D1246" s="372" t="s">
        <v>46</v>
      </c>
      <c r="E1246" s="144">
        <v>1</v>
      </c>
      <c r="F1246" s="24"/>
      <c r="G1246" s="24"/>
      <c r="H1246" s="24"/>
      <c r="I1246" s="24"/>
      <c r="J1246" s="110">
        <v>30256</v>
      </c>
      <c r="K1246" s="24">
        <f t="shared" si="43"/>
        <v>30256</v>
      </c>
    </row>
    <row r="1247" spans="1:11" ht="18.75">
      <c r="A1247" s="24">
        <v>8</v>
      </c>
      <c r="B1247" s="24"/>
      <c r="C1247" s="374" t="s">
        <v>1653</v>
      </c>
      <c r="D1247" s="372" t="s">
        <v>46</v>
      </c>
      <c r="E1247" s="144">
        <v>8</v>
      </c>
      <c r="F1247" s="24"/>
      <c r="G1247" s="24"/>
      <c r="H1247" s="24"/>
      <c r="I1247" s="24"/>
      <c r="J1247" s="110">
        <v>8992</v>
      </c>
      <c r="K1247" s="24">
        <f t="shared" si="43"/>
        <v>71936</v>
      </c>
    </row>
    <row r="1248" spans="1:11" ht="18.75">
      <c r="A1248" s="24">
        <v>9</v>
      </c>
      <c r="B1248" s="24"/>
      <c r="C1248" s="373" t="s">
        <v>1654</v>
      </c>
      <c r="D1248" s="372" t="s">
        <v>34</v>
      </c>
      <c r="E1248" s="144">
        <v>1</v>
      </c>
      <c r="F1248" s="24"/>
      <c r="G1248" s="24"/>
      <c r="H1248" s="24"/>
      <c r="I1248" s="24"/>
      <c r="J1248" s="110">
        <v>38000</v>
      </c>
      <c r="K1248" s="24">
        <f t="shared" si="43"/>
        <v>38000</v>
      </c>
    </row>
    <row r="1249" spans="1:11" ht="37.5">
      <c r="A1249" s="24">
        <v>10</v>
      </c>
      <c r="B1249" s="24"/>
      <c r="C1249" s="371" t="s">
        <v>1655</v>
      </c>
      <c r="D1249" s="375" t="s">
        <v>34</v>
      </c>
      <c r="E1249" s="376">
        <v>1</v>
      </c>
      <c r="F1249" s="24"/>
      <c r="G1249" s="24"/>
      <c r="H1249" s="24"/>
      <c r="I1249" s="24"/>
      <c r="J1249" s="110">
        <v>12456</v>
      </c>
      <c r="K1249" s="24">
        <f t="shared" si="43"/>
        <v>12456</v>
      </c>
    </row>
    <row r="1250" spans="1:11" ht="18.75">
      <c r="A1250" s="24">
        <v>11</v>
      </c>
      <c r="B1250" s="24"/>
      <c r="C1250" s="373" t="s">
        <v>1656</v>
      </c>
      <c r="D1250" s="375" t="s">
        <v>1657</v>
      </c>
      <c r="E1250" s="144">
        <v>2</v>
      </c>
      <c r="F1250" s="24"/>
      <c r="G1250" s="24"/>
      <c r="H1250" s="24"/>
      <c r="I1250" s="24"/>
      <c r="J1250" s="110">
        <v>5233</v>
      </c>
      <c r="K1250" s="24">
        <f t="shared" si="43"/>
        <v>10466</v>
      </c>
    </row>
    <row r="1251" spans="1:11" ht="18.75">
      <c r="A1251" s="24">
        <v>12</v>
      </c>
      <c r="B1251" s="24"/>
      <c r="C1251" s="371" t="s">
        <v>1658</v>
      </c>
      <c r="D1251" s="375" t="s">
        <v>1657</v>
      </c>
      <c r="E1251" s="144">
        <v>6</v>
      </c>
      <c r="F1251" s="24"/>
      <c r="G1251" s="24"/>
      <c r="H1251" s="24"/>
      <c r="I1251" s="24"/>
      <c r="J1251" s="110">
        <v>4222</v>
      </c>
      <c r="K1251" s="24">
        <f t="shared" si="43"/>
        <v>25332</v>
      </c>
    </row>
    <row r="1252" spans="1:11" ht="18.75">
      <c r="A1252" s="24">
        <v>13</v>
      </c>
      <c r="B1252" s="24"/>
      <c r="C1252" s="371" t="s">
        <v>1659</v>
      </c>
      <c r="D1252" s="375" t="s">
        <v>1657</v>
      </c>
      <c r="E1252" s="144">
        <v>2</v>
      </c>
      <c r="F1252" s="24"/>
      <c r="G1252" s="24"/>
      <c r="H1252" s="24"/>
      <c r="I1252" s="24"/>
      <c r="J1252" s="110">
        <v>32236</v>
      </c>
      <c r="K1252" s="24">
        <f t="shared" si="43"/>
        <v>64472</v>
      </c>
    </row>
    <row r="1253" spans="1:11" ht="18.75">
      <c r="A1253" s="24">
        <v>14</v>
      </c>
      <c r="B1253" s="24"/>
      <c r="C1253" s="371" t="s">
        <v>1660</v>
      </c>
      <c r="D1253" s="375" t="s">
        <v>34</v>
      </c>
      <c r="E1253" s="144">
        <v>4</v>
      </c>
      <c r="F1253" s="24"/>
      <c r="G1253" s="24"/>
      <c r="H1253" s="24"/>
      <c r="I1253" s="24"/>
      <c r="J1253" s="110">
        <v>2900</v>
      </c>
      <c r="K1253" s="24">
        <f t="shared" si="43"/>
        <v>11600</v>
      </c>
    </row>
    <row r="1254" spans="1:11" ht="18.75">
      <c r="A1254" s="24">
        <v>15</v>
      </c>
      <c r="B1254" s="24"/>
      <c r="C1254" s="371" t="s">
        <v>1661</v>
      </c>
      <c r="D1254" s="375" t="s">
        <v>34</v>
      </c>
      <c r="E1254" s="144">
        <v>2</v>
      </c>
      <c r="F1254" s="24"/>
      <c r="G1254" s="24"/>
      <c r="H1254" s="24"/>
      <c r="I1254" s="24"/>
      <c r="J1254" s="110">
        <v>12856</v>
      </c>
      <c r="K1254" s="24">
        <f t="shared" si="43"/>
        <v>25712</v>
      </c>
    </row>
    <row r="1255" spans="1:11" ht="18.75">
      <c r="A1255" s="24">
        <v>16</v>
      </c>
      <c r="B1255" s="24"/>
      <c r="C1255" s="371" t="s">
        <v>1662</v>
      </c>
      <c r="D1255" s="375" t="s">
        <v>1657</v>
      </c>
      <c r="E1255" s="144">
        <v>5</v>
      </c>
      <c r="F1255" s="24"/>
      <c r="G1255" s="24"/>
      <c r="H1255" s="24"/>
      <c r="I1255" s="24"/>
      <c r="J1255" s="110">
        <v>4465</v>
      </c>
      <c r="K1255" s="24">
        <f t="shared" si="43"/>
        <v>22325</v>
      </c>
    </row>
    <row r="1256" spans="1:11" ht="56.25">
      <c r="A1256" s="24">
        <v>17</v>
      </c>
      <c r="B1256" s="24"/>
      <c r="C1256" s="371" t="s">
        <v>1663</v>
      </c>
      <c r="D1256" s="377" t="s">
        <v>34</v>
      </c>
      <c r="E1256" s="144">
        <v>1</v>
      </c>
      <c r="F1256" s="24"/>
      <c r="G1256" s="24"/>
      <c r="H1256" s="24"/>
      <c r="I1256" s="24"/>
      <c r="J1256" s="110">
        <v>2478</v>
      </c>
      <c r="K1256" s="24">
        <f t="shared" si="43"/>
        <v>2478</v>
      </c>
    </row>
    <row r="1257" spans="1:11" ht="18.75">
      <c r="A1257" s="24">
        <v>18</v>
      </c>
      <c r="B1257" s="24"/>
      <c r="C1257" s="371" t="s">
        <v>1664</v>
      </c>
      <c r="D1257" s="377" t="s">
        <v>1657</v>
      </c>
      <c r="E1257" s="144">
        <v>4</v>
      </c>
      <c r="F1257" s="24"/>
      <c r="G1257" s="24"/>
      <c r="H1257" s="24"/>
      <c r="I1257" s="24"/>
      <c r="J1257" s="110">
        <v>8896</v>
      </c>
      <c r="K1257" s="24">
        <f t="shared" si="43"/>
        <v>35584</v>
      </c>
    </row>
    <row r="1258" spans="1:11" ht="18.75">
      <c r="A1258" s="24">
        <v>19</v>
      </c>
      <c r="B1258" s="24"/>
      <c r="C1258" s="371" t="s">
        <v>1665</v>
      </c>
      <c r="D1258" s="377" t="s">
        <v>1657</v>
      </c>
      <c r="E1258" s="144">
        <v>4</v>
      </c>
      <c r="F1258" s="24"/>
      <c r="G1258" s="24"/>
      <c r="H1258" s="24"/>
      <c r="I1258" s="24"/>
      <c r="J1258" s="110">
        <v>8698</v>
      </c>
      <c r="K1258" s="24">
        <f t="shared" si="43"/>
        <v>34792</v>
      </c>
    </row>
    <row r="1259" spans="1:11" ht="56.25">
      <c r="A1259" s="24">
        <v>20</v>
      </c>
      <c r="B1259" s="24"/>
      <c r="C1259" s="371" t="s">
        <v>1666</v>
      </c>
      <c r="D1259" s="377" t="s">
        <v>34</v>
      </c>
      <c r="E1259" s="144">
        <v>1</v>
      </c>
      <c r="F1259" s="24"/>
      <c r="G1259" s="24"/>
      <c r="H1259" s="24"/>
      <c r="I1259" s="24"/>
      <c r="J1259" s="110">
        <v>13458</v>
      </c>
      <c r="K1259" s="24">
        <f t="shared" si="43"/>
        <v>13458</v>
      </c>
    </row>
    <row r="1260" spans="1:11" ht="37.5">
      <c r="A1260" s="24">
        <v>21</v>
      </c>
      <c r="B1260" s="24"/>
      <c r="C1260" s="371" t="s">
        <v>1667</v>
      </c>
      <c r="D1260" s="377" t="s">
        <v>749</v>
      </c>
      <c r="E1260" s="144">
        <v>1</v>
      </c>
      <c r="F1260" s="24"/>
      <c r="G1260" s="24"/>
      <c r="H1260" s="24"/>
      <c r="I1260" s="24"/>
      <c r="J1260" s="110">
        <v>22648</v>
      </c>
      <c r="K1260" s="24">
        <f t="shared" si="43"/>
        <v>22648</v>
      </c>
    </row>
    <row r="1261" spans="1:11" ht="18.75">
      <c r="A1261" s="24">
        <v>22</v>
      </c>
      <c r="B1261" s="24"/>
      <c r="C1261" s="371" t="s">
        <v>1650</v>
      </c>
      <c r="D1261" s="375" t="s">
        <v>46</v>
      </c>
      <c r="E1261" s="144">
        <v>1</v>
      </c>
      <c r="F1261" s="24"/>
      <c r="G1261" s="24"/>
      <c r="H1261" s="24"/>
      <c r="I1261" s="24"/>
      <c r="J1261" s="110">
        <v>7884</v>
      </c>
      <c r="K1261" s="24">
        <f t="shared" si="43"/>
        <v>7884</v>
      </c>
    </row>
    <row r="1262" spans="1:11" ht="18.75">
      <c r="A1262" s="24">
        <v>23</v>
      </c>
      <c r="B1262" s="24"/>
      <c r="C1262" s="371" t="s">
        <v>1668</v>
      </c>
      <c r="D1262" s="375" t="s">
        <v>1657</v>
      </c>
      <c r="E1262" s="144">
        <v>2</v>
      </c>
      <c r="F1262" s="24"/>
      <c r="G1262" s="24"/>
      <c r="H1262" s="24"/>
      <c r="I1262" s="24"/>
      <c r="J1262" s="110">
        <v>11886</v>
      </c>
      <c r="K1262" s="24">
        <f t="shared" si="43"/>
        <v>23772</v>
      </c>
    </row>
    <row r="1263" spans="1:11" ht="18.75">
      <c r="A1263" s="24">
        <v>24</v>
      </c>
      <c r="B1263" s="24"/>
      <c r="C1263" s="371" t="s">
        <v>1652</v>
      </c>
      <c r="D1263" s="375" t="s">
        <v>1657</v>
      </c>
      <c r="E1263" s="144">
        <v>1</v>
      </c>
      <c r="F1263" s="24"/>
      <c r="G1263" s="24"/>
      <c r="H1263" s="24"/>
      <c r="I1263" s="24"/>
      <c r="J1263" s="110">
        <v>30256</v>
      </c>
      <c r="K1263" s="24">
        <f t="shared" si="43"/>
        <v>30256</v>
      </c>
    </row>
    <row r="1264" spans="1:11" ht="18.75">
      <c r="A1264" s="24">
        <v>25</v>
      </c>
      <c r="B1264" s="24"/>
      <c r="C1264" s="371" t="s">
        <v>1653</v>
      </c>
      <c r="D1264" s="375" t="s">
        <v>46</v>
      </c>
      <c r="E1264" s="144">
        <v>8</v>
      </c>
      <c r="F1264" s="24"/>
      <c r="G1264" s="24"/>
      <c r="H1264" s="24"/>
      <c r="I1264" s="24"/>
      <c r="J1264" s="110">
        <v>8233</v>
      </c>
      <c r="K1264" s="24">
        <f t="shared" si="43"/>
        <v>65864</v>
      </c>
    </row>
    <row r="1265" spans="1:11" ht="18.75">
      <c r="A1265" s="24">
        <v>26</v>
      </c>
      <c r="B1265" s="24"/>
      <c r="C1265" s="371" t="s">
        <v>1669</v>
      </c>
      <c r="D1265" s="375" t="s">
        <v>46</v>
      </c>
      <c r="E1265" s="144">
        <v>1</v>
      </c>
      <c r="F1265" s="24"/>
      <c r="G1265" s="24"/>
      <c r="H1265" s="24"/>
      <c r="I1265" s="24"/>
      <c r="J1265" s="110">
        <v>8852</v>
      </c>
      <c r="K1265" s="24">
        <f t="shared" si="43"/>
        <v>8852</v>
      </c>
    </row>
    <row r="1266" spans="1:11" ht="18.75">
      <c r="A1266" s="24">
        <v>27</v>
      </c>
      <c r="B1266" s="24"/>
      <c r="C1266" s="371" t="s">
        <v>1654</v>
      </c>
      <c r="D1266" s="375" t="s">
        <v>34</v>
      </c>
      <c r="E1266" s="144">
        <v>1</v>
      </c>
      <c r="F1266" s="24"/>
      <c r="G1266" s="24"/>
      <c r="H1266" s="24"/>
      <c r="I1266" s="24"/>
      <c r="J1266" s="110">
        <v>38000</v>
      </c>
      <c r="K1266" s="24">
        <f t="shared" si="43"/>
        <v>38000</v>
      </c>
    </row>
    <row r="1267" spans="1:11" ht="37.5">
      <c r="A1267" s="24">
        <v>28</v>
      </c>
      <c r="B1267" s="24"/>
      <c r="C1267" s="378" t="s">
        <v>1670</v>
      </c>
      <c r="D1267" s="375" t="s">
        <v>46</v>
      </c>
      <c r="E1267" s="144">
        <v>2</v>
      </c>
      <c r="F1267" s="24"/>
      <c r="G1267" s="24"/>
      <c r="H1267" s="24"/>
      <c r="I1267" s="24"/>
      <c r="J1267" s="110">
        <v>12232</v>
      </c>
      <c r="K1267" s="24">
        <f t="shared" si="43"/>
        <v>24464</v>
      </c>
    </row>
    <row r="1268" spans="1:11" ht="37.5">
      <c r="A1268" s="24">
        <v>29</v>
      </c>
      <c r="B1268" s="24"/>
      <c r="C1268" s="378" t="s">
        <v>1671</v>
      </c>
      <c r="D1268" s="375" t="s">
        <v>46</v>
      </c>
      <c r="E1268" s="144">
        <v>2</v>
      </c>
      <c r="F1268" s="24"/>
      <c r="G1268" s="24"/>
      <c r="H1268" s="24"/>
      <c r="I1268" s="24"/>
      <c r="J1268" s="110">
        <v>12232</v>
      </c>
      <c r="K1268" s="24">
        <f t="shared" si="43"/>
        <v>24464</v>
      </c>
    </row>
    <row r="1269" spans="1:11" ht="37.5">
      <c r="A1269" s="24">
        <v>30</v>
      </c>
      <c r="B1269" s="24"/>
      <c r="C1269" s="378" t="s">
        <v>1672</v>
      </c>
      <c r="D1269" s="375" t="s">
        <v>46</v>
      </c>
      <c r="E1269" s="144">
        <v>4</v>
      </c>
      <c r="F1269" s="24"/>
      <c r="G1269" s="24"/>
      <c r="H1269" s="24"/>
      <c r="I1269" s="24"/>
      <c r="J1269" s="110">
        <v>5234</v>
      </c>
      <c r="K1269" s="24">
        <f t="shared" si="43"/>
        <v>20936</v>
      </c>
    </row>
    <row r="1270" spans="1:11" ht="18.75">
      <c r="A1270" s="24">
        <v>31</v>
      </c>
      <c r="B1270" s="24"/>
      <c r="C1270" s="378" t="s">
        <v>1673</v>
      </c>
      <c r="D1270" s="372" t="s">
        <v>46</v>
      </c>
      <c r="E1270" s="144">
        <v>2</v>
      </c>
      <c r="F1270" s="24"/>
      <c r="G1270" s="24"/>
      <c r="H1270" s="24"/>
      <c r="I1270" s="24"/>
      <c r="J1270" s="110">
        <v>22645</v>
      </c>
      <c r="K1270" s="24">
        <f t="shared" si="43"/>
        <v>45290</v>
      </c>
    </row>
    <row r="1271" spans="1:11" ht="18.75">
      <c r="A1271" s="24">
        <v>32</v>
      </c>
      <c r="B1271" s="24"/>
      <c r="C1271" s="371" t="s">
        <v>1674</v>
      </c>
      <c r="D1271" s="372" t="s">
        <v>34</v>
      </c>
      <c r="E1271" s="144">
        <v>1</v>
      </c>
      <c r="F1271" s="24"/>
      <c r="G1271" s="24"/>
      <c r="H1271" s="24"/>
      <c r="I1271" s="24"/>
      <c r="J1271" s="110">
        <v>189786</v>
      </c>
      <c r="K1271" s="24">
        <f t="shared" si="43"/>
        <v>189786</v>
      </c>
    </row>
    <row r="1272" spans="1:11" ht="18.75">
      <c r="A1272" s="24">
        <v>33</v>
      </c>
      <c r="B1272" s="24"/>
      <c r="C1272" s="371" t="s">
        <v>1675</v>
      </c>
      <c r="D1272" s="372" t="s">
        <v>34</v>
      </c>
      <c r="E1272" s="144">
        <v>1</v>
      </c>
      <c r="F1272" s="24"/>
      <c r="G1272" s="24"/>
      <c r="H1272" s="24"/>
      <c r="I1272" s="24"/>
      <c r="J1272" s="110">
        <v>198067</v>
      </c>
      <c r="K1272" s="24">
        <f t="shared" si="43"/>
        <v>198067</v>
      </c>
    </row>
    <row r="1273" spans="1:11" ht="18.75">
      <c r="A1273" s="24">
        <v>34</v>
      </c>
      <c r="B1273" s="24"/>
      <c r="C1273" s="378" t="s">
        <v>1676</v>
      </c>
      <c r="D1273" s="372" t="s">
        <v>34</v>
      </c>
      <c r="E1273" s="144">
        <v>1</v>
      </c>
      <c r="F1273" s="24"/>
      <c r="G1273" s="24"/>
      <c r="H1273" s="24"/>
      <c r="I1273" s="24"/>
      <c r="J1273" s="110">
        <v>4223</v>
      </c>
      <c r="K1273" s="24">
        <f t="shared" si="43"/>
        <v>4223</v>
      </c>
    </row>
    <row r="1274" spans="1:11" ht="18.75">
      <c r="A1274" s="24">
        <v>35</v>
      </c>
      <c r="B1274" s="24"/>
      <c r="C1274" s="378" t="s">
        <v>1677</v>
      </c>
      <c r="D1274" s="372" t="s">
        <v>46</v>
      </c>
      <c r="E1274" s="144">
        <v>1</v>
      </c>
      <c r="F1274" s="24"/>
      <c r="G1274" s="24"/>
      <c r="H1274" s="24"/>
      <c r="I1274" s="24"/>
      <c r="J1274" s="110">
        <v>42400</v>
      </c>
      <c r="K1274" s="24">
        <f t="shared" si="43"/>
        <v>42400</v>
      </c>
    </row>
    <row r="1275" spans="1:11" ht="37.5">
      <c r="A1275" s="24">
        <v>36</v>
      </c>
      <c r="B1275" s="24"/>
      <c r="C1275" s="378" t="s">
        <v>1678</v>
      </c>
      <c r="D1275" s="372" t="s">
        <v>34</v>
      </c>
      <c r="E1275" s="144">
        <v>1</v>
      </c>
      <c r="F1275" s="24"/>
      <c r="G1275" s="24"/>
      <c r="H1275" s="24"/>
      <c r="I1275" s="24"/>
      <c r="J1275" s="110">
        <v>4223</v>
      </c>
      <c r="K1275" s="24">
        <f t="shared" si="43"/>
        <v>4223</v>
      </c>
    </row>
    <row r="1276" spans="1:11" ht="18.75">
      <c r="A1276" s="24">
        <v>37</v>
      </c>
      <c r="B1276" s="24"/>
      <c r="C1276" s="378" t="s">
        <v>1679</v>
      </c>
      <c r="D1276" s="372" t="s">
        <v>46</v>
      </c>
      <c r="E1276" s="144">
        <v>5</v>
      </c>
      <c r="F1276" s="24"/>
      <c r="G1276" s="24"/>
      <c r="H1276" s="24"/>
      <c r="I1276" s="24"/>
      <c r="J1276" s="110">
        <v>654</v>
      </c>
      <c r="K1276" s="24">
        <f t="shared" si="43"/>
        <v>3270</v>
      </c>
    </row>
    <row r="1277" spans="1:11" ht="18.75">
      <c r="A1277" s="24">
        <v>38</v>
      </c>
      <c r="B1277" s="24"/>
      <c r="C1277" s="378" t="s">
        <v>1680</v>
      </c>
      <c r="D1277" s="372" t="s">
        <v>46</v>
      </c>
      <c r="E1277" s="144">
        <v>2</v>
      </c>
      <c r="F1277" s="24"/>
      <c r="G1277" s="24"/>
      <c r="H1277" s="24"/>
      <c r="I1277" s="24"/>
      <c r="J1277" s="110">
        <v>1050</v>
      </c>
      <c r="K1277" s="24">
        <f t="shared" si="43"/>
        <v>2100</v>
      </c>
    </row>
    <row r="1278" spans="1:11" ht="18.75">
      <c r="A1278" s="24">
        <v>39</v>
      </c>
      <c r="B1278" s="24"/>
      <c r="C1278" s="378" t="s">
        <v>1681</v>
      </c>
      <c r="D1278" s="372" t="s">
        <v>34</v>
      </c>
      <c r="E1278" s="144">
        <v>1</v>
      </c>
      <c r="F1278" s="24"/>
      <c r="G1278" s="24"/>
      <c r="H1278" s="24"/>
      <c r="I1278" s="24"/>
      <c r="J1278" s="110">
        <v>8100</v>
      </c>
      <c r="K1278" s="24">
        <f t="shared" si="43"/>
        <v>8100</v>
      </c>
    </row>
    <row r="1279" spans="1:11" ht="18.75">
      <c r="A1279" s="24">
        <v>40</v>
      </c>
      <c r="B1279" s="24"/>
      <c r="C1279" s="378" t="s">
        <v>1682</v>
      </c>
      <c r="D1279" s="372" t="s">
        <v>34</v>
      </c>
      <c r="E1279" s="144">
        <v>1</v>
      </c>
      <c r="F1279" s="24"/>
      <c r="G1279" s="24"/>
      <c r="H1279" s="24"/>
      <c r="I1279" s="24"/>
      <c r="J1279" s="110">
        <v>8997</v>
      </c>
      <c r="K1279" s="24">
        <f t="shared" si="43"/>
        <v>8997</v>
      </c>
    </row>
    <row r="1280" spans="1:11" ht="56.25">
      <c r="A1280" s="24">
        <v>41</v>
      </c>
      <c r="B1280" s="24"/>
      <c r="C1280" s="378" t="s">
        <v>1683</v>
      </c>
      <c r="D1280" s="372" t="s">
        <v>34</v>
      </c>
      <c r="E1280" s="144">
        <v>1</v>
      </c>
      <c r="F1280" s="24"/>
      <c r="G1280" s="24"/>
      <c r="H1280" s="24"/>
      <c r="I1280" s="24"/>
      <c r="J1280" s="110">
        <v>15000</v>
      </c>
      <c r="K1280" s="24">
        <f t="shared" si="43"/>
        <v>15000</v>
      </c>
    </row>
    <row r="1281" spans="1:11" ht="18.75">
      <c r="A1281" s="24">
        <v>42</v>
      </c>
      <c r="B1281" s="24"/>
      <c r="C1281" s="378" t="s">
        <v>1684</v>
      </c>
      <c r="D1281" s="372" t="s">
        <v>46</v>
      </c>
      <c r="E1281" s="144">
        <v>1</v>
      </c>
      <c r="F1281" s="24"/>
      <c r="G1281" s="24"/>
      <c r="H1281" s="24"/>
      <c r="I1281" s="24"/>
      <c r="J1281" s="110">
        <v>1447</v>
      </c>
      <c r="K1281" s="24">
        <f t="shared" si="43"/>
        <v>1447</v>
      </c>
    </row>
    <row r="1282" spans="1:11" ht="18.75">
      <c r="A1282" s="24">
        <v>43</v>
      </c>
      <c r="B1282" s="24"/>
      <c r="C1282" s="378" t="s">
        <v>1685</v>
      </c>
      <c r="D1282" s="372" t="s">
        <v>46</v>
      </c>
      <c r="E1282" s="144">
        <v>1</v>
      </c>
      <c r="F1282" s="24"/>
      <c r="G1282" s="24"/>
      <c r="H1282" s="24"/>
      <c r="I1282" s="24"/>
      <c r="J1282" s="110">
        <v>1872</v>
      </c>
      <c r="K1282" s="24">
        <f t="shared" si="43"/>
        <v>1872</v>
      </c>
    </row>
    <row r="1283" spans="1:11" ht="37.5">
      <c r="A1283" s="24">
        <v>44</v>
      </c>
      <c r="B1283" s="24"/>
      <c r="C1283" s="378" t="s">
        <v>1686</v>
      </c>
      <c r="D1283" s="372" t="s">
        <v>46</v>
      </c>
      <c r="E1283" s="144">
        <v>1</v>
      </c>
      <c r="F1283" s="24"/>
      <c r="G1283" s="24"/>
      <c r="H1283" s="24"/>
      <c r="I1283" s="24"/>
      <c r="J1283" s="110">
        <v>4785</v>
      </c>
      <c r="K1283" s="24">
        <f t="shared" si="43"/>
        <v>4785</v>
      </c>
    </row>
    <row r="1284" spans="1:11" ht="18.75">
      <c r="A1284" s="24">
        <v>45</v>
      </c>
      <c r="B1284" s="24"/>
      <c r="C1284" s="378" t="s">
        <v>1687</v>
      </c>
      <c r="D1284" s="372" t="s">
        <v>46</v>
      </c>
      <c r="E1284" s="144">
        <v>1</v>
      </c>
      <c r="F1284" s="24"/>
      <c r="G1284" s="24"/>
      <c r="H1284" s="24"/>
      <c r="I1284" s="24"/>
      <c r="J1284" s="110">
        <v>4380</v>
      </c>
      <c r="K1284" s="24">
        <f t="shared" si="43"/>
        <v>4380</v>
      </c>
    </row>
    <row r="1285" spans="1:11" ht="37.5">
      <c r="A1285" s="24">
        <v>46</v>
      </c>
      <c r="B1285" s="24"/>
      <c r="C1285" s="378" t="s">
        <v>1688</v>
      </c>
      <c r="D1285" s="372" t="s">
        <v>46</v>
      </c>
      <c r="E1285" s="144">
        <v>1</v>
      </c>
      <c r="F1285" s="24"/>
      <c r="G1285" s="24"/>
      <c r="H1285" s="24"/>
      <c r="I1285" s="24"/>
      <c r="J1285" s="110">
        <v>3750</v>
      </c>
      <c r="K1285" s="24">
        <f t="shared" si="43"/>
        <v>3750</v>
      </c>
    </row>
    <row r="1286" spans="1:11" ht="18.75">
      <c r="A1286" s="24">
        <v>47</v>
      </c>
      <c r="B1286" s="24"/>
      <c r="C1286" s="378" t="s">
        <v>1689</v>
      </c>
      <c r="D1286" s="372" t="s">
        <v>46</v>
      </c>
      <c r="E1286" s="144">
        <v>1</v>
      </c>
      <c r="F1286" s="24"/>
      <c r="G1286" s="24"/>
      <c r="H1286" s="24"/>
      <c r="I1286" s="24"/>
      <c r="J1286" s="110">
        <v>8755</v>
      </c>
      <c r="K1286" s="24">
        <f t="shared" si="43"/>
        <v>8755</v>
      </c>
    </row>
    <row r="1287" spans="1:11" ht="18.75">
      <c r="A1287" s="24">
        <v>48</v>
      </c>
      <c r="B1287" s="24"/>
      <c r="C1287" s="378" t="s">
        <v>1690</v>
      </c>
      <c r="D1287" s="372" t="s">
        <v>46</v>
      </c>
      <c r="E1287" s="144">
        <v>1</v>
      </c>
      <c r="F1287" s="24"/>
      <c r="G1287" s="24"/>
      <c r="H1287" s="24"/>
      <c r="I1287" s="24"/>
      <c r="J1287" s="110">
        <v>1980</v>
      </c>
      <c r="K1287" s="24">
        <f t="shared" si="43"/>
        <v>1980</v>
      </c>
    </row>
    <row r="1288" spans="1:11" ht="18.75">
      <c r="A1288" s="24">
        <v>49</v>
      </c>
      <c r="B1288" s="24"/>
      <c r="C1288" s="371" t="s">
        <v>1691</v>
      </c>
      <c r="D1288" s="372" t="s">
        <v>46</v>
      </c>
      <c r="E1288" s="144">
        <v>1</v>
      </c>
      <c r="F1288" s="24"/>
      <c r="G1288" s="24"/>
      <c r="H1288" s="24"/>
      <c r="I1288" s="24"/>
      <c r="J1288" s="110">
        <v>46558</v>
      </c>
      <c r="K1288" s="24">
        <f t="shared" si="43"/>
        <v>46558</v>
      </c>
    </row>
    <row r="1289" spans="1:11" ht="18.75">
      <c r="A1289" s="24">
        <v>50</v>
      </c>
      <c r="B1289" s="24"/>
      <c r="C1289" s="371" t="s">
        <v>1692</v>
      </c>
      <c r="D1289" s="372" t="s">
        <v>46</v>
      </c>
      <c r="E1289" s="144">
        <v>1</v>
      </c>
      <c r="F1289" s="24"/>
      <c r="G1289" s="24"/>
      <c r="H1289" s="24"/>
      <c r="I1289" s="24"/>
      <c r="J1289" s="110">
        <v>26445</v>
      </c>
      <c r="K1289" s="24">
        <f t="shared" si="43"/>
        <v>26445</v>
      </c>
    </row>
    <row r="1290" spans="1:11" ht="18.75">
      <c r="A1290" s="24">
        <v>51</v>
      </c>
      <c r="B1290" s="24"/>
      <c r="C1290" s="371" t="s">
        <v>1693</v>
      </c>
      <c r="D1290" s="372" t="s">
        <v>34</v>
      </c>
      <c r="E1290" s="144">
        <v>1</v>
      </c>
      <c r="F1290" s="24"/>
      <c r="G1290" s="24"/>
      <c r="H1290" s="24"/>
      <c r="I1290" s="24"/>
      <c r="J1290" s="110">
        <v>9098</v>
      </c>
      <c r="K1290" s="24">
        <f t="shared" si="43"/>
        <v>9098</v>
      </c>
    </row>
    <row r="1291" spans="1:11" ht="18.75">
      <c r="A1291" s="24">
        <v>52</v>
      </c>
      <c r="B1291" s="24"/>
      <c r="C1291" s="371" t="s">
        <v>1694</v>
      </c>
      <c r="D1291" s="372" t="s">
        <v>34</v>
      </c>
      <c r="E1291" s="144">
        <v>1</v>
      </c>
      <c r="F1291" s="24"/>
      <c r="G1291" s="24"/>
      <c r="H1291" s="24"/>
      <c r="I1291" s="24"/>
      <c r="J1291" s="110">
        <v>22557</v>
      </c>
      <c r="K1291" s="24">
        <f t="shared" si="43"/>
        <v>22557</v>
      </c>
    </row>
    <row r="1292" spans="1:11" ht="56.25">
      <c r="A1292" s="24">
        <v>53</v>
      </c>
      <c r="B1292" s="24"/>
      <c r="C1292" s="371" t="s">
        <v>1695</v>
      </c>
      <c r="D1292" s="372" t="s">
        <v>46</v>
      </c>
      <c r="E1292" s="144">
        <v>1</v>
      </c>
      <c r="F1292" s="24"/>
      <c r="G1292" s="24"/>
      <c r="H1292" s="24"/>
      <c r="I1292" s="24"/>
      <c r="J1292" s="110">
        <v>25664</v>
      </c>
      <c r="K1292" s="24">
        <f t="shared" si="43"/>
        <v>25664</v>
      </c>
    </row>
    <row r="1293" spans="1:11" ht="37.5">
      <c r="A1293" s="24">
        <v>54</v>
      </c>
      <c r="B1293" s="24"/>
      <c r="C1293" s="371" t="s">
        <v>1696</v>
      </c>
      <c r="D1293" s="372" t="s">
        <v>46</v>
      </c>
      <c r="E1293" s="144">
        <v>1</v>
      </c>
      <c r="F1293" s="24"/>
      <c r="G1293" s="24"/>
      <c r="H1293" s="24"/>
      <c r="I1293" s="24"/>
      <c r="J1293" s="110">
        <v>2022</v>
      </c>
      <c r="K1293" s="24">
        <f t="shared" si="43"/>
        <v>2022</v>
      </c>
    </row>
    <row r="1294" spans="1:11" ht="18.75">
      <c r="A1294" s="24">
        <v>55</v>
      </c>
      <c r="B1294" s="24"/>
      <c r="C1294" s="371" t="s">
        <v>1697</v>
      </c>
      <c r="D1294" s="372" t="s">
        <v>46</v>
      </c>
      <c r="E1294" s="144">
        <v>1</v>
      </c>
      <c r="F1294" s="24"/>
      <c r="G1294" s="24"/>
      <c r="H1294" s="24"/>
      <c r="I1294" s="24"/>
      <c r="J1294" s="110">
        <v>28776</v>
      </c>
      <c r="K1294" s="24">
        <f t="shared" si="43"/>
        <v>28776</v>
      </c>
    </row>
    <row r="1295" spans="1:11" ht="37.5">
      <c r="A1295" s="24">
        <v>56</v>
      </c>
      <c r="B1295" s="24"/>
      <c r="C1295" s="371" t="s">
        <v>1698</v>
      </c>
      <c r="D1295" s="372" t="s">
        <v>46</v>
      </c>
      <c r="E1295" s="144">
        <v>10</v>
      </c>
      <c r="F1295" s="24"/>
      <c r="G1295" s="24"/>
      <c r="H1295" s="24"/>
      <c r="I1295" s="24"/>
      <c r="J1295" s="110">
        <v>1899</v>
      </c>
      <c r="K1295" s="24">
        <f t="shared" si="43"/>
        <v>18990</v>
      </c>
    </row>
    <row r="1296" spans="1:11" ht="37.5">
      <c r="A1296" s="24">
        <v>57</v>
      </c>
      <c r="B1296" s="24"/>
      <c r="C1296" s="371" t="s">
        <v>1699</v>
      </c>
      <c r="D1296" s="372" t="s">
        <v>46</v>
      </c>
      <c r="E1296" s="144">
        <v>6</v>
      </c>
      <c r="F1296" s="24"/>
      <c r="G1296" s="24"/>
      <c r="H1296" s="24"/>
      <c r="I1296" s="24"/>
      <c r="J1296" s="110">
        <v>1123</v>
      </c>
      <c r="K1296" s="24">
        <f t="shared" si="43"/>
        <v>6738</v>
      </c>
    </row>
    <row r="1297" spans="1:11" ht="37.5">
      <c r="A1297" s="24">
        <v>58</v>
      </c>
      <c r="B1297" s="24"/>
      <c r="C1297" s="371" t="s">
        <v>1700</v>
      </c>
      <c r="D1297" s="379" t="s">
        <v>1657</v>
      </c>
      <c r="E1297" s="144">
        <v>1</v>
      </c>
      <c r="F1297" s="24"/>
      <c r="G1297" s="24"/>
      <c r="H1297" s="24"/>
      <c r="I1297" s="24"/>
      <c r="J1297" s="110">
        <v>22323</v>
      </c>
      <c r="K1297" s="24">
        <f t="shared" si="43"/>
        <v>22323</v>
      </c>
    </row>
    <row r="1298" spans="1:11" ht="18.75">
      <c r="A1298" s="24">
        <v>59</v>
      </c>
      <c r="B1298" s="24"/>
      <c r="C1298" s="371" t="s">
        <v>1701</v>
      </c>
      <c r="D1298" s="372" t="s">
        <v>46</v>
      </c>
      <c r="E1298" s="144">
        <v>2</v>
      </c>
      <c r="F1298" s="24"/>
      <c r="G1298" s="24"/>
      <c r="H1298" s="24"/>
      <c r="I1298" s="24"/>
      <c r="J1298" s="110">
        <v>34600</v>
      </c>
      <c r="K1298" s="24">
        <f t="shared" si="43"/>
        <v>69200</v>
      </c>
    </row>
    <row r="1299" spans="1:11" ht="37.5">
      <c r="A1299" s="24">
        <v>60</v>
      </c>
      <c r="B1299" s="24"/>
      <c r="C1299" s="373" t="s">
        <v>1702</v>
      </c>
      <c r="D1299" s="379" t="s">
        <v>46</v>
      </c>
      <c r="E1299" s="144">
        <v>2</v>
      </c>
      <c r="F1299" s="24"/>
      <c r="G1299" s="24"/>
      <c r="H1299" s="24"/>
      <c r="I1299" s="24"/>
      <c r="J1299" s="110">
        <v>32996</v>
      </c>
      <c r="K1299" s="24">
        <f t="shared" si="43"/>
        <v>65992</v>
      </c>
    </row>
    <row r="1300" spans="1:11" ht="37.5">
      <c r="A1300" s="24">
        <v>61</v>
      </c>
      <c r="B1300" s="24"/>
      <c r="C1300" s="373" t="s">
        <v>1703</v>
      </c>
      <c r="D1300" s="379" t="s">
        <v>1657</v>
      </c>
      <c r="E1300" s="144">
        <v>2</v>
      </c>
      <c r="F1300" s="24"/>
      <c r="G1300" s="24"/>
      <c r="H1300" s="24"/>
      <c r="I1300" s="24"/>
      <c r="J1300" s="110">
        <v>28996</v>
      </c>
      <c r="K1300" s="24">
        <f t="shared" si="43"/>
        <v>57992</v>
      </c>
    </row>
    <row r="1301" spans="1:11" ht="37.5">
      <c r="A1301" s="24">
        <v>62</v>
      </c>
      <c r="B1301" s="24"/>
      <c r="C1301" s="371" t="s">
        <v>1704</v>
      </c>
      <c r="D1301" s="379" t="s">
        <v>1657</v>
      </c>
      <c r="E1301" s="144">
        <v>1</v>
      </c>
      <c r="F1301" s="24"/>
      <c r="G1301" s="24"/>
      <c r="H1301" s="24"/>
      <c r="I1301" s="24"/>
      <c r="J1301" s="110">
        <v>26556</v>
      </c>
      <c r="K1301" s="24">
        <f t="shared" si="43"/>
        <v>26556</v>
      </c>
    </row>
    <row r="1302" spans="1:11" ht="37.5">
      <c r="A1302" s="24">
        <v>63</v>
      </c>
      <c r="B1302" s="24"/>
      <c r="C1302" s="371" t="s">
        <v>1705</v>
      </c>
      <c r="D1302" s="379" t="s">
        <v>1657</v>
      </c>
      <c r="E1302" s="144">
        <v>1</v>
      </c>
      <c r="F1302" s="24"/>
      <c r="G1302" s="24"/>
      <c r="H1302" s="24"/>
      <c r="I1302" s="24"/>
      <c r="J1302" s="110">
        <v>26223</v>
      </c>
      <c r="K1302" s="24">
        <f t="shared" si="43"/>
        <v>26223</v>
      </c>
    </row>
    <row r="1303" spans="1:11" ht="37.5">
      <c r="A1303" s="24">
        <v>64</v>
      </c>
      <c r="B1303" s="24"/>
      <c r="C1303" s="371" t="s">
        <v>1706</v>
      </c>
      <c r="D1303" s="308" t="s">
        <v>46</v>
      </c>
      <c r="E1303" s="144">
        <v>1</v>
      </c>
      <c r="F1303" s="24"/>
      <c r="G1303" s="24"/>
      <c r="H1303" s="24"/>
      <c r="I1303" s="24"/>
      <c r="J1303" s="110">
        <v>810</v>
      </c>
      <c r="K1303" s="24">
        <f t="shared" si="43"/>
        <v>810</v>
      </c>
    </row>
    <row r="1304" spans="1:11" ht="37.5">
      <c r="A1304" s="24">
        <v>65</v>
      </c>
      <c r="B1304" s="24"/>
      <c r="C1304" s="371" t="s">
        <v>1707</v>
      </c>
      <c r="D1304" s="308" t="s">
        <v>46</v>
      </c>
      <c r="E1304" s="376">
        <v>1</v>
      </c>
      <c r="F1304" s="24"/>
      <c r="G1304" s="24"/>
      <c r="H1304" s="24"/>
      <c r="I1304" s="24"/>
      <c r="J1304" s="110">
        <v>810</v>
      </c>
      <c r="K1304" s="24">
        <f t="shared" si="43"/>
        <v>810</v>
      </c>
    </row>
    <row r="1305" spans="1:11" ht="56.25">
      <c r="A1305" s="24">
        <v>66</v>
      </c>
      <c r="B1305" s="24"/>
      <c r="C1305" s="373" t="s">
        <v>1708</v>
      </c>
      <c r="D1305" s="308" t="s">
        <v>46</v>
      </c>
      <c r="E1305" s="144">
        <v>1</v>
      </c>
      <c r="F1305" s="24"/>
      <c r="G1305" s="24"/>
      <c r="H1305" s="24"/>
      <c r="I1305" s="24"/>
      <c r="J1305" s="110">
        <v>810</v>
      </c>
      <c r="K1305" s="350">
        <f t="shared" si="43"/>
        <v>810</v>
      </c>
    </row>
    <row r="1306" spans="1:11" ht="37.5">
      <c r="A1306" s="24">
        <v>67</v>
      </c>
      <c r="B1306" s="24"/>
      <c r="C1306" s="373" t="s">
        <v>1709</v>
      </c>
      <c r="D1306" s="308" t="s">
        <v>46</v>
      </c>
      <c r="E1306" s="144">
        <v>4</v>
      </c>
      <c r="F1306" s="24"/>
      <c r="G1306" s="24"/>
      <c r="H1306" s="24"/>
      <c r="I1306" s="24"/>
      <c r="J1306" s="110">
        <v>5220</v>
      </c>
      <c r="K1306" s="24">
        <f t="shared" si="43"/>
        <v>20880</v>
      </c>
    </row>
    <row r="1307" spans="1:11" ht="56.25">
      <c r="A1307" s="24">
        <v>68</v>
      </c>
      <c r="B1307" s="24"/>
      <c r="C1307" s="373" t="s">
        <v>1710</v>
      </c>
      <c r="D1307" s="308" t="s">
        <v>46</v>
      </c>
      <c r="E1307" s="144">
        <v>1</v>
      </c>
      <c r="F1307" s="24"/>
      <c r="G1307" s="24"/>
      <c r="H1307" s="24"/>
      <c r="I1307" s="24"/>
      <c r="J1307" s="110">
        <v>2700</v>
      </c>
      <c r="K1307" s="24">
        <f t="shared" si="43"/>
        <v>2700</v>
      </c>
    </row>
    <row r="1308" spans="1:11" ht="56.25">
      <c r="A1308" s="24">
        <v>69</v>
      </c>
      <c r="B1308" s="24"/>
      <c r="C1308" s="373" t="s">
        <v>1711</v>
      </c>
      <c r="D1308" s="308" t="s">
        <v>46</v>
      </c>
      <c r="E1308" s="144">
        <v>2</v>
      </c>
      <c r="F1308" s="24"/>
      <c r="G1308" s="24"/>
      <c r="H1308" s="24"/>
      <c r="I1308" s="24"/>
      <c r="J1308" s="110">
        <v>5220</v>
      </c>
      <c r="K1308" s="24">
        <f t="shared" si="43"/>
        <v>10440</v>
      </c>
    </row>
    <row r="1309" spans="1:11" ht="75">
      <c r="A1309" s="24">
        <v>70</v>
      </c>
      <c r="B1309" s="24"/>
      <c r="C1309" s="373" t="s">
        <v>1712</v>
      </c>
      <c r="D1309" s="308" t="s">
        <v>46</v>
      </c>
      <c r="E1309" s="144">
        <v>1</v>
      </c>
      <c r="F1309" s="24"/>
      <c r="G1309" s="24"/>
      <c r="H1309" s="24"/>
      <c r="I1309" s="24"/>
      <c r="J1309" s="110">
        <v>810</v>
      </c>
      <c r="K1309" s="24">
        <f t="shared" si="43"/>
        <v>810</v>
      </c>
    </row>
    <row r="1310" spans="1:11" ht="56.25">
      <c r="A1310" s="24">
        <v>71</v>
      </c>
      <c r="B1310" s="24"/>
      <c r="C1310" s="373" t="s">
        <v>1713</v>
      </c>
      <c r="D1310" s="308" t="s">
        <v>46</v>
      </c>
      <c r="E1310" s="144">
        <v>1</v>
      </c>
      <c r="F1310" s="24"/>
      <c r="G1310" s="24"/>
      <c r="H1310" s="24"/>
      <c r="I1310" s="24"/>
      <c r="J1310" s="110">
        <v>2430</v>
      </c>
      <c r="K1310" s="24">
        <f t="shared" ref="K1310:K1374" si="44">E1310*J1310</f>
        <v>2430</v>
      </c>
    </row>
    <row r="1311" spans="1:11" ht="56.25">
      <c r="A1311" s="24">
        <v>72</v>
      </c>
      <c r="B1311" s="24"/>
      <c r="C1311" s="373" t="s">
        <v>1714</v>
      </c>
      <c r="D1311" s="308" t="s">
        <v>46</v>
      </c>
      <c r="E1311" s="144">
        <v>2</v>
      </c>
      <c r="F1311" s="24"/>
      <c r="G1311" s="24"/>
      <c r="H1311" s="24"/>
      <c r="I1311" s="24"/>
      <c r="J1311" s="110">
        <v>5220</v>
      </c>
      <c r="K1311" s="24">
        <f t="shared" si="44"/>
        <v>10440</v>
      </c>
    </row>
    <row r="1312" spans="1:11" ht="56.25">
      <c r="A1312" s="24">
        <v>73</v>
      </c>
      <c r="B1312" s="24"/>
      <c r="C1312" s="373" t="s">
        <v>1715</v>
      </c>
      <c r="D1312" s="308" t="s">
        <v>46</v>
      </c>
      <c r="E1312" s="144">
        <v>1</v>
      </c>
      <c r="F1312" s="24"/>
      <c r="G1312" s="24"/>
      <c r="H1312" s="24"/>
      <c r="I1312" s="24"/>
      <c r="J1312" s="110">
        <v>2700</v>
      </c>
      <c r="K1312" s="24">
        <f t="shared" si="44"/>
        <v>2700</v>
      </c>
    </row>
    <row r="1313" spans="1:11" ht="56.25">
      <c r="A1313" s="24">
        <v>74</v>
      </c>
      <c r="B1313" s="24"/>
      <c r="C1313" s="373" t="s">
        <v>1716</v>
      </c>
      <c r="D1313" s="308" t="s">
        <v>46</v>
      </c>
      <c r="E1313" s="144">
        <v>3</v>
      </c>
      <c r="F1313" s="24"/>
      <c r="G1313" s="24"/>
      <c r="H1313" s="24"/>
      <c r="I1313" s="24"/>
      <c r="J1313" s="110">
        <v>810</v>
      </c>
      <c r="K1313" s="24">
        <f t="shared" si="44"/>
        <v>2430</v>
      </c>
    </row>
    <row r="1314" spans="1:11" ht="56.25">
      <c r="A1314" s="24">
        <v>75</v>
      </c>
      <c r="B1314" s="24"/>
      <c r="C1314" s="373" t="s">
        <v>1717</v>
      </c>
      <c r="D1314" s="308" t="s">
        <v>46</v>
      </c>
      <c r="E1314" s="144">
        <v>3</v>
      </c>
      <c r="F1314" s="24"/>
      <c r="G1314" s="24"/>
      <c r="H1314" s="24"/>
      <c r="I1314" s="24"/>
      <c r="J1314" s="110">
        <v>1620</v>
      </c>
      <c r="K1314" s="24">
        <f t="shared" si="44"/>
        <v>4860</v>
      </c>
    </row>
    <row r="1315" spans="1:11" ht="56.25">
      <c r="A1315" s="24">
        <v>76</v>
      </c>
      <c r="B1315" s="24"/>
      <c r="C1315" s="373" t="s">
        <v>1718</v>
      </c>
      <c r="D1315" s="308" t="s">
        <v>46</v>
      </c>
      <c r="E1315" s="144">
        <v>1</v>
      </c>
      <c r="F1315" s="24"/>
      <c r="G1315" s="24"/>
      <c r="H1315" s="24"/>
      <c r="I1315" s="24"/>
      <c r="J1315" s="110">
        <v>6480</v>
      </c>
      <c r="K1315" s="24">
        <f t="shared" si="44"/>
        <v>6480</v>
      </c>
    </row>
    <row r="1316" spans="1:11" ht="37.5">
      <c r="A1316" s="24">
        <v>77</v>
      </c>
      <c r="B1316" s="24"/>
      <c r="C1316" s="373" t="s">
        <v>1719</v>
      </c>
      <c r="D1316" s="308" t="s">
        <v>46</v>
      </c>
      <c r="E1316" s="144">
        <v>4</v>
      </c>
      <c r="F1316" s="24"/>
      <c r="G1316" s="24"/>
      <c r="H1316" s="24"/>
      <c r="I1316" s="24"/>
      <c r="J1316" s="110">
        <v>1080</v>
      </c>
      <c r="K1316" s="24">
        <f t="shared" si="44"/>
        <v>4320</v>
      </c>
    </row>
    <row r="1317" spans="1:11" ht="56.25">
      <c r="A1317" s="24">
        <v>78</v>
      </c>
      <c r="B1317" s="24"/>
      <c r="C1317" s="373" t="s">
        <v>1720</v>
      </c>
      <c r="D1317" s="308" t="s">
        <v>46</v>
      </c>
      <c r="E1317" s="144">
        <v>1</v>
      </c>
      <c r="F1317" s="24"/>
      <c r="G1317" s="24"/>
      <c r="H1317" s="24"/>
      <c r="I1317" s="24"/>
      <c r="J1317" s="110">
        <v>2250</v>
      </c>
      <c r="K1317" s="350">
        <f t="shared" si="44"/>
        <v>2250</v>
      </c>
    </row>
    <row r="1318" spans="1:11" ht="37.5">
      <c r="A1318" s="24">
        <v>79</v>
      </c>
      <c r="B1318" s="24"/>
      <c r="C1318" s="373" t="s">
        <v>1721</v>
      </c>
      <c r="D1318" s="308" t="s">
        <v>46</v>
      </c>
      <c r="E1318" s="144">
        <v>3</v>
      </c>
      <c r="F1318" s="24"/>
      <c r="G1318" s="24"/>
      <c r="H1318" s="24"/>
      <c r="I1318" s="24"/>
      <c r="J1318" s="110">
        <v>1530</v>
      </c>
      <c r="K1318" s="24">
        <f t="shared" si="44"/>
        <v>4590</v>
      </c>
    </row>
    <row r="1319" spans="1:11" ht="18.75">
      <c r="A1319" s="24">
        <v>80</v>
      </c>
      <c r="B1319" s="24"/>
      <c r="C1319" s="373" t="s">
        <v>1722</v>
      </c>
      <c r="D1319" s="308" t="s">
        <v>46</v>
      </c>
      <c r="E1319" s="144">
        <v>4</v>
      </c>
      <c r="F1319" s="24"/>
      <c r="G1319" s="24"/>
      <c r="H1319" s="24"/>
      <c r="I1319" s="24"/>
      <c r="J1319" s="110">
        <v>1935</v>
      </c>
      <c r="K1319" s="24">
        <f t="shared" si="44"/>
        <v>7740</v>
      </c>
    </row>
    <row r="1320" spans="1:11" ht="37.5">
      <c r="A1320" s="24">
        <v>81</v>
      </c>
      <c r="B1320" s="24"/>
      <c r="C1320" s="373" t="s">
        <v>1723</v>
      </c>
      <c r="D1320" s="308" t="s">
        <v>46</v>
      </c>
      <c r="E1320" s="144">
        <v>3</v>
      </c>
      <c r="F1320" s="24"/>
      <c r="G1320" s="24"/>
      <c r="H1320" s="24"/>
      <c r="I1320" s="24"/>
      <c r="J1320" s="110">
        <v>16020</v>
      </c>
      <c r="K1320" s="24">
        <f t="shared" si="44"/>
        <v>48060</v>
      </c>
    </row>
    <row r="1321" spans="1:11" ht="18.75">
      <c r="A1321" s="24">
        <v>82</v>
      </c>
      <c r="B1321" s="24"/>
      <c r="C1321" s="373" t="s">
        <v>1724</v>
      </c>
      <c r="D1321" s="308" t="s">
        <v>46</v>
      </c>
      <c r="E1321" s="144">
        <v>3</v>
      </c>
      <c r="F1321" s="24"/>
      <c r="G1321" s="24"/>
      <c r="H1321" s="24"/>
      <c r="I1321" s="24"/>
      <c r="J1321" s="110">
        <v>14220</v>
      </c>
      <c r="K1321" s="24">
        <f t="shared" si="44"/>
        <v>42660</v>
      </c>
    </row>
    <row r="1322" spans="1:11" ht="18.75">
      <c r="A1322" s="24">
        <v>83</v>
      </c>
      <c r="B1322" s="24"/>
      <c r="C1322" s="373" t="s">
        <v>1725</v>
      </c>
      <c r="D1322" s="308" t="s">
        <v>46</v>
      </c>
      <c r="E1322" s="144">
        <v>1</v>
      </c>
      <c r="F1322" s="24"/>
      <c r="G1322" s="24"/>
      <c r="H1322" s="24"/>
      <c r="I1322" s="24"/>
      <c r="J1322" s="110">
        <v>6300</v>
      </c>
      <c r="K1322" s="24">
        <f t="shared" si="44"/>
        <v>6300</v>
      </c>
    </row>
    <row r="1323" spans="1:11" ht="18.75">
      <c r="A1323" s="24">
        <v>84</v>
      </c>
      <c r="B1323" s="24"/>
      <c r="C1323" s="373" t="s">
        <v>1726</v>
      </c>
      <c r="D1323" s="308" t="s">
        <v>46</v>
      </c>
      <c r="E1323" s="144">
        <v>3</v>
      </c>
      <c r="F1323" s="24"/>
      <c r="G1323" s="24"/>
      <c r="H1323" s="24"/>
      <c r="I1323" s="24"/>
      <c r="J1323" s="110">
        <v>5940</v>
      </c>
      <c r="K1323" s="24">
        <f t="shared" si="44"/>
        <v>17820</v>
      </c>
    </row>
    <row r="1324" spans="1:11" ht="18.75">
      <c r="A1324" s="24">
        <v>85</v>
      </c>
      <c r="B1324" s="24"/>
      <c r="C1324" s="371" t="s">
        <v>1727</v>
      </c>
      <c r="D1324" s="308" t="s">
        <v>46</v>
      </c>
      <c r="E1324" s="144">
        <v>4</v>
      </c>
      <c r="F1324" s="24"/>
      <c r="G1324" s="24"/>
      <c r="H1324" s="24"/>
      <c r="I1324" s="24"/>
      <c r="J1324" s="110">
        <v>5940</v>
      </c>
      <c r="K1324" s="24">
        <f t="shared" si="44"/>
        <v>23760</v>
      </c>
    </row>
    <row r="1325" spans="1:11" ht="37.5">
      <c r="A1325" s="24">
        <v>86</v>
      </c>
      <c r="B1325" s="24"/>
      <c r="C1325" s="373" t="s">
        <v>1728</v>
      </c>
      <c r="D1325" s="308" t="s">
        <v>46</v>
      </c>
      <c r="E1325" s="376">
        <v>4</v>
      </c>
      <c r="F1325" s="24"/>
      <c r="G1325" s="24"/>
      <c r="H1325" s="24"/>
      <c r="I1325" s="24"/>
      <c r="J1325" s="110">
        <v>1380.6</v>
      </c>
      <c r="K1325" s="24">
        <f t="shared" si="44"/>
        <v>5522.4</v>
      </c>
    </row>
    <row r="1326" spans="1:11" ht="37.5">
      <c r="A1326" s="24">
        <v>87</v>
      </c>
      <c r="B1326" s="24"/>
      <c r="C1326" s="371" t="s">
        <v>1729</v>
      </c>
      <c r="D1326" s="308" t="s">
        <v>46</v>
      </c>
      <c r="E1326" s="144">
        <v>4</v>
      </c>
      <c r="F1326" s="24"/>
      <c r="G1326" s="24"/>
      <c r="H1326" s="24"/>
      <c r="I1326" s="24"/>
      <c r="J1326" s="110">
        <v>2678.6</v>
      </c>
      <c r="K1326" s="350">
        <f t="shared" si="44"/>
        <v>10714.4</v>
      </c>
    </row>
    <row r="1327" spans="1:11" ht="37.5">
      <c r="A1327" s="24">
        <v>88</v>
      </c>
      <c r="B1327" s="24"/>
      <c r="C1327" s="373" t="s">
        <v>1730</v>
      </c>
      <c r="D1327" s="308" t="s">
        <v>46</v>
      </c>
      <c r="E1327" s="144">
        <v>1</v>
      </c>
      <c r="F1327" s="24"/>
      <c r="G1327" s="24"/>
      <c r="H1327" s="24"/>
      <c r="I1327" s="24"/>
      <c r="J1327" s="110">
        <v>5940</v>
      </c>
      <c r="K1327" s="350">
        <f t="shared" si="44"/>
        <v>5940</v>
      </c>
    </row>
    <row r="1328" spans="1:11" ht="56.25">
      <c r="A1328" s="24">
        <v>89</v>
      </c>
      <c r="B1328" s="24"/>
      <c r="C1328" s="373" t="s">
        <v>1708</v>
      </c>
      <c r="D1328" s="308" t="s">
        <v>46</v>
      </c>
      <c r="E1328" s="144">
        <v>0</v>
      </c>
      <c r="F1328" s="24"/>
      <c r="G1328" s="24"/>
      <c r="H1328" s="24"/>
      <c r="I1328" s="24"/>
      <c r="J1328" s="110">
        <v>810</v>
      </c>
      <c r="K1328" s="350">
        <f t="shared" si="44"/>
        <v>0</v>
      </c>
    </row>
    <row r="1329" spans="1:11" ht="37.5">
      <c r="A1329" s="24">
        <v>90</v>
      </c>
      <c r="B1329" s="24"/>
      <c r="C1329" s="371" t="s">
        <v>1731</v>
      </c>
      <c r="D1329" s="308" t="s">
        <v>46</v>
      </c>
      <c r="E1329" s="144">
        <v>2</v>
      </c>
      <c r="F1329" s="24"/>
      <c r="G1329" s="24"/>
      <c r="H1329" s="24"/>
      <c r="I1329" s="24"/>
      <c r="J1329" s="110">
        <v>4680</v>
      </c>
      <c r="K1329" s="24">
        <f t="shared" si="44"/>
        <v>9360</v>
      </c>
    </row>
    <row r="1330" spans="1:11" ht="37.5">
      <c r="A1330" s="24">
        <v>91</v>
      </c>
      <c r="B1330" s="24"/>
      <c r="C1330" s="373" t="s">
        <v>1732</v>
      </c>
      <c r="D1330" s="308" t="s">
        <v>46</v>
      </c>
      <c r="E1330" s="144">
        <v>6</v>
      </c>
      <c r="F1330" s="24"/>
      <c r="G1330" s="24"/>
      <c r="H1330" s="24"/>
      <c r="I1330" s="24"/>
      <c r="J1330" s="110">
        <v>1764</v>
      </c>
      <c r="K1330" s="24">
        <f t="shared" si="44"/>
        <v>10584</v>
      </c>
    </row>
    <row r="1331" spans="1:11" ht="37.5">
      <c r="A1331" s="24">
        <v>92</v>
      </c>
      <c r="B1331" s="24"/>
      <c r="C1331" s="371" t="s">
        <v>1733</v>
      </c>
      <c r="D1331" s="308" t="s">
        <v>46</v>
      </c>
      <c r="E1331" s="144">
        <v>3</v>
      </c>
      <c r="F1331" s="24"/>
      <c r="G1331" s="24"/>
      <c r="H1331" s="24"/>
      <c r="I1331" s="24"/>
      <c r="J1331" s="110">
        <v>1044</v>
      </c>
      <c r="K1331" s="24">
        <f t="shared" si="44"/>
        <v>3132</v>
      </c>
    </row>
    <row r="1332" spans="1:11" ht="37.5">
      <c r="A1332" s="24">
        <v>93</v>
      </c>
      <c r="B1332" s="24"/>
      <c r="C1332" s="373" t="s">
        <v>1734</v>
      </c>
      <c r="D1332" s="308" t="s">
        <v>46</v>
      </c>
      <c r="E1332" s="144">
        <v>0</v>
      </c>
      <c r="F1332" s="24"/>
      <c r="G1332" s="24"/>
      <c r="H1332" s="24"/>
      <c r="I1332" s="24"/>
      <c r="J1332" s="110">
        <v>810</v>
      </c>
      <c r="K1332" s="350">
        <f t="shared" si="44"/>
        <v>0</v>
      </c>
    </row>
    <row r="1333" spans="1:11" ht="37.5">
      <c r="A1333" s="24">
        <v>94</v>
      </c>
      <c r="B1333" s="24"/>
      <c r="C1333" s="371" t="s">
        <v>1735</v>
      </c>
      <c r="D1333" s="308" t="s">
        <v>46</v>
      </c>
      <c r="E1333" s="144">
        <v>2</v>
      </c>
      <c r="F1333" s="24"/>
      <c r="G1333" s="24"/>
      <c r="H1333" s="24"/>
      <c r="I1333" s="24"/>
      <c r="J1333" s="110">
        <v>2070</v>
      </c>
      <c r="K1333" s="24">
        <f t="shared" si="44"/>
        <v>4140</v>
      </c>
    </row>
    <row r="1334" spans="1:11" ht="56.25">
      <c r="A1334" s="24">
        <v>95</v>
      </c>
      <c r="B1334" s="24"/>
      <c r="C1334" s="371" t="s">
        <v>1736</v>
      </c>
      <c r="D1334" s="308" t="s">
        <v>46</v>
      </c>
      <c r="E1334" s="144">
        <v>2</v>
      </c>
      <c r="F1334" s="24"/>
      <c r="G1334" s="24"/>
      <c r="H1334" s="24"/>
      <c r="I1334" s="24"/>
      <c r="J1334" s="110">
        <v>4680</v>
      </c>
      <c r="K1334" s="24">
        <f t="shared" si="44"/>
        <v>9360</v>
      </c>
    </row>
    <row r="1335" spans="1:11" ht="56.25">
      <c r="A1335" s="24">
        <v>96</v>
      </c>
      <c r="B1335" s="24"/>
      <c r="C1335" s="371" t="s">
        <v>1737</v>
      </c>
      <c r="D1335" s="308" t="s">
        <v>46</v>
      </c>
      <c r="E1335" s="144">
        <v>1</v>
      </c>
      <c r="F1335" s="24"/>
      <c r="G1335" s="24"/>
      <c r="H1335" s="24"/>
      <c r="I1335" s="24"/>
      <c r="J1335" s="110">
        <v>1980</v>
      </c>
      <c r="K1335" s="24">
        <f t="shared" si="44"/>
        <v>1980</v>
      </c>
    </row>
    <row r="1336" spans="1:11" ht="37.5">
      <c r="A1336" s="24">
        <v>97</v>
      </c>
      <c r="B1336" s="24"/>
      <c r="C1336" s="373" t="s">
        <v>1738</v>
      </c>
      <c r="D1336" s="308" t="s">
        <v>46</v>
      </c>
      <c r="E1336" s="144">
        <v>3</v>
      </c>
      <c r="F1336" s="24"/>
      <c r="G1336" s="24"/>
      <c r="H1336" s="24"/>
      <c r="I1336" s="24"/>
      <c r="J1336" s="110">
        <v>810</v>
      </c>
      <c r="K1336" s="24">
        <f t="shared" si="44"/>
        <v>2430</v>
      </c>
    </row>
    <row r="1337" spans="1:11" ht="56.25">
      <c r="A1337" s="24">
        <v>98</v>
      </c>
      <c r="B1337" s="24"/>
      <c r="C1337" s="373" t="s">
        <v>1739</v>
      </c>
      <c r="D1337" s="308" t="s">
        <v>46</v>
      </c>
      <c r="E1337" s="144">
        <v>3</v>
      </c>
      <c r="F1337" s="24"/>
      <c r="G1337" s="24"/>
      <c r="H1337" s="24"/>
      <c r="I1337" s="24"/>
      <c r="J1337" s="110">
        <v>1404</v>
      </c>
      <c r="K1337" s="24">
        <f t="shared" si="44"/>
        <v>4212</v>
      </c>
    </row>
    <row r="1338" spans="1:11" ht="37.5">
      <c r="A1338" s="24">
        <v>99</v>
      </c>
      <c r="B1338" s="24"/>
      <c r="C1338" s="371" t="s">
        <v>1740</v>
      </c>
      <c r="D1338" s="308" t="s">
        <v>46</v>
      </c>
      <c r="E1338" s="144">
        <v>6</v>
      </c>
      <c r="F1338" s="24"/>
      <c r="G1338" s="24"/>
      <c r="H1338" s="24"/>
      <c r="I1338" s="24"/>
      <c r="J1338" s="110">
        <v>1080</v>
      </c>
      <c r="K1338" s="24">
        <f t="shared" si="44"/>
        <v>6480</v>
      </c>
    </row>
    <row r="1339" spans="1:11" ht="18.75">
      <c r="A1339" s="24">
        <v>100</v>
      </c>
      <c r="B1339" s="24"/>
      <c r="C1339" s="371" t="s">
        <v>1741</v>
      </c>
      <c r="D1339" s="308" t="s">
        <v>46</v>
      </c>
      <c r="E1339" s="144">
        <v>2</v>
      </c>
      <c r="F1339" s="24"/>
      <c r="G1339" s="24"/>
      <c r="H1339" s="24"/>
      <c r="I1339" s="24"/>
      <c r="J1339" s="110">
        <v>1485</v>
      </c>
      <c r="K1339" s="24">
        <f t="shared" si="44"/>
        <v>2970</v>
      </c>
    </row>
    <row r="1340" spans="1:11" ht="18.75">
      <c r="A1340" s="24">
        <v>101</v>
      </c>
      <c r="B1340" s="24"/>
      <c r="C1340" s="371" t="s">
        <v>1742</v>
      </c>
      <c r="D1340" s="308" t="s">
        <v>46</v>
      </c>
      <c r="E1340" s="144">
        <v>1</v>
      </c>
      <c r="F1340" s="24"/>
      <c r="G1340" s="24"/>
      <c r="H1340" s="24"/>
      <c r="I1340" s="24"/>
      <c r="J1340" s="110">
        <v>4141</v>
      </c>
      <c r="K1340" s="24">
        <f t="shared" si="44"/>
        <v>4141</v>
      </c>
    </row>
    <row r="1341" spans="1:11" ht="37.5">
      <c r="A1341" s="24">
        <v>102</v>
      </c>
      <c r="B1341" s="24"/>
      <c r="C1341" s="371" t="s">
        <v>1743</v>
      </c>
      <c r="D1341" s="308" t="s">
        <v>46</v>
      </c>
      <c r="E1341" s="144">
        <v>3</v>
      </c>
      <c r="F1341" s="24"/>
      <c r="G1341" s="24"/>
      <c r="H1341" s="24"/>
      <c r="I1341" s="24"/>
      <c r="J1341" s="110">
        <v>4140</v>
      </c>
      <c r="K1341" s="24">
        <f t="shared" si="44"/>
        <v>12420</v>
      </c>
    </row>
    <row r="1342" spans="1:11" ht="37.5">
      <c r="A1342" s="24">
        <v>103</v>
      </c>
      <c r="B1342" s="24"/>
      <c r="C1342" s="371" t="s">
        <v>1744</v>
      </c>
      <c r="D1342" s="372" t="s">
        <v>278</v>
      </c>
      <c r="E1342" s="376">
        <v>8</v>
      </c>
      <c r="F1342" s="24"/>
      <c r="G1342" s="24"/>
      <c r="H1342" s="24"/>
      <c r="I1342" s="24"/>
      <c r="J1342" s="110">
        <v>1288.22</v>
      </c>
      <c r="K1342" s="24">
        <f t="shared" si="44"/>
        <v>10305.76</v>
      </c>
    </row>
    <row r="1343" spans="1:11" ht="18.75">
      <c r="A1343" s="24">
        <v>104</v>
      </c>
      <c r="B1343" s="24"/>
      <c r="C1343" s="371" t="s">
        <v>1745</v>
      </c>
      <c r="D1343" s="372" t="s">
        <v>278</v>
      </c>
      <c r="E1343" s="144">
        <v>4</v>
      </c>
      <c r="F1343" s="24"/>
      <c r="G1343" s="24"/>
      <c r="H1343" s="24"/>
      <c r="I1343" s="24"/>
      <c r="J1343" s="110">
        <v>2077.0500000000002</v>
      </c>
      <c r="K1343" s="350">
        <f t="shared" si="44"/>
        <v>8308.2000000000007</v>
      </c>
    </row>
    <row r="1344" spans="1:11" ht="37.5">
      <c r="A1344" s="24">
        <v>105</v>
      </c>
      <c r="B1344" s="24"/>
      <c r="C1344" s="371" t="s">
        <v>1746</v>
      </c>
      <c r="D1344" s="308" t="s">
        <v>46</v>
      </c>
      <c r="E1344" s="144">
        <v>1</v>
      </c>
      <c r="F1344" s="24"/>
      <c r="G1344" s="24"/>
      <c r="H1344" s="24"/>
      <c r="I1344" s="24"/>
      <c r="J1344" s="110">
        <v>2340</v>
      </c>
      <c r="K1344" s="24">
        <f t="shared" si="44"/>
        <v>2340</v>
      </c>
    </row>
    <row r="1345" spans="1:11" ht="37.5">
      <c r="A1345" s="24">
        <v>106</v>
      </c>
      <c r="B1345" s="24"/>
      <c r="C1345" s="371" t="s">
        <v>1747</v>
      </c>
      <c r="D1345" s="308" t="s">
        <v>46</v>
      </c>
      <c r="E1345" s="144">
        <v>1</v>
      </c>
      <c r="F1345" s="24"/>
      <c r="G1345" s="24"/>
      <c r="H1345" s="24"/>
      <c r="I1345" s="24"/>
      <c r="J1345" s="110">
        <v>2340</v>
      </c>
      <c r="K1345" s="24">
        <f t="shared" si="44"/>
        <v>2340</v>
      </c>
    </row>
    <row r="1346" spans="1:11" ht="56.25">
      <c r="A1346" s="24">
        <v>107</v>
      </c>
      <c r="B1346" s="24"/>
      <c r="C1346" s="371" t="s">
        <v>1748</v>
      </c>
      <c r="D1346" s="308" t="s">
        <v>46</v>
      </c>
      <c r="E1346" s="144">
        <v>1</v>
      </c>
      <c r="F1346" s="24"/>
      <c r="G1346" s="24"/>
      <c r="H1346" s="24"/>
      <c r="I1346" s="24"/>
      <c r="J1346" s="110">
        <v>2340</v>
      </c>
      <c r="K1346" s="24">
        <f t="shared" si="44"/>
        <v>2340</v>
      </c>
    </row>
    <row r="1347" spans="1:11" ht="56.25">
      <c r="A1347" s="24">
        <v>108</v>
      </c>
      <c r="B1347" s="24"/>
      <c r="C1347" s="371" t="s">
        <v>1749</v>
      </c>
      <c r="D1347" s="308" t="s">
        <v>46</v>
      </c>
      <c r="E1347" s="144">
        <v>0</v>
      </c>
      <c r="F1347" s="24"/>
      <c r="G1347" s="24"/>
      <c r="H1347" s="24"/>
      <c r="I1347" s="24"/>
      <c r="J1347" s="110">
        <v>2340</v>
      </c>
      <c r="K1347" s="350">
        <f t="shared" si="44"/>
        <v>0</v>
      </c>
    </row>
    <row r="1348" spans="1:11" ht="56.25">
      <c r="A1348" s="24">
        <v>109</v>
      </c>
      <c r="B1348" s="24"/>
      <c r="C1348" s="371" t="s">
        <v>1750</v>
      </c>
      <c r="D1348" s="308" t="s">
        <v>46</v>
      </c>
      <c r="E1348" s="144">
        <v>4</v>
      </c>
      <c r="F1348" s="24"/>
      <c r="G1348" s="24"/>
      <c r="H1348" s="24"/>
      <c r="I1348" s="24"/>
      <c r="J1348" s="110">
        <v>2340</v>
      </c>
      <c r="K1348" s="24">
        <f t="shared" si="44"/>
        <v>9360</v>
      </c>
    </row>
    <row r="1349" spans="1:11" ht="56.25">
      <c r="A1349" s="24">
        <v>110</v>
      </c>
      <c r="B1349" s="24"/>
      <c r="C1349" s="373" t="s">
        <v>1751</v>
      </c>
      <c r="D1349" s="308" t="s">
        <v>46</v>
      </c>
      <c r="E1349" s="144">
        <v>3</v>
      </c>
      <c r="F1349" s="24"/>
      <c r="G1349" s="24"/>
      <c r="H1349" s="24"/>
      <c r="I1349" s="24"/>
      <c r="J1349" s="110">
        <v>2160</v>
      </c>
      <c r="K1349" s="24">
        <f t="shared" si="44"/>
        <v>6480</v>
      </c>
    </row>
    <row r="1350" spans="1:11" ht="37.5">
      <c r="A1350" s="24">
        <v>111</v>
      </c>
      <c r="B1350" s="24"/>
      <c r="C1350" s="373" t="s">
        <v>1752</v>
      </c>
      <c r="D1350" s="308" t="s">
        <v>46</v>
      </c>
      <c r="E1350" s="144">
        <v>2</v>
      </c>
      <c r="F1350" s="24"/>
      <c r="G1350" s="24"/>
      <c r="H1350" s="24"/>
      <c r="I1350" s="24"/>
      <c r="J1350" s="110">
        <v>2160</v>
      </c>
      <c r="K1350" s="24">
        <f t="shared" si="44"/>
        <v>4320</v>
      </c>
    </row>
    <row r="1351" spans="1:11" ht="56.25">
      <c r="A1351" s="24">
        <v>112</v>
      </c>
      <c r="B1351" s="24"/>
      <c r="C1351" s="373" t="s">
        <v>1753</v>
      </c>
      <c r="D1351" s="308" t="s">
        <v>46</v>
      </c>
      <c r="E1351" s="144">
        <v>8</v>
      </c>
      <c r="F1351" s="24"/>
      <c r="G1351" s="24"/>
      <c r="H1351" s="24"/>
      <c r="I1351" s="24"/>
      <c r="J1351" s="110">
        <v>4500</v>
      </c>
      <c r="K1351" s="24">
        <f t="shared" si="44"/>
        <v>36000</v>
      </c>
    </row>
    <row r="1352" spans="1:11" ht="56.25">
      <c r="A1352" s="24">
        <v>113</v>
      </c>
      <c r="B1352" s="24"/>
      <c r="C1352" s="371" t="s">
        <v>1754</v>
      </c>
      <c r="D1352" s="308" t="s">
        <v>46</v>
      </c>
      <c r="E1352" s="144">
        <v>1</v>
      </c>
      <c r="F1352" s="24"/>
      <c r="G1352" s="24"/>
      <c r="H1352" s="24"/>
      <c r="I1352" s="24"/>
      <c r="J1352" s="110">
        <v>2700</v>
      </c>
      <c r="K1352" s="24">
        <f t="shared" si="44"/>
        <v>2700</v>
      </c>
    </row>
    <row r="1353" spans="1:11" ht="18.75">
      <c r="A1353" s="24">
        <v>114</v>
      </c>
      <c r="B1353" s="24"/>
      <c r="C1353" s="373" t="s">
        <v>1755</v>
      </c>
      <c r="D1353" s="308" t="s">
        <v>46</v>
      </c>
      <c r="E1353" s="144">
        <v>6</v>
      </c>
      <c r="F1353" s="24"/>
      <c r="G1353" s="24"/>
      <c r="H1353" s="24"/>
      <c r="I1353" s="24"/>
      <c r="J1353" s="110">
        <v>5940</v>
      </c>
      <c r="K1353" s="24">
        <f t="shared" si="44"/>
        <v>35640</v>
      </c>
    </row>
    <row r="1354" spans="1:11" ht="18.75">
      <c r="A1354" s="24">
        <v>115</v>
      </c>
      <c r="B1354" s="24"/>
      <c r="C1354" s="371" t="s">
        <v>1756</v>
      </c>
      <c r="D1354" s="308" t="s">
        <v>46</v>
      </c>
      <c r="E1354" s="144">
        <v>6</v>
      </c>
      <c r="F1354" s="24"/>
      <c r="G1354" s="24"/>
      <c r="H1354" s="24"/>
      <c r="I1354" s="24"/>
      <c r="J1354" s="110">
        <v>5940</v>
      </c>
      <c r="K1354" s="24">
        <f t="shared" si="44"/>
        <v>35640</v>
      </c>
    </row>
    <row r="1355" spans="1:11" ht="18.75">
      <c r="A1355" s="24">
        <v>116</v>
      </c>
      <c r="B1355" s="24"/>
      <c r="C1355" s="373" t="s">
        <v>1757</v>
      </c>
      <c r="D1355" s="308" t="s">
        <v>46</v>
      </c>
      <c r="E1355" s="144">
        <v>3</v>
      </c>
      <c r="F1355" s="24"/>
      <c r="G1355" s="24"/>
      <c r="H1355" s="24"/>
      <c r="I1355" s="24"/>
      <c r="J1355" s="110">
        <v>6300</v>
      </c>
      <c r="K1355" s="24">
        <f t="shared" si="44"/>
        <v>18900</v>
      </c>
    </row>
    <row r="1356" spans="1:11" ht="37.5">
      <c r="A1356" s="24">
        <v>117</v>
      </c>
      <c r="B1356" s="24"/>
      <c r="C1356" s="373" t="s">
        <v>1758</v>
      </c>
      <c r="D1356" s="308" t="s">
        <v>46</v>
      </c>
      <c r="E1356" s="144">
        <v>3</v>
      </c>
      <c r="F1356" s="24"/>
      <c r="G1356" s="24"/>
      <c r="H1356" s="24"/>
      <c r="I1356" s="24"/>
      <c r="J1356" s="110">
        <v>17640</v>
      </c>
      <c r="K1356" s="24">
        <f t="shared" si="44"/>
        <v>52920</v>
      </c>
    </row>
    <row r="1357" spans="1:11" ht="37.5">
      <c r="A1357" s="24">
        <v>118</v>
      </c>
      <c r="B1357" s="24"/>
      <c r="C1357" s="371" t="s">
        <v>1759</v>
      </c>
      <c r="D1357" s="308" t="s">
        <v>46</v>
      </c>
      <c r="E1357" s="144">
        <v>3</v>
      </c>
      <c r="F1357" s="24"/>
      <c r="G1357" s="24"/>
      <c r="H1357" s="24"/>
      <c r="I1357" s="24"/>
      <c r="J1357" s="110">
        <v>17640</v>
      </c>
      <c r="K1357" s="24">
        <f t="shared" si="44"/>
        <v>52920</v>
      </c>
    </row>
    <row r="1358" spans="1:11" ht="18.75">
      <c r="A1358" s="24">
        <v>119</v>
      </c>
      <c r="B1358" s="24"/>
      <c r="C1358" s="371" t="s">
        <v>1760</v>
      </c>
      <c r="D1358" s="379" t="s">
        <v>46</v>
      </c>
      <c r="E1358" s="144">
        <v>6</v>
      </c>
      <c r="F1358" s="24"/>
      <c r="G1358" s="24"/>
      <c r="H1358" s="24"/>
      <c r="I1358" s="24"/>
      <c r="J1358" s="110">
        <v>1561</v>
      </c>
      <c r="K1358" s="24">
        <f t="shared" si="44"/>
        <v>9366</v>
      </c>
    </row>
    <row r="1359" spans="1:11" ht="37.5">
      <c r="A1359" s="24">
        <v>120</v>
      </c>
      <c r="B1359" s="24"/>
      <c r="C1359" s="371" t="s">
        <v>1761</v>
      </c>
      <c r="D1359" s="379" t="s">
        <v>46</v>
      </c>
      <c r="E1359" s="144">
        <v>5</v>
      </c>
      <c r="F1359" s="24"/>
      <c r="G1359" s="24"/>
      <c r="H1359" s="24"/>
      <c r="I1359" s="24"/>
      <c r="J1359" s="110">
        <v>4676</v>
      </c>
      <c r="K1359" s="24">
        <f t="shared" si="44"/>
        <v>23380</v>
      </c>
    </row>
    <row r="1360" spans="1:11" ht="37.5">
      <c r="A1360" s="24">
        <v>121</v>
      </c>
      <c r="B1360" s="24"/>
      <c r="C1360" s="371" t="s">
        <v>1762</v>
      </c>
      <c r="D1360" s="379" t="s">
        <v>46</v>
      </c>
      <c r="E1360" s="144">
        <v>3</v>
      </c>
      <c r="F1360" s="24"/>
      <c r="G1360" s="24"/>
      <c r="H1360" s="24"/>
      <c r="I1360" s="24"/>
      <c r="J1360" s="110">
        <v>15000</v>
      </c>
      <c r="K1360" s="24">
        <f t="shared" si="44"/>
        <v>45000</v>
      </c>
    </row>
    <row r="1361" spans="1:11" ht="37.5">
      <c r="A1361" s="24">
        <v>122</v>
      </c>
      <c r="B1361" s="24"/>
      <c r="C1361" s="371" t="s">
        <v>1763</v>
      </c>
      <c r="D1361" s="379" t="s">
        <v>46</v>
      </c>
      <c r="E1361" s="144">
        <v>3</v>
      </c>
      <c r="F1361" s="24"/>
      <c r="G1361" s="24"/>
      <c r="H1361" s="24"/>
      <c r="I1361" s="24"/>
      <c r="J1361" s="110">
        <v>2820.4</v>
      </c>
      <c r="K1361" s="24">
        <f t="shared" si="44"/>
        <v>8461.2000000000007</v>
      </c>
    </row>
    <row r="1362" spans="1:11" ht="37.5">
      <c r="A1362" s="24">
        <v>123</v>
      </c>
      <c r="B1362" s="24"/>
      <c r="C1362" s="378" t="s">
        <v>1764</v>
      </c>
      <c r="D1362" s="98" t="s">
        <v>1765</v>
      </c>
      <c r="E1362" s="144">
        <v>1</v>
      </c>
      <c r="F1362" s="24"/>
      <c r="G1362" s="24"/>
      <c r="H1362" s="24"/>
      <c r="I1362" s="24"/>
      <c r="J1362" s="110">
        <v>111911</v>
      </c>
      <c r="K1362" s="24">
        <f t="shared" si="44"/>
        <v>111911</v>
      </c>
    </row>
    <row r="1363" spans="1:11" ht="47.25">
      <c r="A1363" s="24">
        <v>124</v>
      </c>
      <c r="B1363" s="24"/>
      <c r="C1363" s="380" t="s">
        <v>1766</v>
      </c>
      <c r="D1363" s="381" t="s">
        <v>46</v>
      </c>
      <c r="E1363" s="144">
        <v>5</v>
      </c>
      <c r="F1363" s="24"/>
      <c r="G1363" s="24"/>
      <c r="H1363" s="24"/>
      <c r="I1363" s="24"/>
      <c r="J1363" s="110">
        <v>2454.4</v>
      </c>
      <c r="K1363" s="24">
        <f t="shared" si="44"/>
        <v>12272</v>
      </c>
    </row>
    <row r="1364" spans="1:11" ht="47.25">
      <c r="A1364" s="24">
        <v>125</v>
      </c>
      <c r="B1364" s="24"/>
      <c r="C1364" s="380" t="s">
        <v>1767</v>
      </c>
      <c r="D1364" s="381" t="s">
        <v>46</v>
      </c>
      <c r="E1364" s="144">
        <v>2</v>
      </c>
      <c r="F1364" s="24"/>
      <c r="G1364" s="24"/>
      <c r="H1364" s="24"/>
      <c r="I1364" s="24"/>
      <c r="J1364" s="110">
        <v>2684.5</v>
      </c>
      <c r="K1364" s="24">
        <f t="shared" si="44"/>
        <v>5369</v>
      </c>
    </row>
    <row r="1365" spans="1:11" ht="47.25">
      <c r="A1365" s="24">
        <v>126</v>
      </c>
      <c r="B1365" s="24"/>
      <c r="C1365" s="380" t="s">
        <v>1768</v>
      </c>
      <c r="D1365" s="381" t="s">
        <v>46</v>
      </c>
      <c r="E1365" s="144">
        <v>1</v>
      </c>
      <c r="F1365" s="24"/>
      <c r="G1365" s="24"/>
      <c r="H1365" s="24"/>
      <c r="I1365" s="24"/>
      <c r="J1365" s="110">
        <v>2922.63</v>
      </c>
      <c r="K1365" s="24">
        <f t="shared" si="44"/>
        <v>2922.63</v>
      </c>
    </row>
    <row r="1366" spans="1:11" ht="18.75">
      <c r="A1366" s="24">
        <v>128</v>
      </c>
      <c r="B1366" s="24"/>
      <c r="C1366" s="378" t="s">
        <v>1769</v>
      </c>
      <c r="D1366" s="382" t="s">
        <v>278</v>
      </c>
      <c r="E1366" s="144">
        <v>5</v>
      </c>
      <c r="F1366" s="24"/>
      <c r="G1366" s="24"/>
      <c r="H1366" s="24"/>
      <c r="I1366" s="24"/>
      <c r="J1366" s="110">
        <v>1310</v>
      </c>
      <c r="K1366" s="24">
        <f t="shared" si="44"/>
        <v>6550</v>
      </c>
    </row>
    <row r="1367" spans="1:11" ht="18.75">
      <c r="A1367" s="24">
        <v>129</v>
      </c>
      <c r="B1367" s="24"/>
      <c r="C1367" s="378" t="s">
        <v>1770</v>
      </c>
      <c r="D1367" s="382" t="s">
        <v>34</v>
      </c>
      <c r="E1367" s="144">
        <v>16</v>
      </c>
      <c r="F1367" s="24"/>
      <c r="G1367" s="24"/>
      <c r="H1367" s="24"/>
      <c r="I1367" s="24"/>
      <c r="J1367" s="110">
        <v>1713</v>
      </c>
      <c r="K1367" s="24">
        <f t="shared" si="44"/>
        <v>27408</v>
      </c>
    </row>
    <row r="1368" spans="1:11" ht="18.75">
      <c r="A1368" s="24">
        <v>130</v>
      </c>
      <c r="B1368" s="24"/>
      <c r="C1368" s="378" t="s">
        <v>1771</v>
      </c>
      <c r="D1368" s="382" t="s">
        <v>46</v>
      </c>
      <c r="E1368" s="144">
        <v>1</v>
      </c>
      <c r="F1368" s="24"/>
      <c r="G1368" s="24"/>
      <c r="H1368" s="24"/>
      <c r="I1368" s="24"/>
      <c r="J1368" s="110">
        <v>9110</v>
      </c>
      <c r="K1368" s="24">
        <f t="shared" si="44"/>
        <v>9110</v>
      </c>
    </row>
    <row r="1369" spans="1:11" ht="75">
      <c r="A1369" s="24">
        <v>131</v>
      </c>
      <c r="B1369" s="24"/>
      <c r="C1369" s="378" t="s">
        <v>1772</v>
      </c>
      <c r="D1369" s="98" t="s">
        <v>46</v>
      </c>
      <c r="E1369" s="144">
        <v>4</v>
      </c>
      <c r="F1369" s="24"/>
      <c r="G1369" s="24"/>
      <c r="H1369" s="24"/>
      <c r="I1369" s="24"/>
      <c r="J1369" s="110">
        <v>13563.3</v>
      </c>
      <c r="K1369" s="24">
        <f t="shared" si="44"/>
        <v>54253.2</v>
      </c>
    </row>
    <row r="1370" spans="1:11" ht="56.25">
      <c r="A1370" s="24">
        <v>132</v>
      </c>
      <c r="B1370" s="24"/>
      <c r="C1370" s="378" t="s">
        <v>1773</v>
      </c>
      <c r="D1370" s="98" t="s">
        <v>46</v>
      </c>
      <c r="E1370" s="144">
        <v>4</v>
      </c>
      <c r="F1370" s="24"/>
      <c r="G1370" s="24"/>
      <c r="H1370" s="24"/>
      <c r="I1370" s="24"/>
      <c r="J1370" s="110">
        <v>14528</v>
      </c>
      <c r="K1370" s="24">
        <f t="shared" si="44"/>
        <v>58112</v>
      </c>
    </row>
    <row r="1371" spans="1:11" ht="37.5">
      <c r="A1371" s="24">
        <v>133</v>
      </c>
      <c r="B1371" s="24"/>
      <c r="C1371" s="378" t="s">
        <v>1774</v>
      </c>
      <c r="D1371" s="98" t="s">
        <v>1775</v>
      </c>
      <c r="E1371" s="144">
        <v>270</v>
      </c>
      <c r="F1371" s="24"/>
      <c r="G1371" s="24"/>
      <c r="H1371" s="24"/>
      <c r="I1371" s="24"/>
      <c r="J1371" s="110">
        <v>288.75</v>
      </c>
      <c r="K1371" s="24">
        <f t="shared" si="44"/>
        <v>77962.5</v>
      </c>
    </row>
    <row r="1372" spans="1:11" ht="18.75">
      <c r="A1372" s="24">
        <v>134</v>
      </c>
      <c r="B1372" s="24"/>
      <c r="C1372" s="378" t="s">
        <v>1776</v>
      </c>
      <c r="D1372" s="98" t="s">
        <v>1777</v>
      </c>
      <c r="E1372" s="144">
        <v>3</v>
      </c>
      <c r="F1372" s="24"/>
      <c r="G1372" s="24"/>
      <c r="H1372" s="24"/>
      <c r="I1372" s="24"/>
      <c r="J1372" s="110">
        <v>1472.75</v>
      </c>
      <c r="K1372" s="24">
        <f t="shared" si="44"/>
        <v>4418.25</v>
      </c>
    </row>
    <row r="1373" spans="1:11" ht="18.75">
      <c r="A1373" s="24">
        <v>135</v>
      </c>
      <c r="B1373" s="24"/>
      <c r="C1373" s="378" t="s">
        <v>1778</v>
      </c>
      <c r="D1373" s="98" t="s">
        <v>1315</v>
      </c>
      <c r="E1373" s="144">
        <v>7</v>
      </c>
      <c r="F1373" s="24"/>
      <c r="G1373" s="24"/>
      <c r="H1373" s="24"/>
      <c r="I1373" s="24"/>
      <c r="J1373" s="110">
        <v>13196.81</v>
      </c>
      <c r="K1373" s="24">
        <f t="shared" si="44"/>
        <v>92377.67</v>
      </c>
    </row>
    <row r="1374" spans="1:11" ht="18.75">
      <c r="A1374" s="24">
        <v>136</v>
      </c>
      <c r="B1374" s="24"/>
      <c r="C1374" s="378" t="s">
        <v>1779</v>
      </c>
      <c r="D1374" s="98" t="s">
        <v>1315</v>
      </c>
      <c r="E1374" s="144">
        <v>4</v>
      </c>
      <c r="F1374" s="24"/>
      <c r="G1374" s="24"/>
      <c r="H1374" s="24"/>
      <c r="I1374" s="24"/>
      <c r="J1374" s="110">
        <v>1473.64</v>
      </c>
      <c r="K1374" s="24">
        <f t="shared" si="44"/>
        <v>5894.56</v>
      </c>
    </row>
    <row r="1375" spans="1:11" ht="15.75">
      <c r="A1375" s="24">
        <v>137</v>
      </c>
      <c r="B1375" s="24"/>
      <c r="C1375" s="380" t="s">
        <v>1780</v>
      </c>
      <c r="D1375" s="110" t="s">
        <v>46</v>
      </c>
      <c r="E1375" s="383">
        <v>0</v>
      </c>
      <c r="F1375" s="24"/>
      <c r="G1375" s="24"/>
      <c r="H1375" s="24"/>
      <c r="I1375" s="24"/>
      <c r="J1375" s="110">
        <v>293.82</v>
      </c>
      <c r="K1375" s="350">
        <f t="shared" ref="K1375:K1424" si="45">E1375*J1375</f>
        <v>0</v>
      </c>
    </row>
    <row r="1376" spans="1:11" ht="15.75">
      <c r="A1376" s="24">
        <v>138</v>
      </c>
      <c r="B1376" s="24"/>
      <c r="C1376" s="380" t="s">
        <v>1781</v>
      </c>
      <c r="D1376" s="110" t="s">
        <v>46</v>
      </c>
      <c r="E1376" s="383">
        <v>2</v>
      </c>
      <c r="F1376" s="24"/>
      <c r="G1376" s="24"/>
      <c r="H1376" s="24"/>
      <c r="I1376" s="24"/>
      <c r="J1376" s="110">
        <v>1961</v>
      </c>
      <c r="K1376" s="350">
        <f t="shared" si="45"/>
        <v>3922</v>
      </c>
    </row>
    <row r="1377" spans="1:11" ht="45">
      <c r="A1377" s="24">
        <v>139</v>
      </c>
      <c r="B1377" s="24"/>
      <c r="C1377" s="384" t="s">
        <v>1782</v>
      </c>
      <c r="D1377" s="385" t="s">
        <v>46</v>
      </c>
      <c r="E1377" s="383">
        <v>0</v>
      </c>
      <c r="F1377" s="24"/>
      <c r="G1377" s="24"/>
      <c r="H1377" s="24"/>
      <c r="I1377" s="24"/>
      <c r="J1377" s="110">
        <v>3878.66</v>
      </c>
      <c r="K1377" s="350">
        <f t="shared" si="45"/>
        <v>0</v>
      </c>
    </row>
    <row r="1378" spans="1:11" ht="30">
      <c r="A1378" s="24">
        <v>140</v>
      </c>
      <c r="B1378" s="24"/>
      <c r="C1378" s="386" t="s">
        <v>1783</v>
      </c>
      <c r="D1378" s="385" t="s">
        <v>46</v>
      </c>
      <c r="E1378" s="383">
        <v>0</v>
      </c>
      <c r="F1378" s="24"/>
      <c r="G1378" s="24"/>
      <c r="H1378" s="24"/>
      <c r="I1378" s="24"/>
      <c r="J1378" s="110">
        <v>1587.1</v>
      </c>
      <c r="K1378" s="350">
        <f t="shared" si="45"/>
        <v>0</v>
      </c>
    </row>
    <row r="1379" spans="1:11">
      <c r="A1379" s="24">
        <v>141</v>
      </c>
      <c r="B1379" s="24"/>
      <c r="C1379" s="386" t="s">
        <v>1784</v>
      </c>
      <c r="D1379" s="385" t="s">
        <v>46</v>
      </c>
      <c r="E1379" s="143">
        <v>4</v>
      </c>
      <c r="F1379" s="24"/>
      <c r="G1379" s="24"/>
      <c r="H1379" s="24"/>
      <c r="I1379" s="24"/>
      <c r="J1379" s="110">
        <v>4066.25</v>
      </c>
      <c r="K1379" s="350">
        <f t="shared" si="45"/>
        <v>16265</v>
      </c>
    </row>
    <row r="1380" spans="1:11" ht="30">
      <c r="A1380" s="24">
        <v>142</v>
      </c>
      <c r="B1380" s="24"/>
      <c r="C1380" s="386" t="s">
        <v>1785</v>
      </c>
      <c r="D1380" s="385" t="s">
        <v>46</v>
      </c>
      <c r="E1380" s="143">
        <v>6</v>
      </c>
      <c r="F1380" s="24"/>
      <c r="G1380" s="24"/>
      <c r="H1380" s="24"/>
      <c r="I1380" s="24"/>
      <c r="J1380" s="110">
        <v>1615.42</v>
      </c>
      <c r="K1380" s="350">
        <f t="shared" si="45"/>
        <v>9692.52</v>
      </c>
    </row>
    <row r="1381" spans="1:11">
      <c r="A1381" s="24">
        <v>143</v>
      </c>
      <c r="B1381" s="24"/>
      <c r="C1381" s="386" t="s">
        <v>1786</v>
      </c>
      <c r="D1381" s="385" t="s">
        <v>46</v>
      </c>
      <c r="E1381" s="383">
        <v>0</v>
      </c>
      <c r="F1381" s="24"/>
      <c r="G1381" s="24"/>
      <c r="H1381" s="24"/>
      <c r="I1381" s="24"/>
      <c r="J1381" s="110">
        <v>4533.5600000000004</v>
      </c>
      <c r="K1381" s="350">
        <f t="shared" si="45"/>
        <v>0</v>
      </c>
    </row>
    <row r="1382" spans="1:11" ht="30">
      <c r="A1382" s="24">
        <v>144</v>
      </c>
      <c r="B1382" s="24"/>
      <c r="C1382" s="387" t="s">
        <v>1787</v>
      </c>
      <c r="D1382" s="385" t="s">
        <v>46</v>
      </c>
      <c r="E1382" s="143">
        <v>6</v>
      </c>
      <c r="F1382" s="24"/>
      <c r="G1382" s="24"/>
      <c r="H1382" s="24"/>
      <c r="I1382" s="24"/>
      <c r="J1382" s="110">
        <v>3877.48</v>
      </c>
      <c r="K1382" s="24">
        <f t="shared" si="45"/>
        <v>23264.880000000001</v>
      </c>
    </row>
    <row r="1383" spans="1:11" ht="30">
      <c r="A1383" s="24">
        <v>145</v>
      </c>
      <c r="B1383" s="24"/>
      <c r="C1383" s="99" t="s">
        <v>1788</v>
      </c>
      <c r="D1383" s="385" t="s">
        <v>46</v>
      </c>
      <c r="E1383" s="383">
        <v>2</v>
      </c>
      <c r="F1383" s="24"/>
      <c r="G1383" s="24"/>
      <c r="H1383" s="24"/>
      <c r="I1383" s="24"/>
      <c r="J1383" s="110">
        <v>1958.7</v>
      </c>
      <c r="K1383" s="24">
        <f t="shared" si="45"/>
        <v>3917.4</v>
      </c>
    </row>
    <row r="1384" spans="1:11">
      <c r="A1384" s="24">
        <v>146</v>
      </c>
      <c r="B1384" s="24"/>
      <c r="C1384" s="99" t="s">
        <v>1789</v>
      </c>
      <c r="D1384" s="385" t="s">
        <v>46</v>
      </c>
      <c r="E1384" s="383">
        <v>0</v>
      </c>
      <c r="F1384" s="24"/>
      <c r="G1384" s="24"/>
      <c r="H1384" s="24"/>
      <c r="I1384" s="24"/>
      <c r="J1384" s="110">
        <v>293.8</v>
      </c>
      <c r="K1384" s="350">
        <f t="shared" si="45"/>
        <v>0</v>
      </c>
    </row>
    <row r="1385" spans="1:11" ht="30">
      <c r="A1385" s="24">
        <v>147</v>
      </c>
      <c r="B1385" s="24"/>
      <c r="C1385" s="99" t="s">
        <v>1790</v>
      </c>
      <c r="D1385" s="110" t="s">
        <v>46</v>
      </c>
      <c r="E1385" s="142">
        <v>3</v>
      </c>
      <c r="F1385" s="24"/>
      <c r="G1385" s="24"/>
      <c r="H1385" s="24"/>
      <c r="I1385" s="24"/>
      <c r="J1385" s="110">
        <v>15937.2</v>
      </c>
      <c r="K1385" s="24">
        <f t="shared" si="45"/>
        <v>47811.600000000006</v>
      </c>
    </row>
    <row r="1386" spans="1:11" ht="30">
      <c r="A1386" s="24">
        <v>148</v>
      </c>
      <c r="B1386" s="24"/>
      <c r="C1386" s="99" t="s">
        <v>1791</v>
      </c>
      <c r="D1386" s="110" t="s">
        <v>46</v>
      </c>
      <c r="E1386" s="142">
        <v>4</v>
      </c>
      <c r="F1386" s="24"/>
      <c r="G1386" s="24"/>
      <c r="H1386" s="24"/>
      <c r="I1386" s="24"/>
      <c r="J1386" s="110">
        <v>3086</v>
      </c>
      <c r="K1386" s="24">
        <f t="shared" si="45"/>
        <v>12344</v>
      </c>
    </row>
    <row r="1387" spans="1:11" ht="30">
      <c r="A1387" s="24">
        <v>149</v>
      </c>
      <c r="B1387" s="24"/>
      <c r="C1387" s="99" t="s">
        <v>1792</v>
      </c>
      <c r="D1387" s="110" t="s">
        <v>46</v>
      </c>
      <c r="E1387" s="142">
        <v>4</v>
      </c>
      <c r="F1387" s="24"/>
      <c r="G1387" s="24"/>
      <c r="H1387" s="24"/>
      <c r="I1387" s="24"/>
      <c r="J1387" s="110">
        <v>2891</v>
      </c>
      <c r="K1387" s="24">
        <f t="shared" si="45"/>
        <v>11564</v>
      </c>
    </row>
    <row r="1388" spans="1:11" ht="30">
      <c r="A1388" s="24">
        <v>150</v>
      </c>
      <c r="B1388" s="24"/>
      <c r="C1388" s="99" t="s">
        <v>1793</v>
      </c>
      <c r="D1388" s="110" t="s">
        <v>46</v>
      </c>
      <c r="E1388" s="142">
        <v>3</v>
      </c>
      <c r="F1388" s="24"/>
      <c r="G1388" s="24"/>
      <c r="H1388" s="24"/>
      <c r="I1388" s="24"/>
      <c r="J1388" s="110">
        <v>14726.4</v>
      </c>
      <c r="K1388" s="24">
        <f t="shared" si="45"/>
        <v>44179.199999999997</v>
      </c>
    </row>
    <row r="1389" spans="1:11">
      <c r="A1389" s="24">
        <v>151</v>
      </c>
      <c r="B1389" s="24"/>
      <c r="C1389" s="24" t="s">
        <v>1794</v>
      </c>
      <c r="D1389" s="110" t="s">
        <v>46</v>
      </c>
      <c r="E1389" s="383">
        <v>6</v>
      </c>
      <c r="F1389" s="24"/>
      <c r="G1389" s="24"/>
      <c r="H1389" s="24"/>
      <c r="I1389" s="24"/>
      <c r="J1389" s="110">
        <v>1962.34</v>
      </c>
      <c r="K1389" s="24">
        <f t="shared" si="45"/>
        <v>11774.039999999999</v>
      </c>
    </row>
    <row r="1390" spans="1:11">
      <c r="A1390" s="24">
        <v>152</v>
      </c>
      <c r="B1390" s="24"/>
      <c r="C1390" s="24" t="s">
        <v>1795</v>
      </c>
      <c r="D1390" s="110" t="s">
        <v>46</v>
      </c>
      <c r="E1390" s="383">
        <v>3</v>
      </c>
      <c r="F1390" s="24"/>
      <c r="G1390" s="24"/>
      <c r="H1390" s="24"/>
      <c r="I1390" s="24"/>
      <c r="J1390" s="110">
        <v>1961.2</v>
      </c>
      <c r="K1390" s="24">
        <f t="shared" si="45"/>
        <v>5883.6</v>
      </c>
    </row>
    <row r="1391" spans="1:11" ht="45">
      <c r="A1391" s="24">
        <v>153</v>
      </c>
      <c r="B1391" s="24"/>
      <c r="C1391" s="99" t="s">
        <v>1796</v>
      </c>
      <c r="D1391" s="110" t="s">
        <v>46</v>
      </c>
      <c r="E1391" s="383">
        <v>2</v>
      </c>
      <c r="F1391" s="24"/>
      <c r="G1391" s="24"/>
      <c r="H1391" s="24"/>
      <c r="I1391" s="24"/>
      <c r="J1391" s="110">
        <v>330400</v>
      </c>
      <c r="K1391" s="24">
        <f t="shared" si="45"/>
        <v>660800</v>
      </c>
    </row>
    <row r="1392" spans="1:11">
      <c r="A1392" s="24">
        <v>154</v>
      </c>
      <c r="B1392" s="24"/>
      <c r="C1392" s="99" t="s">
        <v>1797</v>
      </c>
      <c r="D1392" s="110" t="s">
        <v>46</v>
      </c>
      <c r="E1392" s="388">
        <v>0</v>
      </c>
      <c r="F1392" s="24"/>
      <c r="G1392" s="24"/>
      <c r="H1392" s="24"/>
      <c r="I1392" s="24"/>
      <c r="J1392" s="110">
        <v>1962.34</v>
      </c>
      <c r="K1392" s="350">
        <f t="shared" si="45"/>
        <v>0</v>
      </c>
    </row>
    <row r="1393" spans="1:11">
      <c r="A1393" s="24">
        <v>155</v>
      </c>
      <c r="B1393" s="24"/>
      <c r="C1393" s="99" t="s">
        <v>1798</v>
      </c>
      <c r="D1393" s="110" t="s">
        <v>46</v>
      </c>
      <c r="E1393" s="388">
        <v>0</v>
      </c>
      <c r="F1393" s="24"/>
      <c r="G1393" s="24"/>
      <c r="H1393" s="24"/>
      <c r="I1393" s="24"/>
      <c r="J1393" s="110">
        <v>2944.1</v>
      </c>
      <c r="K1393" s="350">
        <f t="shared" si="45"/>
        <v>0</v>
      </c>
    </row>
    <row r="1394" spans="1:11">
      <c r="A1394" s="24">
        <v>156</v>
      </c>
      <c r="B1394" s="24"/>
      <c r="C1394" s="99" t="s">
        <v>1799</v>
      </c>
      <c r="D1394" s="110" t="s">
        <v>46</v>
      </c>
      <c r="E1394" s="388">
        <v>0</v>
      </c>
      <c r="F1394" s="24"/>
      <c r="G1394" s="24"/>
      <c r="H1394" s="24"/>
      <c r="I1394" s="24"/>
      <c r="J1394" s="110">
        <v>1962.34</v>
      </c>
      <c r="K1394" s="350">
        <f t="shared" si="45"/>
        <v>0</v>
      </c>
    </row>
    <row r="1395" spans="1:11">
      <c r="A1395" s="24">
        <v>157</v>
      </c>
      <c r="B1395" s="24"/>
      <c r="C1395" s="99" t="s">
        <v>1800</v>
      </c>
      <c r="D1395" s="110" t="s">
        <v>46</v>
      </c>
      <c r="E1395" s="388">
        <v>18</v>
      </c>
      <c r="F1395" s="24"/>
      <c r="G1395" s="24"/>
      <c r="H1395" s="24"/>
      <c r="I1395" s="24"/>
      <c r="J1395" s="110">
        <v>146.32</v>
      </c>
      <c r="K1395" s="349">
        <f t="shared" si="45"/>
        <v>2633.7599999999998</v>
      </c>
    </row>
    <row r="1396" spans="1:11">
      <c r="A1396" s="24">
        <v>158</v>
      </c>
      <c r="B1396" s="24"/>
      <c r="C1396" s="99" t="s">
        <v>1801</v>
      </c>
      <c r="D1396" s="110" t="s">
        <v>46</v>
      </c>
      <c r="E1396" s="388">
        <v>3</v>
      </c>
      <c r="F1396" s="24"/>
      <c r="G1396" s="24"/>
      <c r="H1396" s="24"/>
      <c r="I1396" s="24"/>
      <c r="J1396" s="110">
        <v>978.22</v>
      </c>
      <c r="K1396" s="24">
        <f t="shared" si="45"/>
        <v>2934.66</v>
      </c>
    </row>
    <row r="1397" spans="1:11">
      <c r="A1397" s="24">
        <v>159</v>
      </c>
      <c r="B1397" s="24"/>
      <c r="C1397" s="99" t="s">
        <v>1802</v>
      </c>
      <c r="D1397" s="110" t="s">
        <v>46</v>
      </c>
      <c r="E1397" s="388">
        <v>1</v>
      </c>
      <c r="F1397" s="24"/>
      <c r="G1397" s="24"/>
      <c r="H1397" s="24"/>
      <c r="I1397" s="24"/>
      <c r="J1397" s="110">
        <v>2938.2</v>
      </c>
      <c r="K1397" s="24">
        <f t="shared" si="45"/>
        <v>2938.2</v>
      </c>
    </row>
    <row r="1398" spans="1:11">
      <c r="A1398" s="24">
        <v>160</v>
      </c>
      <c r="B1398" s="24"/>
      <c r="C1398" s="99" t="s">
        <v>1803</v>
      </c>
      <c r="D1398" s="110" t="s">
        <v>46</v>
      </c>
      <c r="E1398" s="388">
        <v>2</v>
      </c>
      <c r="F1398" s="24"/>
      <c r="G1398" s="24"/>
      <c r="H1398" s="24"/>
      <c r="I1398" s="24"/>
      <c r="J1398" s="110">
        <v>1084.55</v>
      </c>
      <c r="K1398" s="350">
        <f t="shared" si="45"/>
        <v>2169.1</v>
      </c>
    </row>
    <row r="1399" spans="1:11">
      <c r="A1399" s="24">
        <v>161</v>
      </c>
      <c r="B1399" s="24"/>
      <c r="C1399" s="389" t="s">
        <v>1804</v>
      </c>
      <c r="D1399" s="110" t="s">
        <v>46</v>
      </c>
      <c r="E1399" s="388">
        <v>0</v>
      </c>
      <c r="F1399" s="24"/>
      <c r="G1399" s="24"/>
      <c r="H1399" s="24"/>
      <c r="I1399" s="24"/>
      <c r="J1399" s="110">
        <v>1961.16</v>
      </c>
      <c r="K1399" s="349">
        <f t="shared" si="45"/>
        <v>0</v>
      </c>
    </row>
    <row r="1400" spans="1:11">
      <c r="A1400" s="24">
        <v>162</v>
      </c>
      <c r="B1400" s="24"/>
      <c r="C1400" s="389" t="s">
        <v>1805</v>
      </c>
      <c r="D1400" s="110" t="s">
        <v>46</v>
      </c>
      <c r="E1400" s="388">
        <v>4</v>
      </c>
      <c r="F1400" s="24"/>
      <c r="G1400" s="24"/>
      <c r="H1400" s="24"/>
      <c r="I1400" s="24"/>
      <c r="J1400" s="110">
        <v>5900</v>
      </c>
      <c r="K1400" s="350">
        <f t="shared" si="45"/>
        <v>23600</v>
      </c>
    </row>
    <row r="1401" spans="1:11">
      <c r="A1401" s="24">
        <v>163</v>
      </c>
      <c r="B1401" s="24"/>
      <c r="C1401" s="389" t="s">
        <v>1806</v>
      </c>
      <c r="D1401" s="110" t="s">
        <v>46</v>
      </c>
      <c r="E1401" s="388">
        <v>4</v>
      </c>
      <c r="F1401" s="24"/>
      <c r="G1401" s="24"/>
      <c r="H1401" s="24"/>
      <c r="I1401" s="24"/>
      <c r="J1401" s="110">
        <v>44781</v>
      </c>
      <c r="K1401" s="350">
        <f t="shared" si="45"/>
        <v>179124</v>
      </c>
    </row>
    <row r="1402" spans="1:11">
      <c r="A1402" s="24">
        <v>164</v>
      </c>
      <c r="B1402" s="24"/>
      <c r="C1402" s="389" t="s">
        <v>1807</v>
      </c>
      <c r="D1402" s="110" t="s">
        <v>46</v>
      </c>
      <c r="E1402" s="388">
        <v>4</v>
      </c>
      <c r="F1402" s="24"/>
      <c r="G1402" s="24"/>
      <c r="H1402" s="24"/>
      <c r="I1402" s="24"/>
      <c r="J1402" s="110">
        <v>7009</v>
      </c>
      <c r="K1402" s="390">
        <v>28036.799999999999</v>
      </c>
    </row>
    <row r="1403" spans="1:11">
      <c r="A1403" s="24">
        <v>165</v>
      </c>
      <c r="B1403" s="24"/>
      <c r="C1403" s="389" t="s">
        <v>1808</v>
      </c>
      <c r="D1403" s="110" t="s">
        <v>46</v>
      </c>
      <c r="E1403" s="388">
        <v>4</v>
      </c>
      <c r="F1403" s="24"/>
      <c r="G1403" s="24"/>
      <c r="H1403" s="24"/>
      <c r="I1403" s="24"/>
      <c r="J1403" s="110">
        <v>1947</v>
      </c>
      <c r="K1403" s="350">
        <f t="shared" si="45"/>
        <v>7788</v>
      </c>
    </row>
    <row r="1404" spans="1:11">
      <c r="A1404" s="24">
        <v>166</v>
      </c>
      <c r="B1404" s="24"/>
      <c r="C1404" s="389" t="s">
        <v>1809</v>
      </c>
      <c r="D1404" s="110" t="s">
        <v>46</v>
      </c>
      <c r="E1404" s="388">
        <v>4</v>
      </c>
      <c r="F1404" s="24"/>
      <c r="G1404" s="24"/>
      <c r="H1404" s="24"/>
      <c r="I1404" s="24"/>
      <c r="J1404" s="110">
        <v>3894</v>
      </c>
      <c r="K1404" s="350">
        <f t="shared" si="45"/>
        <v>15576</v>
      </c>
    </row>
    <row r="1405" spans="1:11">
      <c r="A1405" s="24">
        <v>168</v>
      </c>
      <c r="B1405" s="24"/>
      <c r="C1405" s="389" t="s">
        <v>1810</v>
      </c>
      <c r="D1405" s="110" t="s">
        <v>28</v>
      </c>
      <c r="E1405" s="388">
        <v>9</v>
      </c>
      <c r="F1405" s="24"/>
      <c r="G1405" s="24"/>
      <c r="H1405" s="24"/>
      <c r="I1405" s="24"/>
      <c r="J1405" s="110">
        <v>345.74</v>
      </c>
      <c r="K1405" s="349">
        <f t="shared" si="45"/>
        <v>3111.66</v>
      </c>
    </row>
    <row r="1406" spans="1:11">
      <c r="A1406" s="24">
        <v>169</v>
      </c>
      <c r="B1406" s="24"/>
      <c r="C1406" s="389" t="s">
        <v>1811</v>
      </c>
      <c r="D1406" s="110" t="s">
        <v>46</v>
      </c>
      <c r="E1406" s="388">
        <v>35</v>
      </c>
      <c r="F1406" s="24"/>
      <c r="G1406" s="24"/>
      <c r="H1406" s="24"/>
      <c r="I1406" s="24"/>
      <c r="J1406" s="110">
        <v>35.28</v>
      </c>
      <c r="K1406" s="349">
        <f t="shared" si="45"/>
        <v>1234.8</v>
      </c>
    </row>
    <row r="1407" spans="1:11">
      <c r="A1407" s="24">
        <v>170</v>
      </c>
      <c r="B1407" s="24"/>
      <c r="C1407" s="389" t="s">
        <v>1812</v>
      </c>
      <c r="D1407" s="110" t="s">
        <v>46</v>
      </c>
      <c r="E1407" s="388">
        <v>17</v>
      </c>
      <c r="F1407" s="24"/>
      <c r="G1407" s="24"/>
      <c r="H1407" s="24"/>
      <c r="I1407" s="24"/>
      <c r="J1407" s="110">
        <v>28.91</v>
      </c>
      <c r="K1407" s="349">
        <f t="shared" si="45"/>
        <v>491.47</v>
      </c>
    </row>
    <row r="1408" spans="1:11">
      <c r="A1408" s="24">
        <v>171</v>
      </c>
      <c r="B1408" s="24"/>
      <c r="C1408" s="389" t="s">
        <v>1813</v>
      </c>
      <c r="D1408" s="110" t="s">
        <v>28</v>
      </c>
      <c r="E1408" s="388">
        <v>0.25</v>
      </c>
      <c r="F1408" s="24"/>
      <c r="G1408" s="24"/>
      <c r="H1408" s="24"/>
      <c r="I1408" s="24"/>
      <c r="J1408" s="110">
        <v>941.64</v>
      </c>
      <c r="K1408" s="349">
        <f t="shared" si="45"/>
        <v>235.41</v>
      </c>
    </row>
    <row r="1409" spans="1:11">
      <c r="A1409" s="24"/>
      <c r="B1409" s="24"/>
      <c r="C1409" s="391" t="s">
        <v>1814</v>
      </c>
      <c r="D1409" s="392" t="s">
        <v>278</v>
      </c>
      <c r="E1409" s="393">
        <v>15</v>
      </c>
      <c r="F1409" s="24"/>
      <c r="G1409" s="24"/>
      <c r="H1409" s="24"/>
      <c r="I1409" s="24"/>
      <c r="J1409" s="110">
        <v>388.22</v>
      </c>
      <c r="K1409" s="350">
        <f t="shared" si="45"/>
        <v>5823.3</v>
      </c>
    </row>
    <row r="1410" spans="1:11">
      <c r="A1410" s="24"/>
      <c r="B1410" s="24"/>
      <c r="C1410" s="391" t="s">
        <v>1815</v>
      </c>
      <c r="D1410" s="392" t="s">
        <v>46</v>
      </c>
      <c r="E1410" s="393">
        <v>7</v>
      </c>
      <c r="F1410" s="24"/>
      <c r="G1410" s="24"/>
      <c r="H1410" s="24"/>
      <c r="I1410" s="24"/>
      <c r="J1410" s="110">
        <v>293.82</v>
      </c>
      <c r="K1410" s="349">
        <f t="shared" si="45"/>
        <v>2056.7399999999998</v>
      </c>
    </row>
    <row r="1411" spans="1:11">
      <c r="A1411" s="24"/>
      <c r="B1411" s="24"/>
      <c r="C1411" s="391" t="s">
        <v>1816</v>
      </c>
      <c r="D1411" s="392" t="s">
        <v>46</v>
      </c>
      <c r="E1411" s="393">
        <v>8</v>
      </c>
      <c r="F1411" s="24"/>
      <c r="G1411" s="24"/>
      <c r="H1411" s="24"/>
      <c r="I1411" s="24"/>
      <c r="J1411" s="110">
        <v>234.82</v>
      </c>
      <c r="K1411" s="349">
        <f t="shared" si="45"/>
        <v>1878.56</v>
      </c>
    </row>
    <row r="1412" spans="1:11">
      <c r="A1412" s="24"/>
      <c r="B1412" s="24"/>
      <c r="C1412" s="391" t="s">
        <v>1817</v>
      </c>
      <c r="D1412" s="392" t="s">
        <v>46</v>
      </c>
      <c r="E1412" s="393">
        <v>2</v>
      </c>
      <c r="F1412" s="24"/>
      <c r="G1412" s="24"/>
      <c r="H1412" s="24"/>
      <c r="I1412" s="24"/>
      <c r="J1412" s="394">
        <v>1472</v>
      </c>
      <c r="K1412" s="350">
        <f t="shared" si="45"/>
        <v>2944</v>
      </c>
    </row>
    <row r="1413" spans="1:11">
      <c r="A1413" s="24"/>
      <c r="B1413" s="24"/>
      <c r="C1413" s="391" t="s">
        <v>1818</v>
      </c>
      <c r="D1413" s="392" t="s">
        <v>46</v>
      </c>
      <c r="E1413" s="393">
        <v>2</v>
      </c>
      <c r="F1413" s="24"/>
      <c r="G1413" s="24"/>
      <c r="H1413" s="24"/>
      <c r="I1413" s="24"/>
      <c r="J1413" s="395">
        <v>2695.68</v>
      </c>
      <c r="K1413" s="350">
        <f t="shared" si="45"/>
        <v>5391.36</v>
      </c>
    </row>
    <row r="1414" spans="1:11" ht="31.5">
      <c r="A1414" s="24"/>
      <c r="B1414" s="24"/>
      <c r="C1414" s="396" t="s">
        <v>1819</v>
      </c>
      <c r="D1414" s="392" t="s">
        <v>46</v>
      </c>
      <c r="E1414" s="393">
        <v>6</v>
      </c>
      <c r="F1414" s="24"/>
      <c r="G1414" s="24"/>
      <c r="H1414" s="24"/>
      <c r="I1414" s="24"/>
      <c r="J1414" s="395">
        <v>3646.05</v>
      </c>
      <c r="K1414" s="397">
        <f t="shared" si="45"/>
        <v>21876.300000000003</v>
      </c>
    </row>
    <row r="1415" spans="1:11" ht="31.5">
      <c r="A1415" s="24"/>
      <c r="B1415" s="24"/>
      <c r="C1415" s="396" t="s">
        <v>1820</v>
      </c>
      <c r="D1415" s="392" t="s">
        <v>46</v>
      </c>
      <c r="E1415" s="393">
        <v>6</v>
      </c>
      <c r="F1415" s="24"/>
      <c r="G1415" s="24"/>
      <c r="H1415" s="24"/>
      <c r="I1415" s="24"/>
      <c r="J1415" s="395">
        <v>1569.6</v>
      </c>
      <c r="K1415" s="397">
        <f t="shared" si="45"/>
        <v>9417.5999999999985</v>
      </c>
    </row>
    <row r="1416" spans="1:11" ht="31.5">
      <c r="A1416" s="24"/>
      <c r="B1416" s="24"/>
      <c r="C1416" s="396" t="s">
        <v>1821</v>
      </c>
      <c r="D1416" s="392" t="s">
        <v>46</v>
      </c>
      <c r="E1416" s="393">
        <v>6</v>
      </c>
      <c r="F1416" s="24"/>
      <c r="G1416" s="24"/>
      <c r="H1416" s="24"/>
      <c r="I1416" s="24"/>
      <c r="J1416" s="395">
        <v>3646.05</v>
      </c>
      <c r="K1416" s="397">
        <f t="shared" si="45"/>
        <v>21876.300000000003</v>
      </c>
    </row>
    <row r="1417" spans="1:11" ht="47.25">
      <c r="A1417" s="24"/>
      <c r="B1417" s="24"/>
      <c r="C1417" s="398" t="s">
        <v>1822</v>
      </c>
      <c r="D1417" s="392" t="s">
        <v>46</v>
      </c>
      <c r="E1417" s="393">
        <v>6</v>
      </c>
      <c r="F1417" s="24"/>
      <c r="G1417" s="24"/>
      <c r="H1417" s="24"/>
      <c r="I1417" s="24"/>
      <c r="J1417" s="395">
        <v>3646.05</v>
      </c>
      <c r="K1417" s="397">
        <f t="shared" si="45"/>
        <v>21876.300000000003</v>
      </c>
    </row>
    <row r="1418" spans="1:11" ht="47.25">
      <c r="A1418" s="24"/>
      <c r="B1418" s="24"/>
      <c r="C1418" s="396" t="s">
        <v>1823</v>
      </c>
      <c r="D1418" s="392" t="s">
        <v>46</v>
      </c>
      <c r="E1418" s="393">
        <v>6</v>
      </c>
      <c r="F1418" s="24"/>
      <c r="G1418" s="24"/>
      <c r="H1418" s="24"/>
      <c r="I1418" s="24"/>
      <c r="J1418" s="395">
        <v>1569.6</v>
      </c>
      <c r="K1418" s="397">
        <f t="shared" si="45"/>
        <v>9417.5999999999985</v>
      </c>
    </row>
    <row r="1419" spans="1:11" ht="47.25">
      <c r="A1419" s="24"/>
      <c r="B1419" s="24"/>
      <c r="C1419" s="396" t="s">
        <v>1824</v>
      </c>
      <c r="D1419" s="392" t="s">
        <v>46</v>
      </c>
      <c r="E1419" s="393">
        <v>6</v>
      </c>
      <c r="F1419" s="24"/>
      <c r="G1419" s="24"/>
      <c r="H1419" s="24"/>
      <c r="I1419" s="24"/>
      <c r="J1419" s="395">
        <v>3646.05</v>
      </c>
      <c r="K1419" s="397">
        <f t="shared" si="45"/>
        <v>21876.300000000003</v>
      </c>
    </row>
    <row r="1420" spans="1:11" ht="31.5">
      <c r="A1420" s="24"/>
      <c r="B1420" s="24"/>
      <c r="C1420" s="396" t="s">
        <v>1825</v>
      </c>
      <c r="D1420" s="392" t="s">
        <v>46</v>
      </c>
      <c r="E1420" s="393">
        <v>1</v>
      </c>
      <c r="F1420" s="24"/>
      <c r="G1420" s="24"/>
      <c r="H1420" s="24"/>
      <c r="I1420" s="24"/>
      <c r="J1420" s="395">
        <v>20000</v>
      </c>
      <c r="K1420" s="399">
        <f t="shared" si="45"/>
        <v>20000</v>
      </c>
    </row>
    <row r="1421" spans="1:11" ht="15.75">
      <c r="A1421" s="24"/>
      <c r="B1421" s="24"/>
      <c r="C1421" s="396" t="s">
        <v>1826</v>
      </c>
      <c r="D1421" s="392" t="s">
        <v>46</v>
      </c>
      <c r="E1421" s="393">
        <v>3</v>
      </c>
      <c r="F1421" s="24"/>
      <c r="G1421" s="24"/>
      <c r="H1421" s="24"/>
      <c r="I1421" s="24"/>
      <c r="J1421" s="395">
        <v>1960</v>
      </c>
      <c r="K1421" s="399">
        <f t="shared" si="45"/>
        <v>5880</v>
      </c>
    </row>
    <row r="1422" spans="1:11" ht="15.75">
      <c r="A1422" s="24"/>
      <c r="B1422" s="24"/>
      <c r="C1422" s="396" t="s">
        <v>1827</v>
      </c>
      <c r="D1422" s="392" t="s">
        <v>46</v>
      </c>
      <c r="E1422" s="393">
        <v>9</v>
      </c>
      <c r="F1422" s="24"/>
      <c r="G1422" s="24"/>
      <c r="H1422" s="24"/>
      <c r="I1422" s="24"/>
      <c r="J1422" s="395">
        <v>586.46</v>
      </c>
      <c r="K1422" s="399">
        <f t="shared" si="45"/>
        <v>5278.14</v>
      </c>
    </row>
    <row r="1423" spans="1:11" ht="15.75">
      <c r="A1423" s="24"/>
      <c r="B1423" s="24"/>
      <c r="C1423" s="396" t="s">
        <v>1828</v>
      </c>
      <c r="D1423" s="392" t="s">
        <v>46</v>
      </c>
      <c r="E1423" s="393">
        <v>1</v>
      </c>
      <c r="F1423" s="24"/>
      <c r="G1423" s="24"/>
      <c r="H1423" s="24"/>
      <c r="I1423" s="24"/>
      <c r="J1423" s="395">
        <v>5876.4</v>
      </c>
      <c r="K1423" s="399">
        <f t="shared" si="45"/>
        <v>5876.4</v>
      </c>
    </row>
    <row r="1424" spans="1:11">
      <c r="A1424" s="24"/>
      <c r="B1424" s="24"/>
      <c r="C1424" s="391" t="s">
        <v>1829</v>
      </c>
      <c r="D1424" s="392" t="s">
        <v>46</v>
      </c>
      <c r="E1424" s="393">
        <v>18</v>
      </c>
      <c r="F1424" s="24"/>
      <c r="G1424" s="24"/>
      <c r="H1424" s="24"/>
      <c r="I1424" s="24"/>
      <c r="J1424" s="110">
        <v>293.23</v>
      </c>
      <c r="K1424" s="399">
        <f t="shared" si="45"/>
        <v>5278.14</v>
      </c>
    </row>
    <row r="1425" spans="1:11">
      <c r="A1425" s="24"/>
      <c r="B1425" s="24"/>
      <c r="C1425" s="24"/>
      <c r="D1425" s="110"/>
      <c r="E1425" s="383"/>
      <c r="F1425" s="24"/>
      <c r="G1425" s="24"/>
      <c r="H1425" s="24"/>
      <c r="I1425" s="24"/>
      <c r="J1425" s="110"/>
      <c r="K1425" s="400">
        <f>SUM(K1032:K1424)</f>
        <v>15743953.033000004</v>
      </c>
    </row>
    <row r="1426" spans="1:11">
      <c r="A1426" s="24">
        <v>160</v>
      </c>
      <c r="B1426" s="24"/>
      <c r="C1426" s="99" t="s">
        <v>1830</v>
      </c>
      <c r="D1426" s="110" t="s">
        <v>46</v>
      </c>
      <c r="E1426" s="142">
        <v>3</v>
      </c>
      <c r="F1426" s="24"/>
      <c r="G1426" s="24"/>
      <c r="H1426" s="24"/>
      <c r="I1426" s="24"/>
      <c r="J1426" s="110">
        <v>179286.22</v>
      </c>
      <c r="K1426" s="24">
        <v>0</v>
      </c>
    </row>
    <row r="1427" spans="1:11">
      <c r="A1427" s="24">
        <v>1</v>
      </c>
      <c r="B1427" s="168"/>
      <c r="C1427" s="401" t="s">
        <v>1831</v>
      </c>
      <c r="D1427" s="393" t="s">
        <v>940</v>
      </c>
      <c r="E1427" s="402"/>
      <c r="F1427" s="24"/>
      <c r="G1427" s="24"/>
      <c r="H1427" s="24"/>
      <c r="I1427" s="402">
        <v>1904.2</v>
      </c>
      <c r="J1427" s="403">
        <v>99.9</v>
      </c>
      <c r="K1427" s="24">
        <f>I1427*J1427</f>
        <v>190229.58000000002</v>
      </c>
    </row>
    <row r="1428" spans="1:11">
      <c r="A1428" s="24">
        <v>2</v>
      </c>
      <c r="B1428" s="168"/>
      <c r="C1428" s="401" t="s">
        <v>1832</v>
      </c>
      <c r="D1428" s="393" t="s">
        <v>940</v>
      </c>
      <c r="E1428" s="402"/>
      <c r="F1428" s="24"/>
      <c r="G1428" s="24"/>
      <c r="H1428" s="24"/>
      <c r="I1428" s="402">
        <v>10259</v>
      </c>
      <c r="J1428" s="403">
        <v>76.599999999999994</v>
      </c>
      <c r="K1428" s="24">
        <f t="shared" ref="K1428:K1439" si="46">I1428*J1428</f>
        <v>785839.39999999991</v>
      </c>
    </row>
    <row r="1429" spans="1:11">
      <c r="A1429" s="24">
        <v>3</v>
      </c>
      <c r="B1429" s="24"/>
      <c r="C1429" s="404" t="s">
        <v>1833</v>
      </c>
      <c r="D1429" s="393" t="s">
        <v>940</v>
      </c>
      <c r="E1429" s="402"/>
      <c r="F1429" s="24"/>
      <c r="G1429" s="24"/>
      <c r="H1429" s="24"/>
      <c r="I1429" s="402">
        <v>40</v>
      </c>
      <c r="J1429" s="403">
        <v>40</v>
      </c>
      <c r="K1429" s="24">
        <f t="shared" si="46"/>
        <v>1600</v>
      </c>
    </row>
    <row r="1430" spans="1:11">
      <c r="A1430" s="24">
        <v>4</v>
      </c>
      <c r="B1430" s="24"/>
      <c r="C1430" s="405" t="s">
        <v>1834</v>
      </c>
      <c r="D1430" s="406" t="s">
        <v>940</v>
      </c>
      <c r="E1430" s="407"/>
      <c r="F1430" s="24"/>
      <c r="G1430" s="24"/>
      <c r="H1430" s="24"/>
      <c r="I1430" s="407">
        <v>10</v>
      </c>
      <c r="J1430" s="408">
        <v>20</v>
      </c>
      <c r="K1430" s="24">
        <f t="shared" si="46"/>
        <v>200</v>
      </c>
    </row>
    <row r="1431" spans="1:11" ht="30">
      <c r="A1431" s="24">
        <v>5</v>
      </c>
      <c r="B1431" s="24"/>
      <c r="C1431" s="401" t="s">
        <v>1835</v>
      </c>
      <c r="D1431" s="393" t="s">
        <v>46</v>
      </c>
      <c r="E1431" s="402"/>
      <c r="F1431" s="24"/>
      <c r="G1431" s="24"/>
      <c r="H1431" s="24"/>
      <c r="I1431" s="402">
        <v>3</v>
      </c>
      <c r="J1431" s="409">
        <v>2500</v>
      </c>
      <c r="K1431" s="24">
        <f t="shared" si="46"/>
        <v>7500</v>
      </c>
    </row>
    <row r="1432" spans="1:11">
      <c r="A1432" s="24">
        <v>6</v>
      </c>
      <c r="B1432" s="24"/>
      <c r="C1432" s="410" t="s">
        <v>1836</v>
      </c>
      <c r="D1432" s="411" t="s">
        <v>46</v>
      </c>
      <c r="E1432" s="402"/>
      <c r="F1432" s="24"/>
      <c r="G1432" s="24"/>
      <c r="H1432" s="24"/>
      <c r="I1432" s="402">
        <v>1</v>
      </c>
      <c r="J1432" s="409">
        <v>1500</v>
      </c>
      <c r="K1432" s="24">
        <f t="shared" si="46"/>
        <v>1500</v>
      </c>
    </row>
    <row r="1433" spans="1:11">
      <c r="A1433" s="24">
        <v>7</v>
      </c>
      <c r="B1433" s="24"/>
      <c r="C1433" s="412" t="s">
        <v>1837</v>
      </c>
      <c r="D1433" s="406" t="s">
        <v>46</v>
      </c>
      <c r="E1433" s="407"/>
      <c r="F1433" s="24"/>
      <c r="G1433" s="24"/>
      <c r="H1433" s="24"/>
      <c r="I1433" s="407">
        <v>4</v>
      </c>
      <c r="J1433" s="408">
        <v>100</v>
      </c>
      <c r="K1433" s="24">
        <f t="shared" si="46"/>
        <v>400</v>
      </c>
    </row>
    <row r="1434" spans="1:11">
      <c r="A1434" s="24">
        <v>8</v>
      </c>
      <c r="B1434" s="24"/>
      <c r="C1434" s="401" t="s">
        <v>1838</v>
      </c>
      <c r="D1434" s="393" t="s">
        <v>46</v>
      </c>
      <c r="E1434" s="402"/>
      <c r="F1434" s="24"/>
      <c r="G1434" s="24"/>
      <c r="H1434" s="24"/>
      <c r="I1434" s="402">
        <v>2</v>
      </c>
      <c r="J1434" s="403">
        <v>2500</v>
      </c>
      <c r="K1434" s="24">
        <f t="shared" si="46"/>
        <v>5000</v>
      </c>
    </row>
    <row r="1435" spans="1:11" ht="30">
      <c r="A1435" s="24">
        <v>9</v>
      </c>
      <c r="B1435" s="24"/>
      <c r="C1435" s="404" t="s">
        <v>1839</v>
      </c>
      <c r="D1435" s="411" t="s">
        <v>34</v>
      </c>
      <c r="E1435" s="402"/>
      <c r="F1435" s="24"/>
      <c r="G1435" s="24"/>
      <c r="H1435" s="24"/>
      <c r="I1435" s="402">
        <v>1</v>
      </c>
      <c r="J1435" s="403">
        <v>500</v>
      </c>
      <c r="K1435" s="24">
        <f t="shared" si="46"/>
        <v>500</v>
      </c>
    </row>
    <row r="1436" spans="1:11">
      <c r="A1436" s="24">
        <v>10</v>
      </c>
      <c r="B1436" s="24"/>
      <c r="C1436" s="410" t="s">
        <v>1840</v>
      </c>
      <c r="D1436" s="411" t="s">
        <v>46</v>
      </c>
      <c r="E1436" s="402"/>
      <c r="F1436" s="24"/>
      <c r="G1436" s="24"/>
      <c r="H1436" s="24"/>
      <c r="I1436" s="402">
        <v>5</v>
      </c>
      <c r="J1436" s="403">
        <v>100</v>
      </c>
      <c r="K1436" s="24">
        <f t="shared" si="46"/>
        <v>500</v>
      </c>
    </row>
    <row r="1437" spans="1:11">
      <c r="A1437" s="24">
        <v>11</v>
      </c>
      <c r="B1437" s="24"/>
      <c r="C1437" s="405" t="s">
        <v>1841</v>
      </c>
      <c r="D1437" s="382" t="s">
        <v>46</v>
      </c>
      <c r="E1437" s="402"/>
      <c r="F1437" s="24"/>
      <c r="G1437" s="24"/>
      <c r="H1437" s="24"/>
      <c r="I1437" s="402">
        <v>3</v>
      </c>
      <c r="J1437" s="403">
        <v>2500</v>
      </c>
      <c r="K1437" s="24">
        <f t="shared" si="46"/>
        <v>7500</v>
      </c>
    </row>
    <row r="1438" spans="1:11">
      <c r="A1438" s="24">
        <v>12</v>
      </c>
      <c r="B1438" s="24"/>
      <c r="C1438" s="405" t="s">
        <v>1842</v>
      </c>
      <c r="D1438" s="382" t="s">
        <v>46</v>
      </c>
      <c r="E1438" s="402"/>
      <c r="F1438" s="24"/>
      <c r="G1438" s="24"/>
      <c r="H1438" s="24"/>
      <c r="I1438" s="402">
        <v>28</v>
      </c>
      <c r="J1438" s="403">
        <v>100</v>
      </c>
      <c r="K1438" s="24">
        <f t="shared" si="46"/>
        <v>2800</v>
      </c>
    </row>
    <row r="1439" spans="1:11">
      <c r="A1439" s="24">
        <v>13</v>
      </c>
      <c r="B1439" s="24"/>
      <c r="C1439" s="405" t="s">
        <v>1843</v>
      </c>
      <c r="D1439" s="382" t="s">
        <v>46</v>
      </c>
      <c r="E1439" s="402"/>
      <c r="F1439" s="24"/>
      <c r="G1439" s="24"/>
      <c r="H1439" s="24"/>
      <c r="I1439" s="402">
        <v>1</v>
      </c>
      <c r="J1439" s="403">
        <v>100</v>
      </c>
      <c r="K1439" s="350">
        <f t="shared" si="46"/>
        <v>100</v>
      </c>
    </row>
    <row r="1440" spans="1:11" ht="30">
      <c r="A1440" s="24">
        <v>14</v>
      </c>
      <c r="B1440" s="24"/>
      <c r="C1440" s="99" t="s">
        <v>1844</v>
      </c>
      <c r="D1440" s="24" t="s">
        <v>940</v>
      </c>
      <c r="E1440" s="24"/>
      <c r="F1440" s="110">
        <v>60</v>
      </c>
      <c r="G1440" s="24"/>
      <c r="H1440" s="24"/>
      <c r="I1440" s="24"/>
      <c r="J1440" s="110">
        <v>20</v>
      </c>
      <c r="K1440" s="110">
        <f>F1440*J1440</f>
        <v>1200</v>
      </c>
    </row>
    <row r="1441" spans="1:11" ht="30">
      <c r="A1441" s="24">
        <v>15</v>
      </c>
      <c r="B1441" s="24"/>
      <c r="C1441" s="99" t="s">
        <v>1845</v>
      </c>
      <c r="D1441" s="110" t="s">
        <v>46</v>
      </c>
      <c r="E1441" s="110">
        <v>1</v>
      </c>
      <c r="F1441" s="24"/>
      <c r="G1441" s="24"/>
      <c r="H1441" s="24"/>
      <c r="I1441" s="24"/>
      <c r="J1441" s="403">
        <v>25000</v>
      </c>
      <c r="K1441" s="24">
        <f>J1441*E1441</f>
        <v>25000</v>
      </c>
    </row>
    <row r="1442" spans="1:11">
      <c r="A1442" s="24">
        <v>16</v>
      </c>
      <c r="B1442" s="24"/>
      <c r="C1442" s="404" t="s">
        <v>1846</v>
      </c>
      <c r="D1442" s="110" t="s">
        <v>46</v>
      </c>
      <c r="E1442" s="110">
        <v>1</v>
      </c>
      <c r="F1442" s="24"/>
      <c r="G1442" s="24"/>
      <c r="H1442" s="24"/>
      <c r="I1442" s="24"/>
      <c r="J1442" s="403">
        <v>2500</v>
      </c>
      <c r="K1442" s="24">
        <f>J1442*E1442</f>
        <v>2500</v>
      </c>
    </row>
    <row r="1443" spans="1:11">
      <c r="A1443" s="24"/>
      <c r="B1443" s="24"/>
      <c r="C1443" s="405" t="s">
        <v>1847</v>
      </c>
      <c r="D1443" s="24" t="s">
        <v>940</v>
      </c>
      <c r="E1443" s="108"/>
      <c r="F1443" s="24"/>
      <c r="G1443" s="24"/>
      <c r="H1443" s="24"/>
      <c r="I1443" s="24">
        <v>10</v>
      </c>
      <c r="J1443" s="24">
        <v>20</v>
      </c>
      <c r="K1443" s="350">
        <f t="shared" ref="K1443" si="47">I1443*J1443</f>
        <v>200</v>
      </c>
    </row>
    <row r="1444" spans="1:11">
      <c r="B1444"/>
      <c r="E1444"/>
    </row>
    <row r="1445" spans="1:11">
      <c r="B1445"/>
      <c r="E1445"/>
      <c r="F1445" t="s">
        <v>9</v>
      </c>
      <c r="G1445" s="24" t="s">
        <v>1848</v>
      </c>
      <c r="H1445" s="24"/>
      <c r="I1445" s="24">
        <f>K1425+K1441+K1442</f>
        <v>15771453.033000004</v>
      </c>
    </row>
    <row r="1446" spans="1:11">
      <c r="B1446"/>
      <c r="E1446"/>
      <c r="G1446" s="24" t="s">
        <v>11</v>
      </c>
      <c r="H1446" s="24"/>
      <c r="I1446" s="24">
        <v>1200</v>
      </c>
    </row>
    <row r="1447" spans="1:11">
      <c r="B1447"/>
      <c r="E1447"/>
      <c r="G1447" s="24" t="s">
        <v>1849</v>
      </c>
      <c r="H1447" s="24"/>
      <c r="I1447" s="24">
        <v>0</v>
      </c>
    </row>
    <row r="1448" spans="1:11">
      <c r="B1448"/>
      <c r="E1448"/>
      <c r="G1448" s="24" t="s">
        <v>13</v>
      </c>
      <c r="H1448" s="24"/>
      <c r="I1448" s="24">
        <v>0</v>
      </c>
    </row>
    <row r="1449" spans="1:11">
      <c r="B1449"/>
      <c r="E1449"/>
      <c r="G1449" s="24" t="s">
        <v>1850</v>
      </c>
      <c r="H1449" s="24"/>
      <c r="I1449" s="24">
        <f>M1442</f>
        <v>0</v>
      </c>
    </row>
    <row r="1450" spans="1:11">
      <c r="B1450"/>
      <c r="E1450"/>
      <c r="F1450" t="s">
        <v>679</v>
      </c>
      <c r="G1450" s="24"/>
      <c r="H1450" s="24"/>
      <c r="I1450" s="24">
        <f>I1445+I1446+I1447+I1448+I1449</f>
        <v>15772653.033000004</v>
      </c>
    </row>
    <row r="1451" spans="1:11">
      <c r="B1451"/>
      <c r="E1451"/>
    </row>
    <row r="1452" spans="1:11" ht="21">
      <c r="B1452"/>
      <c r="C1452" s="413" t="s">
        <v>1851</v>
      </c>
      <c r="E1452"/>
    </row>
    <row r="1453" spans="1:11" ht="16.5">
      <c r="B1453" s="44" t="s">
        <v>1852</v>
      </c>
      <c r="C1453" s="354" t="s">
        <v>1853</v>
      </c>
      <c r="D1453" s="33" t="s">
        <v>46</v>
      </c>
      <c r="E1453" s="53">
        <v>6</v>
      </c>
      <c r="F1453" s="24"/>
      <c r="G1453" s="24"/>
      <c r="H1453" s="24"/>
      <c r="I1453" s="24"/>
      <c r="J1453" s="110">
        <v>10083.6</v>
      </c>
      <c r="K1453" s="24">
        <f>E1453*J1453</f>
        <v>60501.600000000006</v>
      </c>
    </row>
    <row r="1454" spans="1:11" ht="16.5">
      <c r="B1454" s="44" t="s">
        <v>1854</v>
      </c>
      <c r="C1454" s="354" t="s">
        <v>1855</v>
      </c>
      <c r="D1454" s="33" t="s">
        <v>46</v>
      </c>
      <c r="E1454" s="53">
        <v>8</v>
      </c>
      <c r="F1454" s="24"/>
      <c r="G1454" s="24"/>
      <c r="H1454" s="24"/>
      <c r="I1454" s="24"/>
      <c r="J1454" s="110">
        <v>8365.7199999999993</v>
      </c>
      <c r="K1454" s="24">
        <f t="shared" ref="K1454:K1517" si="48">E1454*J1454</f>
        <v>66925.759999999995</v>
      </c>
    </row>
    <row r="1455" spans="1:11" ht="16.5">
      <c r="B1455" s="44" t="s">
        <v>1856</v>
      </c>
      <c r="C1455" s="354" t="s">
        <v>1857</v>
      </c>
      <c r="D1455" s="33" t="s">
        <v>46</v>
      </c>
      <c r="E1455" s="53">
        <v>2</v>
      </c>
      <c r="F1455" s="24"/>
      <c r="G1455" s="24"/>
      <c r="H1455" s="24"/>
      <c r="I1455" s="24"/>
      <c r="J1455" s="110">
        <v>12752.83</v>
      </c>
      <c r="K1455" s="24">
        <f t="shared" si="48"/>
        <v>25505.66</v>
      </c>
    </row>
    <row r="1456" spans="1:11" ht="16.5">
      <c r="B1456" s="44" t="s">
        <v>1858</v>
      </c>
      <c r="C1456" s="354" t="s">
        <v>1859</v>
      </c>
      <c r="D1456" s="33" t="s">
        <v>46</v>
      </c>
      <c r="E1456" s="53">
        <v>6</v>
      </c>
      <c r="F1456" s="24"/>
      <c r="G1456" s="24"/>
      <c r="H1456" s="24"/>
      <c r="I1456" s="24"/>
      <c r="J1456" s="110">
        <v>8263.73</v>
      </c>
      <c r="K1456" s="24">
        <f t="shared" si="48"/>
        <v>49582.38</v>
      </c>
    </row>
    <row r="1457" spans="2:11" ht="16.5">
      <c r="B1457" s="44" t="s">
        <v>1860</v>
      </c>
      <c r="C1457" s="354" t="s">
        <v>1861</v>
      </c>
      <c r="D1457" s="33" t="s">
        <v>46</v>
      </c>
      <c r="E1457" s="53">
        <v>1</v>
      </c>
      <c r="F1457" s="24"/>
      <c r="G1457" s="24"/>
      <c r="H1457" s="24"/>
      <c r="I1457" s="24"/>
      <c r="J1457" s="110">
        <v>2826.2</v>
      </c>
      <c r="K1457" s="24">
        <f t="shared" si="48"/>
        <v>2826.2</v>
      </c>
    </row>
    <row r="1458" spans="2:11" ht="16.5">
      <c r="B1458" s="44" t="s">
        <v>1129</v>
      </c>
      <c r="C1458" s="354" t="s">
        <v>1862</v>
      </c>
      <c r="D1458" s="33" t="s">
        <v>46</v>
      </c>
      <c r="E1458" s="53">
        <v>5</v>
      </c>
      <c r="F1458" s="24"/>
      <c r="G1458" s="24"/>
      <c r="H1458" s="24"/>
      <c r="I1458" s="24"/>
      <c r="J1458" s="110">
        <v>1010.2</v>
      </c>
      <c r="K1458" s="24">
        <f t="shared" si="48"/>
        <v>5051</v>
      </c>
    </row>
    <row r="1459" spans="2:11" ht="16.5">
      <c r="B1459" s="44" t="s">
        <v>1122</v>
      </c>
      <c r="C1459" s="354" t="s">
        <v>1863</v>
      </c>
      <c r="D1459" s="33" t="s">
        <v>46</v>
      </c>
      <c r="E1459" s="53">
        <v>5</v>
      </c>
      <c r="F1459" s="24"/>
      <c r="G1459" s="24"/>
      <c r="H1459" s="24"/>
      <c r="I1459" s="24"/>
      <c r="J1459" s="110">
        <v>1055.5999999999999</v>
      </c>
      <c r="K1459" s="24">
        <f t="shared" si="48"/>
        <v>5278</v>
      </c>
    </row>
    <row r="1460" spans="2:11" ht="16.5">
      <c r="B1460" s="44" t="s">
        <v>1134</v>
      </c>
      <c r="C1460" s="354" t="s">
        <v>1864</v>
      </c>
      <c r="D1460" s="33" t="s">
        <v>1127</v>
      </c>
      <c r="E1460" s="53">
        <v>5</v>
      </c>
      <c r="F1460" s="24"/>
      <c r="G1460" s="24"/>
      <c r="H1460" s="24"/>
      <c r="I1460" s="24"/>
      <c r="J1460" s="110">
        <v>1021.5</v>
      </c>
      <c r="K1460" s="24">
        <f t="shared" si="48"/>
        <v>5107.5</v>
      </c>
    </row>
    <row r="1461" spans="2:11" ht="16.5">
      <c r="B1461" s="44" t="s">
        <v>1865</v>
      </c>
      <c r="C1461" s="354" t="s">
        <v>1866</v>
      </c>
      <c r="D1461" s="33" t="s">
        <v>46</v>
      </c>
      <c r="E1461" s="33">
        <v>1</v>
      </c>
      <c r="F1461" s="24"/>
      <c r="G1461" s="24"/>
      <c r="H1461" s="24"/>
      <c r="I1461" s="24"/>
      <c r="J1461" s="110">
        <v>499.4</v>
      </c>
      <c r="K1461" s="24">
        <f t="shared" si="48"/>
        <v>499.4</v>
      </c>
    </row>
    <row r="1462" spans="2:11" ht="33">
      <c r="B1462" s="364" t="s">
        <v>1867</v>
      </c>
      <c r="C1462" s="365" t="s">
        <v>1868</v>
      </c>
      <c r="D1462" s="355" t="s">
        <v>278</v>
      </c>
      <c r="E1462" s="53">
        <v>18</v>
      </c>
      <c r="F1462" s="24"/>
      <c r="G1462" s="24"/>
      <c r="H1462" s="24"/>
      <c r="I1462" s="24"/>
      <c r="J1462" s="110">
        <v>325.66000000000003</v>
      </c>
      <c r="K1462" s="24">
        <f t="shared" si="48"/>
        <v>5861.88</v>
      </c>
    </row>
    <row r="1463" spans="2:11" ht="18.75">
      <c r="B1463" s="24"/>
      <c r="C1463" s="371" t="s">
        <v>1869</v>
      </c>
      <c r="D1463" s="372" t="s">
        <v>46</v>
      </c>
      <c r="E1463" s="414">
        <v>1</v>
      </c>
      <c r="F1463" s="24"/>
      <c r="G1463" s="24"/>
      <c r="H1463" s="24"/>
      <c r="I1463" s="24"/>
      <c r="J1463" s="372">
        <v>16893</v>
      </c>
      <c r="K1463" s="24">
        <f t="shared" si="48"/>
        <v>16893</v>
      </c>
    </row>
    <row r="1464" spans="2:11" ht="18.75">
      <c r="B1464" s="24"/>
      <c r="C1464" s="371" t="s">
        <v>1870</v>
      </c>
      <c r="D1464" s="372" t="s">
        <v>46</v>
      </c>
      <c r="E1464" s="414">
        <v>2</v>
      </c>
      <c r="F1464" s="24"/>
      <c r="G1464" s="24"/>
      <c r="H1464" s="24"/>
      <c r="I1464" s="24"/>
      <c r="J1464" s="372">
        <v>13571.84</v>
      </c>
      <c r="K1464" s="24">
        <f t="shared" si="48"/>
        <v>27143.68</v>
      </c>
    </row>
    <row r="1465" spans="2:11" ht="18.75">
      <c r="B1465" s="24"/>
      <c r="C1465" s="371" t="s">
        <v>1871</v>
      </c>
      <c r="D1465" s="372" t="s">
        <v>46</v>
      </c>
      <c r="E1465" s="414">
        <v>2</v>
      </c>
      <c r="F1465" s="24"/>
      <c r="G1465" s="24"/>
      <c r="H1465" s="24"/>
      <c r="I1465" s="24"/>
      <c r="J1465" s="372">
        <v>5781.09</v>
      </c>
      <c r="K1465" s="24">
        <f t="shared" si="48"/>
        <v>11562.18</v>
      </c>
    </row>
    <row r="1466" spans="2:11" ht="18.75">
      <c r="B1466" s="24"/>
      <c r="C1466" s="371" t="s">
        <v>1872</v>
      </c>
      <c r="D1466" s="372" t="s">
        <v>46</v>
      </c>
      <c r="E1466" s="414">
        <v>1</v>
      </c>
      <c r="F1466" s="24"/>
      <c r="G1466" s="24"/>
      <c r="H1466" s="24"/>
      <c r="I1466" s="24"/>
      <c r="J1466" s="372">
        <v>40955.339999999997</v>
      </c>
      <c r="K1466" s="24">
        <f t="shared" si="48"/>
        <v>40955.339999999997</v>
      </c>
    </row>
    <row r="1467" spans="2:11" ht="18.75">
      <c r="B1467" s="24"/>
      <c r="C1467" s="373" t="s">
        <v>1873</v>
      </c>
      <c r="D1467" s="372" t="s">
        <v>46</v>
      </c>
      <c r="E1467" s="414">
        <v>10</v>
      </c>
      <c r="F1467" s="24"/>
      <c r="G1467" s="24"/>
      <c r="H1467" s="24"/>
      <c r="I1467" s="24"/>
      <c r="J1467" s="372">
        <v>6420.74</v>
      </c>
      <c r="K1467" s="24">
        <f t="shared" si="48"/>
        <v>64207.399999999994</v>
      </c>
    </row>
    <row r="1468" spans="2:11" ht="18.75">
      <c r="B1468" s="24"/>
      <c r="C1468" s="373" t="s">
        <v>1874</v>
      </c>
      <c r="D1468" s="372" t="s">
        <v>46</v>
      </c>
      <c r="E1468" s="414">
        <v>1</v>
      </c>
      <c r="F1468" s="24"/>
      <c r="G1468" s="24"/>
      <c r="H1468" s="24"/>
      <c r="I1468" s="24"/>
      <c r="J1468" s="372">
        <v>13524.07</v>
      </c>
      <c r="K1468" s="24">
        <f t="shared" si="48"/>
        <v>13524.07</v>
      </c>
    </row>
    <row r="1469" spans="2:11" ht="18.75">
      <c r="B1469" s="24"/>
      <c r="C1469" s="373" t="s">
        <v>1875</v>
      </c>
      <c r="D1469" s="372" t="s">
        <v>46</v>
      </c>
      <c r="E1469" s="414">
        <v>3</v>
      </c>
      <c r="F1469" s="24"/>
      <c r="G1469" s="24"/>
      <c r="H1469" s="24"/>
      <c r="I1469" s="24"/>
      <c r="J1469" s="372">
        <v>12685.15</v>
      </c>
      <c r="K1469" s="24">
        <f t="shared" si="48"/>
        <v>38055.449999999997</v>
      </c>
    </row>
    <row r="1470" spans="2:11" ht="18.75">
      <c r="B1470" s="24"/>
      <c r="C1470" s="373" t="s">
        <v>1876</v>
      </c>
      <c r="D1470" s="372" t="s">
        <v>46</v>
      </c>
      <c r="E1470" s="414">
        <v>8</v>
      </c>
      <c r="F1470" s="24"/>
      <c r="G1470" s="24"/>
      <c r="H1470" s="24"/>
      <c r="I1470" s="24"/>
      <c r="J1470" s="372">
        <v>6495.61</v>
      </c>
      <c r="K1470" s="24">
        <f t="shared" si="48"/>
        <v>51964.88</v>
      </c>
    </row>
    <row r="1471" spans="2:11" ht="18.75">
      <c r="B1471" s="24"/>
      <c r="C1471" s="378" t="s">
        <v>1877</v>
      </c>
      <c r="D1471" s="372" t="s">
        <v>46</v>
      </c>
      <c r="E1471" s="414">
        <v>27</v>
      </c>
      <c r="F1471" s="24"/>
      <c r="G1471" s="24"/>
      <c r="H1471" s="24"/>
      <c r="I1471" s="24"/>
      <c r="J1471" s="372">
        <v>3171.76</v>
      </c>
      <c r="K1471" s="24">
        <f t="shared" si="48"/>
        <v>85637.52</v>
      </c>
    </row>
    <row r="1472" spans="2:11" ht="18.75">
      <c r="B1472" s="24"/>
      <c r="C1472" s="373" t="s">
        <v>1878</v>
      </c>
      <c r="D1472" s="372" t="s">
        <v>46</v>
      </c>
      <c r="E1472" s="414">
        <v>6</v>
      </c>
      <c r="F1472" s="24"/>
      <c r="G1472" s="24"/>
      <c r="H1472" s="24"/>
      <c r="I1472" s="24"/>
      <c r="J1472" s="372">
        <v>985.35</v>
      </c>
      <c r="K1472" s="24">
        <f t="shared" si="48"/>
        <v>5912.1</v>
      </c>
    </row>
    <row r="1473" spans="2:11" ht="37.5">
      <c r="B1473" s="24"/>
      <c r="C1473" s="373" t="s">
        <v>1879</v>
      </c>
      <c r="D1473" s="372" t="s">
        <v>46</v>
      </c>
      <c r="E1473" s="414">
        <v>4</v>
      </c>
      <c r="F1473" s="24"/>
      <c r="G1473" s="24"/>
      <c r="H1473" s="24"/>
      <c r="I1473" s="24"/>
      <c r="J1473" s="372">
        <v>5831.73</v>
      </c>
      <c r="K1473" s="24">
        <f t="shared" si="48"/>
        <v>23326.92</v>
      </c>
    </row>
    <row r="1474" spans="2:11" ht="18.75">
      <c r="B1474" s="24"/>
      <c r="C1474" s="374" t="s">
        <v>1880</v>
      </c>
      <c r="D1474" s="372" t="s">
        <v>46</v>
      </c>
      <c r="E1474" s="414">
        <v>4</v>
      </c>
      <c r="F1474" s="24"/>
      <c r="G1474" s="24"/>
      <c r="H1474" s="24"/>
      <c r="I1474" s="24"/>
      <c r="J1474" s="415">
        <v>11602.91</v>
      </c>
      <c r="K1474" s="24">
        <f t="shared" si="48"/>
        <v>46411.64</v>
      </c>
    </row>
    <row r="1475" spans="2:11" ht="37.5">
      <c r="B1475" s="24"/>
      <c r="C1475" s="374" t="s">
        <v>1881</v>
      </c>
      <c r="D1475" s="372" t="s">
        <v>46</v>
      </c>
      <c r="E1475" s="414">
        <v>11</v>
      </c>
      <c r="F1475" s="24"/>
      <c r="G1475" s="24"/>
      <c r="H1475" s="24"/>
      <c r="I1475" s="24"/>
      <c r="J1475" s="372">
        <v>12183.54</v>
      </c>
      <c r="K1475" s="24">
        <f t="shared" si="48"/>
        <v>134018.94</v>
      </c>
    </row>
    <row r="1476" spans="2:11" ht="37.5">
      <c r="B1476" s="24"/>
      <c r="C1476" s="373" t="s">
        <v>1882</v>
      </c>
      <c r="D1476" s="372" t="s">
        <v>46</v>
      </c>
      <c r="E1476" s="414">
        <v>7</v>
      </c>
      <c r="F1476" s="24"/>
      <c r="G1476" s="24"/>
      <c r="H1476" s="24"/>
      <c r="I1476" s="24"/>
      <c r="J1476" s="372">
        <v>16318.53</v>
      </c>
      <c r="K1476" s="24">
        <f t="shared" si="48"/>
        <v>114229.71</v>
      </c>
    </row>
    <row r="1477" spans="2:11" ht="37.5">
      <c r="B1477" s="24"/>
      <c r="C1477" s="373" t="s">
        <v>1883</v>
      </c>
      <c r="D1477" s="372" t="s">
        <v>46</v>
      </c>
      <c r="E1477" s="414">
        <v>7</v>
      </c>
      <c r="F1477" s="24"/>
      <c r="G1477" s="24"/>
      <c r="H1477" s="24"/>
      <c r="I1477" s="24"/>
      <c r="J1477" s="372">
        <v>17946.2</v>
      </c>
      <c r="K1477" s="24">
        <f t="shared" si="48"/>
        <v>125623.40000000001</v>
      </c>
    </row>
    <row r="1478" spans="2:11" ht="18.75">
      <c r="B1478" s="24"/>
      <c r="C1478" s="373" t="s">
        <v>1884</v>
      </c>
      <c r="D1478" s="372" t="s">
        <v>46</v>
      </c>
      <c r="E1478" s="414">
        <v>2</v>
      </c>
      <c r="F1478" s="24"/>
      <c r="G1478" s="24"/>
      <c r="H1478" s="24"/>
      <c r="I1478" s="24"/>
      <c r="J1478" s="372">
        <v>13908.7</v>
      </c>
      <c r="K1478" s="24">
        <f t="shared" si="48"/>
        <v>27817.4</v>
      </c>
    </row>
    <row r="1479" spans="2:11" ht="18.75">
      <c r="B1479" s="24"/>
      <c r="C1479" s="373" t="s">
        <v>1885</v>
      </c>
      <c r="D1479" s="372" t="s">
        <v>46</v>
      </c>
      <c r="E1479" s="414">
        <v>2</v>
      </c>
      <c r="F1479" s="24"/>
      <c r="G1479" s="24"/>
      <c r="H1479" s="24"/>
      <c r="I1479" s="24"/>
      <c r="J1479" s="372">
        <v>16163.05</v>
      </c>
      <c r="K1479" s="24">
        <f t="shared" si="48"/>
        <v>32326.1</v>
      </c>
    </row>
    <row r="1480" spans="2:11" ht="37.5">
      <c r="B1480" s="24"/>
      <c r="C1480" s="373" t="s">
        <v>1886</v>
      </c>
      <c r="D1480" s="372" t="s">
        <v>46</v>
      </c>
      <c r="E1480" s="414">
        <v>1</v>
      </c>
      <c r="F1480" s="24"/>
      <c r="G1480" s="24"/>
      <c r="H1480" s="24"/>
      <c r="I1480" s="24"/>
      <c r="J1480" s="110">
        <v>3594.12</v>
      </c>
      <c r="K1480" s="24">
        <f t="shared" si="48"/>
        <v>3594.12</v>
      </c>
    </row>
    <row r="1481" spans="2:11" ht="56.25">
      <c r="B1481" s="24"/>
      <c r="C1481" s="373" t="s">
        <v>1887</v>
      </c>
      <c r="D1481" s="372" t="s">
        <v>46</v>
      </c>
      <c r="E1481" s="414">
        <v>1</v>
      </c>
      <c r="F1481" s="24"/>
      <c r="G1481" s="24"/>
      <c r="H1481" s="24"/>
      <c r="I1481" s="24"/>
      <c r="J1481" s="110">
        <v>12062</v>
      </c>
      <c r="K1481" s="24">
        <f t="shared" si="48"/>
        <v>12062</v>
      </c>
    </row>
    <row r="1482" spans="2:11" ht="93.75">
      <c r="B1482" s="24"/>
      <c r="C1482" s="378" t="s">
        <v>1888</v>
      </c>
      <c r="D1482" s="372" t="s">
        <v>46</v>
      </c>
      <c r="E1482" s="414">
        <v>1</v>
      </c>
      <c r="F1482" s="24"/>
      <c r="G1482" s="24"/>
      <c r="H1482" s="24"/>
      <c r="I1482" s="24"/>
      <c r="J1482" s="110">
        <v>1004265</v>
      </c>
      <c r="K1482" s="24">
        <f t="shared" si="48"/>
        <v>1004265</v>
      </c>
    </row>
    <row r="1483" spans="2:11" ht="18.75">
      <c r="B1483" s="24"/>
      <c r="C1483" s="371" t="s">
        <v>1889</v>
      </c>
      <c r="D1483" s="372" t="s">
        <v>23</v>
      </c>
      <c r="E1483" s="414">
        <v>500</v>
      </c>
      <c r="F1483" s="24"/>
      <c r="G1483" s="24"/>
      <c r="H1483" s="24"/>
      <c r="I1483" s="24"/>
      <c r="J1483" s="110"/>
      <c r="K1483" s="24">
        <f t="shared" si="48"/>
        <v>0</v>
      </c>
    </row>
    <row r="1484" spans="2:11" ht="18.75">
      <c r="B1484" s="24"/>
      <c r="C1484" s="373" t="s">
        <v>1890</v>
      </c>
      <c r="D1484" s="372" t="s">
        <v>23</v>
      </c>
      <c r="E1484" s="414">
        <v>20</v>
      </c>
      <c r="F1484" s="24"/>
      <c r="G1484" s="24"/>
      <c r="H1484" s="24"/>
      <c r="I1484" s="24"/>
      <c r="J1484" s="110"/>
      <c r="K1484" s="24">
        <f t="shared" si="48"/>
        <v>0</v>
      </c>
    </row>
    <row r="1485" spans="2:11" ht="18.75">
      <c r="B1485" s="24"/>
      <c r="C1485" s="371" t="s">
        <v>1891</v>
      </c>
      <c r="D1485" s="372" t="s">
        <v>46</v>
      </c>
      <c r="E1485" s="414">
        <v>2</v>
      </c>
      <c r="F1485" s="24"/>
      <c r="G1485" s="24"/>
      <c r="H1485" s="24"/>
      <c r="I1485" s="24"/>
      <c r="J1485" s="110"/>
      <c r="K1485" s="24">
        <f t="shared" si="48"/>
        <v>0</v>
      </c>
    </row>
    <row r="1486" spans="2:11" ht="37.5">
      <c r="B1486" s="24"/>
      <c r="C1486" s="371" t="s">
        <v>1892</v>
      </c>
      <c r="D1486" s="372" t="s">
        <v>46</v>
      </c>
      <c r="E1486" s="414">
        <v>6</v>
      </c>
      <c r="F1486" s="24"/>
      <c r="G1486" s="24"/>
      <c r="H1486" s="24"/>
      <c r="I1486" s="24"/>
      <c r="J1486" s="110"/>
      <c r="K1486" s="24">
        <f t="shared" si="48"/>
        <v>0</v>
      </c>
    </row>
    <row r="1487" spans="2:11" ht="18.75">
      <c r="B1487" s="24"/>
      <c r="C1487" s="371" t="s">
        <v>1893</v>
      </c>
      <c r="D1487" s="372" t="s">
        <v>23</v>
      </c>
      <c r="E1487" s="414">
        <v>500</v>
      </c>
      <c r="F1487" s="24"/>
      <c r="G1487" s="24"/>
      <c r="H1487" s="24"/>
      <c r="I1487" s="24"/>
      <c r="J1487" s="110"/>
      <c r="K1487" s="24">
        <f t="shared" si="48"/>
        <v>0</v>
      </c>
    </row>
    <row r="1488" spans="2:11" ht="75">
      <c r="B1488" s="24"/>
      <c r="C1488" s="371" t="s">
        <v>1894</v>
      </c>
      <c r="D1488" s="372" t="s">
        <v>1895</v>
      </c>
      <c r="E1488" s="414">
        <v>1</v>
      </c>
      <c r="F1488" s="24"/>
      <c r="G1488" s="24"/>
      <c r="H1488" s="24"/>
      <c r="I1488" s="24"/>
      <c r="J1488" s="110">
        <v>198088</v>
      </c>
      <c r="K1488" s="24">
        <f t="shared" si="48"/>
        <v>198088</v>
      </c>
    </row>
    <row r="1489" spans="2:11" ht="37.5">
      <c r="B1489" s="24"/>
      <c r="C1489" s="371" t="s">
        <v>1896</v>
      </c>
      <c r="D1489" s="372" t="s">
        <v>1895</v>
      </c>
      <c r="E1489" s="414">
        <v>2</v>
      </c>
      <c r="F1489" s="24"/>
      <c r="G1489" s="24"/>
      <c r="H1489" s="24"/>
      <c r="I1489" s="24"/>
      <c r="J1489" s="110">
        <v>39641.440000000002</v>
      </c>
      <c r="K1489" s="24">
        <f t="shared" si="48"/>
        <v>79282.880000000005</v>
      </c>
    </row>
    <row r="1490" spans="2:11" ht="56.25">
      <c r="B1490" s="24"/>
      <c r="C1490" s="378" t="s">
        <v>1897</v>
      </c>
      <c r="D1490" s="372" t="s">
        <v>46</v>
      </c>
      <c r="E1490" s="414">
        <v>1</v>
      </c>
      <c r="F1490" s="24"/>
      <c r="G1490" s="24"/>
      <c r="H1490" s="24"/>
      <c r="I1490" s="24"/>
      <c r="J1490" s="110">
        <v>194402.4</v>
      </c>
      <c r="K1490" s="24">
        <f t="shared" si="48"/>
        <v>194402.4</v>
      </c>
    </row>
    <row r="1491" spans="2:11" ht="56.25">
      <c r="B1491" s="24"/>
      <c r="C1491" s="378" t="s">
        <v>1898</v>
      </c>
      <c r="D1491" s="372" t="s">
        <v>46</v>
      </c>
      <c r="E1491" s="414">
        <v>1</v>
      </c>
      <c r="F1491" s="24"/>
      <c r="G1491" s="24"/>
      <c r="H1491" s="24"/>
      <c r="I1491" s="24"/>
      <c r="J1491" s="110">
        <v>4479</v>
      </c>
      <c r="K1491" s="24">
        <f t="shared" si="48"/>
        <v>4479</v>
      </c>
    </row>
    <row r="1492" spans="2:11" ht="56.25">
      <c r="B1492" s="24"/>
      <c r="C1492" s="378" t="s">
        <v>1899</v>
      </c>
      <c r="D1492" s="372" t="s">
        <v>46</v>
      </c>
      <c r="E1492" s="414">
        <v>1</v>
      </c>
      <c r="F1492" s="24"/>
      <c r="G1492" s="24"/>
      <c r="H1492" s="24"/>
      <c r="I1492" s="24"/>
      <c r="J1492" s="110">
        <v>3359.2</v>
      </c>
      <c r="K1492" s="24">
        <f t="shared" si="48"/>
        <v>3359.2</v>
      </c>
    </row>
    <row r="1493" spans="2:11" ht="18.75">
      <c r="B1493" s="24"/>
      <c r="C1493" s="378" t="s">
        <v>1900</v>
      </c>
      <c r="D1493" s="372" t="s">
        <v>46</v>
      </c>
      <c r="E1493" s="414">
        <v>2</v>
      </c>
      <c r="F1493" s="24"/>
      <c r="G1493" s="24"/>
      <c r="H1493" s="24"/>
      <c r="I1493" s="24"/>
      <c r="J1493" s="110">
        <v>1169.8</v>
      </c>
      <c r="K1493" s="24">
        <f t="shared" si="48"/>
        <v>2339.6</v>
      </c>
    </row>
    <row r="1494" spans="2:11" ht="18.75">
      <c r="B1494" s="24"/>
      <c r="C1494" s="378" t="s">
        <v>1901</v>
      </c>
      <c r="D1494" s="372" t="s">
        <v>46</v>
      </c>
      <c r="E1494" s="414">
        <v>2</v>
      </c>
      <c r="F1494" s="24"/>
      <c r="G1494" s="24"/>
      <c r="H1494" s="24"/>
      <c r="I1494" s="24"/>
      <c r="J1494" s="110">
        <v>1837.3</v>
      </c>
      <c r="K1494" s="24">
        <f t="shared" si="48"/>
        <v>3674.6</v>
      </c>
    </row>
    <row r="1495" spans="2:11" ht="18.75">
      <c r="B1495" s="24"/>
      <c r="C1495" s="378" t="s">
        <v>1902</v>
      </c>
      <c r="D1495" s="372" t="s">
        <v>46</v>
      </c>
      <c r="E1495" s="414">
        <v>2</v>
      </c>
      <c r="F1495" s="24"/>
      <c r="G1495" s="24"/>
      <c r="H1495" s="24"/>
      <c r="I1495" s="24"/>
      <c r="J1495" s="110">
        <v>13998.4</v>
      </c>
      <c r="K1495" s="24">
        <f t="shared" si="48"/>
        <v>27996.799999999999</v>
      </c>
    </row>
    <row r="1496" spans="2:11" ht="18.75">
      <c r="B1496" s="24"/>
      <c r="C1496" s="378" t="s">
        <v>1903</v>
      </c>
      <c r="D1496" s="372" t="s">
        <v>46</v>
      </c>
      <c r="E1496" s="414">
        <v>5</v>
      </c>
      <c r="F1496" s="24"/>
      <c r="G1496" s="24"/>
      <c r="H1496" s="24"/>
      <c r="I1496" s="24"/>
      <c r="J1496" s="110">
        <v>179.57</v>
      </c>
      <c r="K1496" s="24">
        <f t="shared" si="48"/>
        <v>897.84999999999991</v>
      </c>
    </row>
    <row r="1497" spans="2:11" ht="18.75">
      <c r="B1497" s="24"/>
      <c r="C1497" s="378" t="s">
        <v>1904</v>
      </c>
      <c r="D1497" s="372" t="s">
        <v>46</v>
      </c>
      <c r="E1497" s="414">
        <v>5</v>
      </c>
      <c r="F1497" s="24"/>
      <c r="G1497" s="24"/>
      <c r="H1497" s="24"/>
      <c r="I1497" s="24"/>
      <c r="J1497" s="110">
        <v>111.24</v>
      </c>
      <c r="K1497" s="24">
        <f t="shared" si="48"/>
        <v>556.19999999999993</v>
      </c>
    </row>
    <row r="1498" spans="2:11" ht="75">
      <c r="B1498" s="24"/>
      <c r="C1498" s="378" t="s">
        <v>1905</v>
      </c>
      <c r="D1498" s="372" t="s">
        <v>46</v>
      </c>
      <c r="E1498" s="414"/>
      <c r="F1498" s="24"/>
      <c r="G1498" s="24"/>
      <c r="H1498" s="24"/>
      <c r="I1498" s="24"/>
      <c r="J1498" s="110"/>
      <c r="K1498" s="24">
        <f t="shared" si="48"/>
        <v>0</v>
      </c>
    </row>
    <row r="1499" spans="2:11" ht="18.75">
      <c r="B1499" s="24"/>
      <c r="C1499" s="371" t="s">
        <v>1906</v>
      </c>
      <c r="D1499" s="372"/>
      <c r="E1499" s="414">
        <v>1</v>
      </c>
      <c r="F1499" s="24"/>
      <c r="G1499" s="24"/>
      <c r="H1499" s="24"/>
      <c r="I1499" s="24"/>
      <c r="J1499" s="110">
        <v>1232.98</v>
      </c>
      <c r="K1499" s="24">
        <f t="shared" si="48"/>
        <v>1232.98</v>
      </c>
    </row>
    <row r="1500" spans="2:11" ht="18.75">
      <c r="B1500" s="24"/>
      <c r="C1500" s="371" t="s">
        <v>1907</v>
      </c>
      <c r="D1500" s="372"/>
      <c r="E1500" s="414">
        <v>1</v>
      </c>
      <c r="F1500" s="24"/>
      <c r="G1500" s="24"/>
      <c r="H1500" s="24"/>
      <c r="I1500" s="24"/>
      <c r="J1500" s="110">
        <v>2230</v>
      </c>
      <c r="K1500" s="24">
        <f t="shared" si="48"/>
        <v>2230</v>
      </c>
    </row>
    <row r="1501" spans="2:11" ht="18.75">
      <c r="B1501" s="24"/>
      <c r="C1501" s="371" t="s">
        <v>1908</v>
      </c>
      <c r="D1501" s="372"/>
      <c r="E1501" s="414">
        <v>2</v>
      </c>
      <c r="F1501" s="24"/>
      <c r="G1501" s="24"/>
      <c r="H1501" s="24"/>
      <c r="I1501" s="24"/>
      <c r="J1501" s="110">
        <v>6416.55</v>
      </c>
      <c r="K1501" s="24">
        <f t="shared" si="48"/>
        <v>12833.1</v>
      </c>
    </row>
    <row r="1502" spans="2:11" ht="37.5">
      <c r="B1502" s="24"/>
      <c r="C1502" s="371" t="s">
        <v>1909</v>
      </c>
      <c r="D1502" s="372" t="s">
        <v>46</v>
      </c>
      <c r="E1502" s="414"/>
      <c r="F1502" s="24"/>
      <c r="G1502" s="24"/>
      <c r="H1502" s="24"/>
      <c r="I1502" s="24"/>
      <c r="J1502" s="110"/>
      <c r="K1502" s="24">
        <f t="shared" si="48"/>
        <v>0</v>
      </c>
    </row>
    <row r="1503" spans="2:11" ht="18.75">
      <c r="B1503" s="24"/>
      <c r="C1503" s="371" t="s">
        <v>1910</v>
      </c>
      <c r="D1503" s="372" t="s">
        <v>23</v>
      </c>
      <c r="E1503" s="414">
        <v>100</v>
      </c>
      <c r="F1503" s="24"/>
      <c r="G1503" s="24"/>
      <c r="H1503" s="24"/>
      <c r="I1503" s="24"/>
      <c r="J1503" s="110">
        <v>36.14</v>
      </c>
      <c r="K1503" s="24">
        <f t="shared" si="48"/>
        <v>3614</v>
      </c>
    </row>
    <row r="1504" spans="2:11" ht="18.75">
      <c r="B1504" s="24"/>
      <c r="C1504" s="371" t="s">
        <v>1911</v>
      </c>
      <c r="D1504" s="372" t="s">
        <v>23</v>
      </c>
      <c r="E1504" s="414">
        <v>100</v>
      </c>
      <c r="F1504" s="24"/>
      <c r="G1504" s="24"/>
      <c r="H1504" s="24"/>
      <c r="I1504" s="24"/>
      <c r="J1504" s="110">
        <v>30.12</v>
      </c>
      <c r="K1504" s="24">
        <f t="shared" si="48"/>
        <v>3012</v>
      </c>
    </row>
    <row r="1505" spans="2:11" ht="18.75">
      <c r="B1505" s="24"/>
      <c r="C1505" s="371" t="s">
        <v>1912</v>
      </c>
      <c r="D1505" s="372" t="s">
        <v>23</v>
      </c>
      <c r="E1505" s="414">
        <v>100</v>
      </c>
      <c r="F1505" s="24"/>
      <c r="G1505" s="24"/>
      <c r="H1505" s="24"/>
      <c r="I1505" s="24"/>
      <c r="J1505" s="110">
        <v>57</v>
      </c>
      <c r="K1505" s="24">
        <f t="shared" si="48"/>
        <v>5700</v>
      </c>
    </row>
    <row r="1506" spans="2:11" ht="18.75">
      <c r="B1506" s="24"/>
      <c r="C1506" s="371" t="s">
        <v>1913</v>
      </c>
      <c r="D1506" s="372" t="s">
        <v>46</v>
      </c>
      <c r="E1506" s="414">
        <v>2</v>
      </c>
      <c r="F1506" s="24"/>
      <c r="G1506" s="24"/>
      <c r="H1506" s="24"/>
      <c r="I1506" s="24"/>
      <c r="J1506" s="110">
        <v>2800</v>
      </c>
      <c r="K1506" s="24">
        <f t="shared" si="48"/>
        <v>5600</v>
      </c>
    </row>
    <row r="1507" spans="2:11" ht="18.75">
      <c r="B1507" s="24"/>
      <c r="C1507" s="371" t="s">
        <v>1914</v>
      </c>
      <c r="D1507" s="372" t="s">
        <v>46</v>
      </c>
      <c r="E1507" s="414">
        <v>2</v>
      </c>
      <c r="F1507" s="24"/>
      <c r="G1507" s="24"/>
      <c r="H1507" s="24"/>
      <c r="I1507" s="24"/>
      <c r="J1507" s="110">
        <v>5250</v>
      </c>
      <c r="K1507" s="24">
        <f t="shared" si="48"/>
        <v>10500</v>
      </c>
    </row>
    <row r="1508" spans="2:11" ht="37.5">
      <c r="B1508" s="24"/>
      <c r="C1508" s="371" t="s">
        <v>1915</v>
      </c>
      <c r="D1508" s="372" t="s">
        <v>46</v>
      </c>
      <c r="E1508" s="414">
        <v>2</v>
      </c>
      <c r="F1508" s="24"/>
      <c r="G1508" s="24"/>
      <c r="H1508" s="24"/>
      <c r="I1508" s="24"/>
      <c r="J1508" s="110">
        <v>3784.2</v>
      </c>
      <c r="K1508" s="24">
        <f t="shared" si="48"/>
        <v>7568.4</v>
      </c>
    </row>
    <row r="1509" spans="2:11" ht="18.75">
      <c r="B1509" s="24"/>
      <c r="C1509" s="371" t="s">
        <v>1916</v>
      </c>
      <c r="D1509" s="372" t="s">
        <v>46</v>
      </c>
      <c r="E1509" s="414">
        <v>1</v>
      </c>
      <c r="F1509" s="24"/>
      <c r="G1509" s="24"/>
      <c r="H1509" s="24"/>
      <c r="I1509" s="24"/>
      <c r="J1509" s="110">
        <v>49770</v>
      </c>
      <c r="K1509" s="24">
        <f t="shared" si="48"/>
        <v>49770</v>
      </c>
    </row>
    <row r="1510" spans="2:11" ht="37.5">
      <c r="B1510" s="24"/>
      <c r="C1510" s="371" t="s">
        <v>1917</v>
      </c>
      <c r="D1510" s="372" t="s">
        <v>46</v>
      </c>
      <c r="E1510" s="414">
        <v>6</v>
      </c>
      <c r="F1510" s="24"/>
      <c r="G1510" s="24"/>
      <c r="H1510" s="24"/>
      <c r="I1510" s="24"/>
      <c r="J1510" s="110">
        <v>5618.25</v>
      </c>
      <c r="K1510" s="24">
        <f t="shared" si="48"/>
        <v>33709.5</v>
      </c>
    </row>
    <row r="1511" spans="2:11" ht="18.75">
      <c r="B1511" s="24"/>
      <c r="C1511" s="371" t="s">
        <v>1918</v>
      </c>
      <c r="D1511" s="372" t="s">
        <v>46</v>
      </c>
      <c r="E1511" s="414">
        <v>1</v>
      </c>
      <c r="F1511" s="24"/>
      <c r="G1511" s="24"/>
      <c r="H1511" s="24"/>
      <c r="I1511" s="24"/>
      <c r="J1511" s="110">
        <v>1112.3</v>
      </c>
      <c r="K1511" s="24">
        <f t="shared" si="48"/>
        <v>1112.3</v>
      </c>
    </row>
    <row r="1512" spans="2:11" ht="18.75">
      <c r="B1512" s="24"/>
      <c r="C1512" s="371" t="s">
        <v>1919</v>
      </c>
      <c r="D1512" s="372" t="s">
        <v>46</v>
      </c>
      <c r="E1512" s="414">
        <v>1</v>
      </c>
      <c r="F1512" s="24"/>
      <c r="G1512" s="24"/>
      <c r="H1512" s="24"/>
      <c r="I1512" s="24"/>
      <c r="J1512" s="110">
        <v>1396.05</v>
      </c>
      <c r="K1512" s="24">
        <f t="shared" si="48"/>
        <v>1396.05</v>
      </c>
    </row>
    <row r="1513" spans="2:11" ht="18.75">
      <c r="B1513" s="24"/>
      <c r="C1513" s="371" t="s">
        <v>1920</v>
      </c>
      <c r="D1513" s="372" t="s">
        <v>46</v>
      </c>
      <c r="E1513" s="414">
        <v>2</v>
      </c>
      <c r="F1513" s="24"/>
      <c r="G1513" s="24"/>
      <c r="H1513" s="24"/>
      <c r="I1513" s="24"/>
      <c r="J1513" s="110">
        <v>7888.3</v>
      </c>
      <c r="K1513" s="24">
        <f t="shared" si="48"/>
        <v>15776.6</v>
      </c>
    </row>
    <row r="1514" spans="2:11" ht="37.5">
      <c r="B1514" s="24"/>
      <c r="C1514" s="371" t="s">
        <v>1921</v>
      </c>
      <c r="D1514" s="372" t="s">
        <v>46</v>
      </c>
      <c r="E1514" s="414">
        <v>1</v>
      </c>
      <c r="F1514" s="24"/>
      <c r="G1514" s="24"/>
      <c r="H1514" s="24"/>
      <c r="I1514" s="24"/>
      <c r="J1514" s="110">
        <v>22110</v>
      </c>
      <c r="K1514" s="24">
        <f t="shared" si="48"/>
        <v>22110</v>
      </c>
    </row>
    <row r="1515" spans="2:11" ht="18.75">
      <c r="B1515" s="24"/>
      <c r="C1515" s="371" t="s">
        <v>1922</v>
      </c>
      <c r="D1515" s="372" t="s">
        <v>46</v>
      </c>
      <c r="E1515" s="414">
        <v>1</v>
      </c>
      <c r="F1515" s="24"/>
      <c r="G1515" s="24"/>
      <c r="H1515" s="24"/>
      <c r="I1515" s="24"/>
      <c r="J1515" s="110">
        <v>6583</v>
      </c>
      <c r="K1515" s="24">
        <f t="shared" si="48"/>
        <v>6583</v>
      </c>
    </row>
    <row r="1516" spans="2:11" ht="18.75">
      <c r="B1516" s="24"/>
      <c r="C1516" s="371" t="s">
        <v>1923</v>
      </c>
      <c r="D1516" s="372" t="s">
        <v>46</v>
      </c>
      <c r="E1516" s="414">
        <v>1</v>
      </c>
      <c r="F1516" s="24"/>
      <c r="G1516" s="24"/>
      <c r="H1516" s="24"/>
      <c r="I1516" s="24"/>
      <c r="J1516" s="110">
        <v>5084.8</v>
      </c>
      <c r="K1516" s="24">
        <f t="shared" si="48"/>
        <v>5084.8</v>
      </c>
    </row>
    <row r="1517" spans="2:11" ht="37.5">
      <c r="B1517" s="24"/>
      <c r="C1517" s="371" t="s">
        <v>1924</v>
      </c>
      <c r="D1517" s="372" t="s">
        <v>46</v>
      </c>
      <c r="E1517" s="414">
        <v>1</v>
      </c>
      <c r="F1517" s="24"/>
      <c r="G1517" s="24"/>
      <c r="H1517" s="24"/>
      <c r="I1517" s="24"/>
      <c r="J1517" s="110">
        <v>2247.3000000000002</v>
      </c>
      <c r="K1517" s="24">
        <f t="shared" si="48"/>
        <v>2247.3000000000002</v>
      </c>
    </row>
    <row r="1518" spans="2:11" ht="18.75">
      <c r="B1518" s="24"/>
      <c r="C1518" s="378" t="s">
        <v>1925</v>
      </c>
      <c r="D1518" s="372" t="s">
        <v>46</v>
      </c>
      <c r="E1518" s="414">
        <v>1</v>
      </c>
      <c r="F1518" s="24"/>
      <c r="G1518" s="24"/>
      <c r="H1518" s="24"/>
      <c r="I1518" s="24"/>
      <c r="J1518" s="110">
        <v>488.05</v>
      </c>
      <c r="K1518" s="24">
        <f t="shared" ref="K1518:K1526" si="49">E1518*J1518</f>
        <v>488.05</v>
      </c>
    </row>
    <row r="1519" spans="2:11" ht="18.75">
      <c r="B1519" s="24"/>
      <c r="C1519" s="371" t="s">
        <v>1926</v>
      </c>
      <c r="D1519" s="372" t="s">
        <v>46</v>
      </c>
      <c r="E1519" s="414">
        <v>2</v>
      </c>
      <c r="F1519" s="24"/>
      <c r="G1519" s="24"/>
      <c r="H1519" s="24"/>
      <c r="I1519" s="24"/>
      <c r="J1519" s="110">
        <v>567.5</v>
      </c>
      <c r="K1519" s="24">
        <f t="shared" si="49"/>
        <v>1135</v>
      </c>
    </row>
    <row r="1520" spans="2:11" ht="18.75">
      <c r="B1520" s="24"/>
      <c r="C1520" s="378" t="s">
        <v>1927</v>
      </c>
      <c r="D1520" s="98" t="s">
        <v>46</v>
      </c>
      <c r="E1520" s="414">
        <v>2</v>
      </c>
      <c r="F1520" s="24"/>
      <c r="G1520" s="24"/>
      <c r="H1520" s="24"/>
      <c r="I1520" s="24"/>
      <c r="J1520" s="110">
        <v>476.7</v>
      </c>
      <c r="K1520" s="24">
        <f t="shared" si="49"/>
        <v>953.4</v>
      </c>
    </row>
    <row r="1521" spans="2:11" ht="18.75">
      <c r="B1521" s="24"/>
      <c r="C1521" s="378" t="s">
        <v>1928</v>
      </c>
      <c r="D1521" s="98" t="s">
        <v>46</v>
      </c>
      <c r="E1521" s="414">
        <v>2</v>
      </c>
      <c r="F1521" s="24"/>
      <c r="G1521" s="24"/>
      <c r="H1521" s="24"/>
      <c r="I1521" s="24"/>
      <c r="J1521" s="110">
        <v>624.25</v>
      </c>
      <c r="K1521" s="24">
        <f t="shared" si="49"/>
        <v>1248.5</v>
      </c>
    </row>
    <row r="1522" spans="2:11" ht="18.75">
      <c r="B1522" s="24"/>
      <c r="C1522" s="371" t="s">
        <v>1929</v>
      </c>
      <c r="D1522" s="375" t="s">
        <v>46</v>
      </c>
      <c r="E1522" s="414">
        <v>2</v>
      </c>
      <c r="F1522" s="24"/>
      <c r="G1522" s="24"/>
      <c r="H1522" s="24"/>
      <c r="I1522" s="24"/>
      <c r="J1522" s="110">
        <v>851.25</v>
      </c>
      <c r="K1522" s="24">
        <f t="shared" si="49"/>
        <v>1702.5</v>
      </c>
    </row>
    <row r="1523" spans="2:11" ht="56.25">
      <c r="B1523" s="24"/>
      <c r="C1523" s="378" t="s">
        <v>1930</v>
      </c>
      <c r="D1523" s="375" t="s">
        <v>46</v>
      </c>
      <c r="E1523" s="414">
        <v>1</v>
      </c>
      <c r="F1523" s="24"/>
      <c r="G1523" s="24"/>
      <c r="H1523" s="24"/>
      <c r="I1523" s="24"/>
      <c r="J1523" s="110">
        <v>11764.2</v>
      </c>
      <c r="K1523" s="24">
        <f t="shared" si="49"/>
        <v>11764.2</v>
      </c>
    </row>
    <row r="1524" spans="2:11">
      <c r="B1524" s="24"/>
      <c r="C1524" s="416" t="s">
        <v>1931</v>
      </c>
      <c r="D1524" s="417" t="s">
        <v>46</v>
      </c>
      <c r="E1524" s="418">
        <v>1</v>
      </c>
      <c r="F1524" s="24"/>
      <c r="G1524" s="24"/>
      <c r="H1524" s="24"/>
      <c r="I1524" s="24"/>
      <c r="J1524" s="110">
        <v>5874</v>
      </c>
      <c r="K1524" s="24">
        <f t="shared" si="49"/>
        <v>5874</v>
      </c>
    </row>
    <row r="1525" spans="2:11">
      <c r="B1525" s="24"/>
      <c r="C1525" s="416" t="s">
        <v>1932</v>
      </c>
      <c r="D1525" s="417" t="s">
        <v>46</v>
      </c>
      <c r="E1525" s="418">
        <v>1</v>
      </c>
      <c r="F1525" s="24"/>
      <c r="G1525" s="24"/>
      <c r="H1525" s="24"/>
      <c r="I1525" s="24"/>
      <c r="J1525" s="110">
        <v>115687.2</v>
      </c>
      <c r="K1525" s="24">
        <f t="shared" si="49"/>
        <v>115687.2</v>
      </c>
    </row>
    <row r="1526" spans="2:11">
      <c r="B1526" s="24"/>
      <c r="C1526" s="416" t="s">
        <v>1933</v>
      </c>
      <c r="D1526" s="417" t="s">
        <v>46</v>
      </c>
      <c r="E1526" s="379">
        <v>1</v>
      </c>
      <c r="F1526" s="24"/>
      <c r="G1526" s="24"/>
      <c r="H1526" s="24"/>
      <c r="I1526" s="24"/>
      <c r="J1526" s="110">
        <v>81184</v>
      </c>
      <c r="K1526" s="24">
        <f t="shared" si="49"/>
        <v>81184</v>
      </c>
    </row>
    <row r="1527" spans="2:11">
      <c r="B1527"/>
      <c r="E1527"/>
      <c r="K1527" s="416">
        <f>K1453+K1454+K1455+K1456+K1457+K1458+K1459+K1460+K1461+K1462+K1463+K1464+K1465+K1466+K1467+K1468+K1469+K1470+K1471+K1472+K1473+K1474+K1475+K1476+K1477+K1478+K1479+K1480+K1481+K1482+K1488+K1489+K1490+K1491+K1492+K1493+K1494+K1495+K1496+K1497+K1499+K1500+K1501+K1503+K1504+K1505+K1506+K1507+K1508+K1509+K1510+K1511+K1512+K1513+K1514+K1515+K1516+K1517+K1518+K1519+K1520+K1521+K1522+K1523+K1524+K1525+K1526</f>
        <v>3031863.64</v>
      </c>
    </row>
    <row r="1528" spans="2:11">
      <c r="B1528"/>
      <c r="E1528"/>
      <c r="G1528" s="1258" t="s">
        <v>1934</v>
      </c>
      <c r="H1528" s="1258"/>
      <c r="I1528" s="1258"/>
      <c r="J1528" s="1258"/>
      <c r="K1528" s="346">
        <v>77255</v>
      </c>
    </row>
    <row r="1529" spans="2:11">
      <c r="B1529"/>
      <c r="E1529"/>
      <c r="G1529" s="1258" t="s">
        <v>679</v>
      </c>
      <c r="H1529" s="1258"/>
      <c r="I1529" s="1258"/>
      <c r="J1529" s="1258"/>
      <c r="K1529" s="331">
        <f>K1527+K1528</f>
        <v>3109118.64</v>
      </c>
    </row>
    <row r="1530" spans="2:11">
      <c r="B1530"/>
      <c r="E1530"/>
    </row>
    <row r="1531" spans="2:11">
      <c r="B1531"/>
      <c r="E1531"/>
    </row>
    <row r="1532" spans="2:11">
      <c r="B1532"/>
      <c r="E1532"/>
    </row>
    <row r="1533" spans="2:11">
      <c r="B1533"/>
      <c r="E1533"/>
    </row>
    <row r="1534" spans="2:11">
      <c r="B1534" t="s">
        <v>1935</v>
      </c>
      <c r="E1534" t="s">
        <v>1936</v>
      </c>
      <c r="K1534" t="s">
        <v>1937</v>
      </c>
    </row>
    <row r="1535" spans="2:11">
      <c r="B1535"/>
      <c r="E1535"/>
    </row>
    <row r="1536" spans="2:11">
      <c r="D1536" s="1"/>
    </row>
    <row r="1537" spans="1:11" ht="23.25">
      <c r="A1537" s="1259" t="s">
        <v>686</v>
      </c>
      <c r="B1537" s="1260"/>
      <c r="C1537" s="1260"/>
      <c r="D1537" s="1260"/>
      <c r="E1537" s="1260"/>
      <c r="F1537" s="1260"/>
      <c r="G1537" s="1260"/>
      <c r="H1537" s="1260"/>
      <c r="I1537" s="1260"/>
      <c r="J1537" s="419"/>
      <c r="K1537" s="420"/>
    </row>
    <row r="1538" spans="1:11" ht="15.75">
      <c r="A1538" s="421" t="s">
        <v>1938</v>
      </c>
      <c r="B1538" s="421"/>
      <c r="C1538" s="422"/>
      <c r="D1538" s="421"/>
      <c r="E1538" s="421"/>
      <c r="F1538" s="421"/>
      <c r="G1538" s="421"/>
      <c r="H1538" s="421"/>
      <c r="I1538" s="421"/>
      <c r="J1538" s="423"/>
      <c r="K1538" s="424"/>
    </row>
    <row r="1539" spans="1:11" ht="15.75">
      <c r="A1539" s="421" t="s">
        <v>1939</v>
      </c>
      <c r="B1539" s="421"/>
      <c r="C1539" s="422"/>
      <c r="D1539" s="421"/>
      <c r="E1539" s="421"/>
      <c r="F1539" s="421"/>
      <c r="G1539" s="421"/>
      <c r="H1539" s="421"/>
      <c r="I1539" s="421"/>
      <c r="J1539" s="423"/>
      <c r="K1539" s="424"/>
    </row>
    <row r="1540" spans="1:11" ht="15.75">
      <c r="A1540" s="1255" t="s">
        <v>1940</v>
      </c>
      <c r="B1540" s="1255"/>
      <c r="C1540" s="1255"/>
      <c r="D1540" s="1255"/>
      <c r="E1540" s="1255"/>
      <c r="F1540" s="1255"/>
      <c r="G1540" s="1255"/>
      <c r="H1540" s="1255"/>
      <c r="I1540" s="1255"/>
      <c r="J1540" s="423"/>
      <c r="K1540" s="424"/>
    </row>
    <row r="1541" spans="1:11" ht="15.75">
      <c r="A1541" s="425"/>
      <c r="B1541" s="426"/>
      <c r="C1541" s="427"/>
      <c r="D1541" s="426"/>
      <c r="E1541" s="425"/>
      <c r="F1541" s="425"/>
      <c r="G1541" s="425"/>
      <c r="H1541" s="425"/>
      <c r="I1541" s="425"/>
      <c r="J1541" s="423"/>
      <c r="K1541" s="428"/>
    </row>
    <row r="1542" spans="1:11" ht="51">
      <c r="A1542" s="429" t="s">
        <v>1941</v>
      </c>
      <c r="B1542" s="430" t="s">
        <v>5</v>
      </c>
      <c r="C1542" s="430" t="s">
        <v>6</v>
      </c>
      <c r="D1542" s="430" t="s">
        <v>7</v>
      </c>
      <c r="E1542" s="431" t="s">
        <v>1942</v>
      </c>
      <c r="F1542" s="432" t="s">
        <v>1943</v>
      </c>
      <c r="G1542" s="42" t="s">
        <v>12</v>
      </c>
      <c r="H1542" s="42" t="s">
        <v>1944</v>
      </c>
      <c r="I1542" s="430" t="s">
        <v>14</v>
      </c>
      <c r="J1542" s="42" t="s">
        <v>9</v>
      </c>
      <c r="K1542" s="433" t="s">
        <v>679</v>
      </c>
    </row>
    <row r="1543" spans="1:11" ht="18.75">
      <c r="A1543" s="429">
        <v>1</v>
      </c>
      <c r="B1543" s="434" t="s">
        <v>1945</v>
      </c>
      <c r="C1543" s="435" t="s">
        <v>1295</v>
      </c>
      <c r="D1543" s="434" t="s">
        <v>21</v>
      </c>
      <c r="E1543" s="431"/>
      <c r="F1543" s="432"/>
      <c r="G1543" s="42"/>
      <c r="H1543" s="42"/>
      <c r="I1543" s="430">
        <v>10</v>
      </c>
      <c r="J1543" s="42">
        <v>150</v>
      </c>
      <c r="K1543" s="436">
        <f>J1543*I1543</f>
        <v>1500</v>
      </c>
    </row>
    <row r="1544" spans="1:11" ht="18.75">
      <c r="A1544" s="437">
        <v>1</v>
      </c>
      <c r="B1544" s="434" t="s">
        <v>1946</v>
      </c>
      <c r="C1544" s="435" t="s">
        <v>1296</v>
      </c>
      <c r="D1544" s="434" t="s">
        <v>21</v>
      </c>
      <c r="E1544" s="434">
        <v>920</v>
      </c>
      <c r="F1544" s="438"/>
      <c r="G1544" s="438"/>
      <c r="H1544" s="438"/>
      <c r="I1544" s="439"/>
      <c r="J1544" s="434">
        <v>111.54300000000001</v>
      </c>
      <c r="K1544" s="436">
        <f>J1544*E1544</f>
        <v>102619.56000000001</v>
      </c>
    </row>
    <row r="1545" spans="1:11" ht="18.75">
      <c r="A1545" s="437">
        <v>2</v>
      </c>
      <c r="B1545" s="434"/>
      <c r="C1545" s="435" t="s">
        <v>1947</v>
      </c>
      <c r="D1545" s="434" t="s">
        <v>21</v>
      </c>
      <c r="E1545" s="434"/>
      <c r="F1545" s="438"/>
      <c r="G1545" s="438"/>
      <c r="H1545" s="438"/>
      <c r="I1545" s="439">
        <v>30</v>
      </c>
      <c r="J1545" s="434">
        <v>125</v>
      </c>
      <c r="K1545" s="436">
        <f>J1545*I1545</f>
        <v>3750</v>
      </c>
    </row>
    <row r="1546" spans="1:11" ht="37.5">
      <c r="A1546" s="437">
        <v>3</v>
      </c>
      <c r="B1546" s="440" t="s">
        <v>1948</v>
      </c>
      <c r="C1546" s="69" t="s">
        <v>1949</v>
      </c>
      <c r="D1546" s="439" t="s">
        <v>555</v>
      </c>
      <c r="E1546" s="439">
        <v>240</v>
      </c>
      <c r="F1546" s="441"/>
      <c r="G1546" s="441"/>
      <c r="H1546" s="441"/>
      <c r="I1546" s="441"/>
      <c r="J1546" s="65">
        <v>963.37300000000005</v>
      </c>
      <c r="K1546" s="436">
        <f t="shared" ref="K1546:K1554" si="50">J1546*E1546</f>
        <v>231209.52000000002</v>
      </c>
    </row>
    <row r="1547" spans="1:11" ht="37.5">
      <c r="A1547" s="442">
        <v>4</v>
      </c>
      <c r="B1547" s="440" t="s">
        <v>1950</v>
      </c>
      <c r="C1547" s="69" t="s">
        <v>1951</v>
      </c>
      <c r="D1547" s="439" t="s">
        <v>555</v>
      </c>
      <c r="E1547" s="65">
        <v>190</v>
      </c>
      <c r="F1547" s="441"/>
      <c r="G1547" s="441"/>
      <c r="H1547" s="441"/>
      <c r="I1547" s="441"/>
      <c r="J1547" s="65">
        <v>348.1</v>
      </c>
      <c r="K1547" s="436">
        <f t="shared" si="50"/>
        <v>66139</v>
      </c>
    </row>
    <row r="1548" spans="1:11" ht="37.5">
      <c r="A1548" s="437">
        <v>5</v>
      </c>
      <c r="B1548" s="439"/>
      <c r="C1548" s="69" t="s">
        <v>1952</v>
      </c>
      <c r="D1548" s="65" t="s">
        <v>555</v>
      </c>
      <c r="E1548" s="443">
        <v>80</v>
      </c>
      <c r="F1548" s="441"/>
      <c r="G1548" s="441"/>
      <c r="H1548" s="441"/>
      <c r="I1548" s="441"/>
      <c r="J1548" s="65">
        <v>125.19</v>
      </c>
      <c r="K1548" s="436">
        <f t="shared" si="50"/>
        <v>10015.200000000001</v>
      </c>
    </row>
    <row r="1549" spans="1:11" ht="37.5">
      <c r="A1549" s="437">
        <v>6</v>
      </c>
      <c r="B1549" s="440" t="s">
        <v>1240</v>
      </c>
      <c r="C1549" s="69" t="s">
        <v>1953</v>
      </c>
      <c r="D1549" s="65" t="s">
        <v>555</v>
      </c>
      <c r="E1549" s="444">
        <v>58</v>
      </c>
      <c r="F1549" s="65"/>
      <c r="G1549" s="65"/>
      <c r="H1549" s="65"/>
      <c r="I1549" s="65"/>
      <c r="J1549" s="65">
        <v>201.6</v>
      </c>
      <c r="K1549" s="436">
        <f t="shared" si="50"/>
        <v>11692.8</v>
      </c>
    </row>
    <row r="1550" spans="1:11" ht="37.5">
      <c r="A1550" s="437">
        <v>7</v>
      </c>
      <c r="B1550" s="439"/>
      <c r="C1550" s="69" t="s">
        <v>1954</v>
      </c>
      <c r="D1550" s="65" t="s">
        <v>555</v>
      </c>
      <c r="E1550" s="439">
        <v>270</v>
      </c>
      <c r="F1550" s="65"/>
      <c r="G1550" s="65"/>
      <c r="H1550" s="65"/>
      <c r="I1550" s="65"/>
      <c r="J1550" s="445">
        <v>96.17</v>
      </c>
      <c r="K1550" s="436">
        <f t="shared" si="50"/>
        <v>25965.9</v>
      </c>
    </row>
    <row r="1551" spans="1:11" ht="18.75">
      <c r="A1551" s="442">
        <v>8</v>
      </c>
      <c r="B1551" s="439"/>
      <c r="C1551" s="69" t="s">
        <v>1955</v>
      </c>
      <c r="D1551" s="439" t="s">
        <v>555</v>
      </c>
      <c r="E1551" s="439">
        <v>242.17</v>
      </c>
      <c r="F1551" s="441"/>
      <c r="G1551" s="441"/>
      <c r="H1551" s="441"/>
      <c r="I1551" s="441"/>
      <c r="J1551" s="65">
        <v>71</v>
      </c>
      <c r="K1551" s="436">
        <f t="shared" si="50"/>
        <v>17194.07</v>
      </c>
    </row>
    <row r="1552" spans="1:11" ht="18.75">
      <c r="A1552" s="437">
        <v>9</v>
      </c>
      <c r="B1552" s="439"/>
      <c r="C1552" s="446" t="s">
        <v>1956</v>
      </c>
      <c r="D1552" s="439" t="s">
        <v>298</v>
      </c>
      <c r="E1552" s="439">
        <v>8.9999999999999993E-3</v>
      </c>
      <c r="F1552" s="447"/>
      <c r="G1552" s="447"/>
      <c r="H1552" s="447"/>
      <c r="I1552" s="447"/>
      <c r="J1552" s="439">
        <v>28220</v>
      </c>
      <c r="K1552" s="436">
        <f t="shared" si="50"/>
        <v>253.98</v>
      </c>
    </row>
    <row r="1553" spans="1:11" ht="18.75">
      <c r="A1553" s="437">
        <v>10</v>
      </c>
      <c r="B1553" s="440" t="s">
        <v>1957</v>
      </c>
      <c r="C1553" s="69" t="s">
        <v>1337</v>
      </c>
      <c r="D1553" s="439" t="s">
        <v>278</v>
      </c>
      <c r="E1553" s="439">
        <v>52</v>
      </c>
      <c r="F1553" s="441"/>
      <c r="G1553" s="441"/>
      <c r="H1553" s="441"/>
      <c r="I1553" s="441"/>
      <c r="J1553" s="65">
        <v>464</v>
      </c>
      <c r="K1553" s="436">
        <f t="shared" si="50"/>
        <v>24128</v>
      </c>
    </row>
    <row r="1554" spans="1:11" ht="37.5">
      <c r="A1554" s="437">
        <v>11</v>
      </c>
      <c r="B1554" s="440" t="s">
        <v>1958</v>
      </c>
      <c r="C1554" s="69" t="s">
        <v>1959</v>
      </c>
      <c r="D1554" s="439" t="s">
        <v>278</v>
      </c>
      <c r="E1554" s="439">
        <v>50</v>
      </c>
      <c r="F1554" s="441"/>
      <c r="G1554" s="441"/>
      <c r="H1554" s="441"/>
      <c r="I1554" s="441"/>
      <c r="J1554" s="65">
        <v>965.24</v>
      </c>
      <c r="K1554" s="436">
        <f t="shared" si="50"/>
        <v>48262</v>
      </c>
    </row>
    <row r="1555" spans="1:11" ht="37.5">
      <c r="A1555" s="442">
        <v>12</v>
      </c>
      <c r="B1555" s="440" t="s">
        <v>1960</v>
      </c>
      <c r="C1555" s="69" t="s">
        <v>1346</v>
      </c>
      <c r="D1555" s="439" t="s">
        <v>46</v>
      </c>
      <c r="E1555" s="448"/>
      <c r="F1555" s="441"/>
      <c r="G1555" s="439">
        <v>33</v>
      </c>
      <c r="H1555" s="439"/>
      <c r="I1555" s="441"/>
      <c r="J1555" s="65">
        <v>200</v>
      </c>
      <c r="K1555" s="436">
        <f>J1555*G1555</f>
        <v>6600</v>
      </c>
    </row>
    <row r="1556" spans="1:11" ht="18.75">
      <c r="A1556" s="437">
        <v>13</v>
      </c>
      <c r="B1556" s="440"/>
      <c r="C1556" s="69" t="s">
        <v>1961</v>
      </c>
      <c r="D1556" s="439" t="s">
        <v>46</v>
      </c>
      <c r="E1556" s="448"/>
      <c r="F1556" s="441"/>
      <c r="G1556" s="439">
        <v>15</v>
      </c>
      <c r="H1556" s="439"/>
      <c r="I1556" s="441"/>
      <c r="J1556" s="65">
        <v>200</v>
      </c>
      <c r="K1556" s="436">
        <f>J1556*G1556</f>
        <v>3000</v>
      </c>
    </row>
    <row r="1557" spans="1:11" ht="37.5">
      <c r="A1557" s="437">
        <v>14</v>
      </c>
      <c r="B1557" s="440" t="s">
        <v>1962</v>
      </c>
      <c r="C1557" s="69" t="s">
        <v>1347</v>
      </c>
      <c r="D1557" s="439" t="s">
        <v>46</v>
      </c>
      <c r="E1557" s="439">
        <v>12</v>
      </c>
      <c r="F1557" s="441"/>
      <c r="G1557" s="441"/>
      <c r="H1557" s="441"/>
      <c r="I1557" s="441"/>
      <c r="J1557" s="65">
        <v>948.86</v>
      </c>
      <c r="K1557" s="436">
        <f t="shared" ref="K1557:K1564" si="51">J1557*E1557</f>
        <v>11386.32</v>
      </c>
    </row>
    <row r="1558" spans="1:11" ht="18.75">
      <c r="A1558" s="437">
        <v>15</v>
      </c>
      <c r="B1558" s="449" t="s">
        <v>796</v>
      </c>
      <c r="C1558" s="450" t="s">
        <v>1349</v>
      </c>
      <c r="D1558" s="439" t="s">
        <v>46</v>
      </c>
      <c r="E1558" s="439">
        <v>9</v>
      </c>
      <c r="F1558" s="441"/>
      <c r="G1558" s="441"/>
      <c r="H1558" s="441"/>
      <c r="I1558" s="441"/>
      <c r="J1558" s="451">
        <v>2175.5</v>
      </c>
      <c r="K1558" s="436">
        <f t="shared" si="51"/>
        <v>19579.5</v>
      </c>
    </row>
    <row r="1559" spans="1:11" ht="18.75">
      <c r="A1559" s="437">
        <v>17</v>
      </c>
      <c r="B1559" s="439">
        <v>1111105001</v>
      </c>
      <c r="C1559" s="69" t="s">
        <v>1350</v>
      </c>
      <c r="D1559" s="439" t="s">
        <v>46</v>
      </c>
      <c r="E1559" s="439">
        <v>18</v>
      </c>
      <c r="F1559" s="441"/>
      <c r="G1559" s="441"/>
      <c r="H1559" s="441"/>
      <c r="I1559" s="441"/>
      <c r="J1559" s="65">
        <v>3864.5</v>
      </c>
      <c r="K1559" s="436">
        <f t="shared" si="51"/>
        <v>69561</v>
      </c>
    </row>
    <row r="1560" spans="1:11" ht="18.75">
      <c r="A1560" s="437">
        <v>18</v>
      </c>
      <c r="B1560" s="439">
        <v>1131301004</v>
      </c>
      <c r="C1560" s="69" t="s">
        <v>1354</v>
      </c>
      <c r="D1560" s="439" t="s">
        <v>278</v>
      </c>
      <c r="E1560" s="444">
        <v>20</v>
      </c>
      <c r="F1560" s="431"/>
      <c r="G1560" s="452"/>
      <c r="H1560" s="452"/>
      <c r="I1560" s="452"/>
      <c r="J1560" s="65">
        <v>1345.2</v>
      </c>
      <c r="K1560" s="436">
        <f t="shared" si="51"/>
        <v>26904</v>
      </c>
    </row>
    <row r="1561" spans="1:11" ht="18.75">
      <c r="A1561" s="437">
        <v>19</v>
      </c>
      <c r="B1561" s="65"/>
      <c r="C1561" s="69" t="s">
        <v>1358</v>
      </c>
      <c r="D1561" s="65" t="s">
        <v>278</v>
      </c>
      <c r="E1561" s="65">
        <v>18</v>
      </c>
      <c r="F1561" s="448"/>
      <c r="G1561" s="448"/>
      <c r="H1561" s="448"/>
      <c r="I1561" s="448"/>
      <c r="J1561" s="65">
        <v>1418.75</v>
      </c>
      <c r="K1561" s="436">
        <f t="shared" si="51"/>
        <v>25537.5</v>
      </c>
    </row>
    <row r="1562" spans="1:11" ht="18.75">
      <c r="A1562" s="437">
        <v>20</v>
      </c>
      <c r="B1562" s="65"/>
      <c r="C1562" s="69" t="s">
        <v>1358</v>
      </c>
      <c r="D1562" s="65" t="s">
        <v>46</v>
      </c>
      <c r="E1562" s="65">
        <v>2</v>
      </c>
      <c r="F1562" s="448"/>
      <c r="G1562" s="448"/>
      <c r="H1562" s="448"/>
      <c r="I1562" s="448"/>
      <c r="J1562" s="65">
        <v>484.65</v>
      </c>
      <c r="K1562" s="436">
        <f t="shared" si="51"/>
        <v>969.3</v>
      </c>
    </row>
    <row r="1563" spans="1:11" ht="18.75">
      <c r="A1563" s="437">
        <v>22</v>
      </c>
      <c r="B1563" s="439" t="s">
        <v>734</v>
      </c>
      <c r="C1563" s="69" t="s">
        <v>1963</v>
      </c>
      <c r="D1563" s="388" t="s">
        <v>278</v>
      </c>
      <c r="E1563" s="439">
        <v>1</v>
      </c>
      <c r="F1563" s="225"/>
      <c r="G1563" s="225"/>
      <c r="H1563" s="225"/>
      <c r="I1563" s="225"/>
      <c r="J1563" s="65">
        <v>2604</v>
      </c>
      <c r="K1563" s="436">
        <f t="shared" si="51"/>
        <v>2604</v>
      </c>
    </row>
    <row r="1564" spans="1:11" ht="37.5">
      <c r="A1564" s="437">
        <v>23</v>
      </c>
      <c r="B1564" s="440"/>
      <c r="C1564" s="69" t="s">
        <v>1964</v>
      </c>
      <c r="D1564" s="65" t="s">
        <v>278</v>
      </c>
      <c r="E1564" s="439">
        <v>1</v>
      </c>
      <c r="F1564" s="447"/>
      <c r="G1564" s="447"/>
      <c r="H1564" s="447"/>
      <c r="I1564" s="447"/>
      <c r="J1564" s="65">
        <v>3348.25</v>
      </c>
      <c r="K1564" s="436">
        <f t="shared" si="51"/>
        <v>3348.25</v>
      </c>
    </row>
    <row r="1565" spans="1:11" ht="18.75">
      <c r="A1565" s="437">
        <v>24</v>
      </c>
      <c r="B1565" s="440"/>
      <c r="C1565" s="69" t="s">
        <v>1965</v>
      </c>
      <c r="D1565" s="65" t="s">
        <v>278</v>
      </c>
      <c r="E1565" s="439"/>
      <c r="F1565" s="65">
        <v>1</v>
      </c>
      <c r="G1565" s="65"/>
      <c r="H1565" s="65"/>
      <c r="I1565" s="65"/>
      <c r="J1565" s="65">
        <v>2500</v>
      </c>
      <c r="K1565" s="436">
        <f>J1565*F1565</f>
        <v>2500</v>
      </c>
    </row>
    <row r="1566" spans="1:11" ht="18.75">
      <c r="A1566" s="437"/>
      <c r="B1566" s="440"/>
      <c r="C1566" s="69" t="s">
        <v>1966</v>
      </c>
      <c r="D1566" s="65" t="s">
        <v>46</v>
      </c>
      <c r="E1566" s="439"/>
      <c r="F1566" s="65"/>
      <c r="G1566" s="65"/>
      <c r="H1566" s="65"/>
      <c r="I1566" s="65">
        <v>4</v>
      </c>
      <c r="J1566" s="65">
        <v>2500</v>
      </c>
      <c r="K1566" s="436">
        <f>J1566*I1566</f>
        <v>10000</v>
      </c>
    </row>
    <row r="1567" spans="1:11" ht="37.5">
      <c r="A1567" s="437">
        <v>25</v>
      </c>
      <c r="B1567" s="440" t="s">
        <v>545</v>
      </c>
      <c r="C1567" s="69" t="s">
        <v>1423</v>
      </c>
      <c r="D1567" s="439" t="s">
        <v>278</v>
      </c>
      <c r="E1567" s="439">
        <v>2</v>
      </c>
      <c r="F1567" s="439"/>
      <c r="G1567" s="439"/>
      <c r="H1567" s="439"/>
      <c r="I1567" s="439"/>
      <c r="J1567" s="65">
        <v>34958</v>
      </c>
      <c r="K1567" s="436">
        <f>J1567*E1567</f>
        <v>69916</v>
      </c>
    </row>
    <row r="1568" spans="1:11" ht="37.5">
      <c r="A1568" s="437"/>
      <c r="B1568" s="440"/>
      <c r="C1568" s="69" t="s">
        <v>1967</v>
      </c>
      <c r="D1568" s="439" t="s">
        <v>278</v>
      </c>
      <c r="E1568" s="439"/>
      <c r="F1568" s="439"/>
      <c r="G1568" s="439"/>
      <c r="H1568" s="439"/>
      <c r="I1568" s="439">
        <v>1</v>
      </c>
      <c r="J1568" s="65">
        <v>500</v>
      </c>
      <c r="K1568" s="436">
        <f>J1568*I1568</f>
        <v>500</v>
      </c>
    </row>
    <row r="1569" spans="1:11" ht="37.5">
      <c r="A1569" s="437">
        <v>26</v>
      </c>
      <c r="B1569" s="440" t="s">
        <v>1968</v>
      </c>
      <c r="C1569" s="69" t="s">
        <v>1969</v>
      </c>
      <c r="D1569" s="439" t="s">
        <v>46</v>
      </c>
      <c r="E1569" s="65">
        <v>194</v>
      </c>
      <c r="F1569" s="447"/>
      <c r="G1569" s="447"/>
      <c r="H1569" s="447"/>
      <c r="I1569" s="447"/>
      <c r="J1569" s="65">
        <v>1764</v>
      </c>
      <c r="K1569" s="436">
        <f>J1569*E1569</f>
        <v>342216</v>
      </c>
    </row>
    <row r="1570" spans="1:11" ht="75">
      <c r="A1570" s="437">
        <v>27</v>
      </c>
      <c r="B1570" s="439"/>
      <c r="C1570" s="69" t="s">
        <v>1970</v>
      </c>
      <c r="D1570" s="439" t="s">
        <v>46</v>
      </c>
      <c r="E1570" s="439"/>
      <c r="F1570" s="441"/>
      <c r="G1570" s="439">
        <v>1</v>
      </c>
      <c r="H1570" s="439"/>
      <c r="I1570" s="441"/>
      <c r="J1570" s="65">
        <v>1000</v>
      </c>
      <c r="K1570" s="436">
        <f>J1570*G1570</f>
        <v>1000</v>
      </c>
    </row>
    <row r="1571" spans="1:11" ht="37.5">
      <c r="A1571" s="437">
        <v>28</v>
      </c>
      <c r="B1571" s="439"/>
      <c r="C1571" s="69" t="s">
        <v>1971</v>
      </c>
      <c r="D1571" s="439" t="s">
        <v>278</v>
      </c>
      <c r="E1571" s="439">
        <v>3</v>
      </c>
      <c r="F1571" s="447"/>
      <c r="G1571" s="447"/>
      <c r="H1571" s="447"/>
      <c r="I1571" s="447"/>
      <c r="J1571" s="65">
        <v>1873</v>
      </c>
      <c r="K1571" s="436">
        <f>J1571*E1571</f>
        <v>5619</v>
      </c>
    </row>
    <row r="1572" spans="1:11" ht="37.5">
      <c r="A1572" s="437">
        <v>29</v>
      </c>
      <c r="B1572" s="439"/>
      <c r="C1572" s="69" t="s">
        <v>1971</v>
      </c>
      <c r="D1572" s="439" t="s">
        <v>278</v>
      </c>
      <c r="E1572" s="439">
        <v>5</v>
      </c>
      <c r="F1572" s="453"/>
      <c r="G1572" s="453"/>
      <c r="H1572" s="453"/>
      <c r="I1572" s="453"/>
      <c r="J1572" s="65">
        <v>1129.33</v>
      </c>
      <c r="K1572" s="454">
        <f>J1572*E1572</f>
        <v>5646.65</v>
      </c>
    </row>
    <row r="1573" spans="1:11" ht="37.5">
      <c r="A1573" s="437">
        <v>30</v>
      </c>
      <c r="B1573" s="439"/>
      <c r="C1573" s="69" t="s">
        <v>1972</v>
      </c>
      <c r="D1573" s="439" t="s">
        <v>278</v>
      </c>
      <c r="E1573" s="439">
        <v>1</v>
      </c>
      <c r="F1573" s="453"/>
      <c r="G1573" s="453"/>
      <c r="H1573" s="453"/>
      <c r="I1573" s="453"/>
      <c r="J1573" s="65">
        <v>1872.75</v>
      </c>
      <c r="K1573" s="454">
        <f>J1573*E1573</f>
        <v>1872.75</v>
      </c>
    </row>
    <row r="1574" spans="1:11" ht="37.5">
      <c r="A1574" s="437">
        <v>31</v>
      </c>
      <c r="B1574" s="439" t="s">
        <v>1973</v>
      </c>
      <c r="C1574" s="69" t="s">
        <v>1974</v>
      </c>
      <c r="D1574" s="439" t="s">
        <v>278</v>
      </c>
      <c r="E1574" s="439">
        <v>1</v>
      </c>
      <c r="F1574" s="455"/>
      <c r="G1574" s="439"/>
      <c r="H1574" s="439"/>
      <c r="I1574" s="439"/>
      <c r="J1574" s="65">
        <v>56069</v>
      </c>
      <c r="K1574" s="436">
        <f>J1574*E1574</f>
        <v>56069</v>
      </c>
    </row>
    <row r="1575" spans="1:11" ht="37.5">
      <c r="A1575" s="437"/>
      <c r="B1575" s="439"/>
      <c r="C1575" s="69" t="s">
        <v>1975</v>
      </c>
      <c r="D1575" s="439"/>
      <c r="E1575" s="439"/>
      <c r="F1575" s="439">
        <v>3</v>
      </c>
      <c r="G1575" s="439"/>
      <c r="H1575" s="439"/>
      <c r="I1575" s="439"/>
      <c r="J1575" s="65">
        <v>1500</v>
      </c>
      <c r="K1575" s="436">
        <f>J1575*F1575</f>
        <v>4500</v>
      </c>
    </row>
    <row r="1576" spans="1:11" ht="37.5">
      <c r="A1576" s="437"/>
      <c r="B1576" s="439"/>
      <c r="C1576" s="69" t="s">
        <v>1974</v>
      </c>
      <c r="D1576" s="439" t="s">
        <v>278</v>
      </c>
      <c r="E1576" s="439"/>
      <c r="F1576" s="455"/>
      <c r="G1576" s="439"/>
      <c r="H1576" s="439"/>
      <c r="I1576" s="439">
        <v>1</v>
      </c>
      <c r="J1576" s="65">
        <v>1500</v>
      </c>
      <c r="K1576" s="436">
        <f>J1576*I1576</f>
        <v>1500</v>
      </c>
    </row>
    <row r="1577" spans="1:11" ht="37.5">
      <c r="A1577" s="437">
        <v>32</v>
      </c>
      <c r="B1577" s="439"/>
      <c r="C1577" s="69" t="s">
        <v>1976</v>
      </c>
      <c r="D1577" s="439" t="s">
        <v>278</v>
      </c>
      <c r="E1577" s="439"/>
      <c r="F1577" s="455"/>
      <c r="G1577" s="439"/>
      <c r="H1577" s="439"/>
      <c r="I1577" s="439">
        <v>1</v>
      </c>
      <c r="J1577" s="65">
        <v>1500</v>
      </c>
      <c r="K1577" s="436">
        <f>J1577*I1577</f>
        <v>1500</v>
      </c>
    </row>
    <row r="1578" spans="1:11" ht="37.5">
      <c r="A1578" s="437">
        <v>33</v>
      </c>
      <c r="B1578" s="439"/>
      <c r="C1578" s="69" t="s">
        <v>1977</v>
      </c>
      <c r="D1578" s="439" t="s">
        <v>278</v>
      </c>
      <c r="E1578" s="439">
        <v>2</v>
      </c>
      <c r="F1578" s="439"/>
      <c r="G1578" s="439"/>
      <c r="H1578" s="439"/>
      <c r="I1578" s="455"/>
      <c r="J1578" s="65">
        <v>55047.5</v>
      </c>
      <c r="K1578" s="436">
        <f>J1578*E1578</f>
        <v>110095</v>
      </c>
    </row>
    <row r="1579" spans="1:11" ht="56.25">
      <c r="A1579" s="437"/>
      <c r="B1579" s="439"/>
      <c r="C1579" s="69" t="s">
        <v>1978</v>
      </c>
      <c r="D1579" s="439"/>
      <c r="E1579" s="439"/>
      <c r="F1579" s="439">
        <v>4</v>
      </c>
      <c r="G1579" s="439"/>
      <c r="H1579" s="439"/>
      <c r="I1579" s="455"/>
      <c r="J1579" s="65">
        <v>1500</v>
      </c>
      <c r="K1579" s="436">
        <f>J1579*F1579</f>
        <v>6000</v>
      </c>
    </row>
    <row r="1580" spans="1:11" ht="37.5">
      <c r="A1580" s="437">
        <v>34</v>
      </c>
      <c r="B1580" s="439"/>
      <c r="C1580" s="69" t="s">
        <v>1979</v>
      </c>
      <c r="D1580" s="65" t="s">
        <v>278</v>
      </c>
      <c r="E1580" s="439"/>
      <c r="F1580" s="439"/>
      <c r="G1580" s="439">
        <v>1</v>
      </c>
      <c r="H1580" s="439"/>
      <c r="I1580" s="443"/>
      <c r="J1580" s="65">
        <v>1500</v>
      </c>
      <c r="K1580" s="436">
        <f>J1580*G1580</f>
        <v>1500</v>
      </c>
    </row>
    <row r="1581" spans="1:11" ht="37.5">
      <c r="A1581" s="437">
        <v>35</v>
      </c>
      <c r="B1581" s="439" t="s">
        <v>1980</v>
      </c>
      <c r="C1581" s="69" t="s">
        <v>1607</v>
      </c>
      <c r="D1581" s="439" t="s">
        <v>278</v>
      </c>
      <c r="E1581" s="439"/>
      <c r="F1581" s="439">
        <v>2</v>
      </c>
      <c r="G1581" s="439"/>
      <c r="H1581" s="439"/>
      <c r="I1581" s="439"/>
      <c r="J1581" s="65">
        <v>1500</v>
      </c>
      <c r="K1581" s="436">
        <f>J1581*F1581</f>
        <v>3000</v>
      </c>
    </row>
    <row r="1582" spans="1:11" ht="37.5">
      <c r="A1582" s="437">
        <v>36</v>
      </c>
      <c r="B1582" s="439"/>
      <c r="C1582" s="69" t="s">
        <v>1981</v>
      </c>
      <c r="D1582" s="439" t="s">
        <v>278</v>
      </c>
      <c r="E1582" s="439">
        <v>2</v>
      </c>
      <c r="F1582" s="439"/>
      <c r="G1582" s="439"/>
      <c r="H1582" s="439"/>
      <c r="I1582" s="439"/>
      <c r="J1582" s="65">
        <v>288510</v>
      </c>
      <c r="K1582" s="436">
        <f>J1582*E1582</f>
        <v>577020</v>
      </c>
    </row>
    <row r="1583" spans="1:11" ht="37.5">
      <c r="A1583" s="437"/>
      <c r="B1583" s="456"/>
      <c r="C1583" s="69" t="s">
        <v>1982</v>
      </c>
      <c r="D1583" s="439"/>
      <c r="E1583" s="439"/>
      <c r="F1583" s="439">
        <v>3</v>
      </c>
      <c r="G1583" s="439"/>
      <c r="H1583" s="439"/>
      <c r="I1583" s="439"/>
      <c r="J1583" s="457">
        <v>10000</v>
      </c>
      <c r="K1583" s="436">
        <f>J1583*F1583</f>
        <v>30000</v>
      </c>
    </row>
    <row r="1584" spans="1:11" ht="75">
      <c r="A1584" s="437">
        <v>37</v>
      </c>
      <c r="B1584" s="458"/>
      <c r="C1584" s="459" t="s">
        <v>1983</v>
      </c>
      <c r="D1584" s="439" t="s">
        <v>46</v>
      </c>
      <c r="E1584" s="447"/>
      <c r="F1584" s="447"/>
      <c r="G1584" s="439">
        <v>1</v>
      </c>
      <c r="H1584" s="439"/>
      <c r="I1584" s="447"/>
      <c r="J1584" s="458">
        <v>150000</v>
      </c>
      <c r="K1584" s="436">
        <f>J1584*G1584</f>
        <v>150000</v>
      </c>
    </row>
    <row r="1585" spans="1:11" ht="18.75">
      <c r="A1585" s="437">
        <v>38</v>
      </c>
      <c r="B1585" s="457"/>
      <c r="C1585" s="460" t="s">
        <v>1984</v>
      </c>
      <c r="D1585" s="439" t="s">
        <v>28</v>
      </c>
      <c r="E1585" s="447"/>
      <c r="F1585" s="447"/>
      <c r="G1585" s="447"/>
      <c r="H1585" s="447"/>
      <c r="I1585" s="439">
        <v>65</v>
      </c>
      <c r="J1585" s="457">
        <v>80</v>
      </c>
      <c r="K1585" s="436">
        <f>J1585*I1585</f>
        <v>5200</v>
      </c>
    </row>
    <row r="1586" spans="1:11" ht="18.75">
      <c r="A1586" s="437">
        <v>39</v>
      </c>
      <c r="B1586" s="457"/>
      <c r="C1586" s="460" t="s">
        <v>1985</v>
      </c>
      <c r="D1586" s="439" t="s">
        <v>28</v>
      </c>
      <c r="E1586" s="447"/>
      <c r="F1586" s="447"/>
      <c r="G1586" s="447"/>
      <c r="H1586" s="447"/>
      <c r="I1586" s="439">
        <v>25</v>
      </c>
      <c r="J1586" s="457">
        <v>143</v>
      </c>
      <c r="K1586" s="436">
        <f>J1586*I1586</f>
        <v>3575</v>
      </c>
    </row>
    <row r="1587" spans="1:11" ht="18.75">
      <c r="A1587" s="437">
        <v>40</v>
      </c>
      <c r="B1587" s="457"/>
      <c r="C1587" s="460" t="s">
        <v>1986</v>
      </c>
      <c r="D1587" s="439" t="s">
        <v>930</v>
      </c>
      <c r="E1587" s="439">
        <v>400</v>
      </c>
      <c r="F1587" s="447"/>
      <c r="G1587" s="447"/>
      <c r="H1587" s="447"/>
      <c r="I1587" s="447"/>
      <c r="J1587" s="457">
        <v>14</v>
      </c>
      <c r="K1587" s="436">
        <f>J1587*E1587</f>
        <v>5600</v>
      </c>
    </row>
    <row r="1588" spans="1:11" ht="18.75">
      <c r="A1588" s="437">
        <v>41</v>
      </c>
      <c r="B1588" s="457"/>
      <c r="C1588" s="460" t="s">
        <v>1987</v>
      </c>
      <c r="D1588" s="439" t="s">
        <v>21</v>
      </c>
      <c r="E1588" s="461">
        <v>100</v>
      </c>
      <c r="F1588" s="447"/>
      <c r="G1588" s="447"/>
      <c r="H1588" s="447"/>
      <c r="I1588" s="447"/>
      <c r="J1588" s="457">
        <v>1502.29</v>
      </c>
      <c r="K1588" s="436">
        <f>J1588*E1588</f>
        <v>150229</v>
      </c>
    </row>
    <row r="1589" spans="1:11" ht="37.5">
      <c r="A1589" s="437">
        <v>42</v>
      </c>
      <c r="B1589" s="457"/>
      <c r="C1589" s="460" t="s">
        <v>1988</v>
      </c>
      <c r="D1589" s="439" t="s">
        <v>28</v>
      </c>
      <c r="E1589" s="439"/>
      <c r="F1589" s="447"/>
      <c r="G1589" s="447"/>
      <c r="H1589" s="447"/>
      <c r="I1589" s="439">
        <v>1000</v>
      </c>
      <c r="J1589" s="457">
        <v>20</v>
      </c>
      <c r="K1589" s="436">
        <f>J1589*I1589</f>
        <v>20000</v>
      </c>
    </row>
    <row r="1590" spans="1:11" ht="18.75">
      <c r="A1590" s="437">
        <v>43</v>
      </c>
      <c r="B1590" s="457"/>
      <c r="C1590" s="460" t="s">
        <v>1989</v>
      </c>
      <c r="D1590" s="439" t="s">
        <v>28</v>
      </c>
      <c r="E1590" s="439"/>
      <c r="F1590" s="447"/>
      <c r="G1590" s="447"/>
      <c r="H1590" s="447"/>
      <c r="I1590" s="439">
        <v>200</v>
      </c>
      <c r="J1590" s="457">
        <v>20</v>
      </c>
      <c r="K1590" s="436">
        <f>J1590*I1590</f>
        <v>4000</v>
      </c>
    </row>
    <row r="1591" spans="1:11" ht="37.5">
      <c r="A1591" s="437">
        <v>44</v>
      </c>
      <c r="B1591" s="457" t="s">
        <v>1990</v>
      </c>
      <c r="C1591" s="460" t="s">
        <v>1991</v>
      </c>
      <c r="D1591" s="439" t="s">
        <v>46</v>
      </c>
      <c r="E1591" s="439">
        <v>2</v>
      </c>
      <c r="F1591" s="447"/>
      <c r="G1591" s="447"/>
      <c r="H1591" s="447"/>
      <c r="I1591" s="447"/>
      <c r="J1591" s="457">
        <v>23100</v>
      </c>
      <c r="K1591" s="436">
        <f t="shared" ref="K1591:K1600" si="52">J1591*E1591</f>
        <v>46200</v>
      </c>
    </row>
    <row r="1592" spans="1:11" ht="37.5">
      <c r="A1592" s="437">
        <v>45</v>
      </c>
      <c r="B1592" s="65"/>
      <c r="C1592" s="69" t="s">
        <v>1992</v>
      </c>
      <c r="D1592" s="439" t="s">
        <v>46</v>
      </c>
      <c r="E1592" s="65">
        <v>18</v>
      </c>
      <c r="F1592" s="447"/>
      <c r="G1592" s="447"/>
      <c r="H1592" s="447"/>
      <c r="I1592" s="447"/>
      <c r="J1592" s="65">
        <v>1117.97</v>
      </c>
      <c r="K1592" s="436">
        <f t="shared" si="52"/>
        <v>20123.46</v>
      </c>
    </row>
    <row r="1593" spans="1:11" ht="75">
      <c r="A1593" s="437">
        <v>46</v>
      </c>
      <c r="B1593" s="65" t="s">
        <v>1993</v>
      </c>
      <c r="C1593" s="69" t="s">
        <v>1994</v>
      </c>
      <c r="D1593" s="439" t="s">
        <v>46</v>
      </c>
      <c r="E1593" s="65">
        <v>4</v>
      </c>
      <c r="F1593" s="447"/>
      <c r="G1593" s="447"/>
      <c r="H1593" s="447"/>
      <c r="I1593" s="447"/>
      <c r="J1593" s="65">
        <v>12933.325000000001</v>
      </c>
      <c r="K1593" s="436">
        <f t="shared" si="52"/>
        <v>51733.3</v>
      </c>
    </row>
    <row r="1594" spans="1:11" ht="93.75">
      <c r="A1594" s="437">
        <v>47</v>
      </c>
      <c r="B1594" s="65"/>
      <c r="C1594" s="69" t="s">
        <v>1995</v>
      </c>
      <c r="D1594" s="439" t="s">
        <v>46</v>
      </c>
      <c r="E1594" s="65">
        <v>4</v>
      </c>
      <c r="F1594" s="447"/>
      <c r="G1594" s="447"/>
      <c r="H1594" s="447"/>
      <c r="I1594" s="447"/>
      <c r="J1594" s="65">
        <v>13455.424999999999</v>
      </c>
      <c r="K1594" s="436">
        <f t="shared" si="52"/>
        <v>53821.7</v>
      </c>
    </row>
    <row r="1595" spans="1:11" ht="18.75">
      <c r="A1595" s="437">
        <v>48</v>
      </c>
      <c r="B1595" s="439">
        <v>1151501005</v>
      </c>
      <c r="C1595" s="69" t="s">
        <v>1996</v>
      </c>
      <c r="D1595" s="439" t="s">
        <v>46</v>
      </c>
      <c r="E1595" s="439">
        <v>12</v>
      </c>
      <c r="F1595" s="441"/>
      <c r="G1595" s="441"/>
      <c r="H1595" s="441"/>
      <c r="I1595" s="441"/>
      <c r="J1595" s="65">
        <v>1418.75</v>
      </c>
      <c r="K1595" s="436">
        <f t="shared" si="52"/>
        <v>17025</v>
      </c>
    </row>
    <row r="1596" spans="1:11" ht="18.75">
      <c r="A1596" s="437">
        <v>49</v>
      </c>
      <c r="B1596" s="439">
        <v>1151504005</v>
      </c>
      <c r="C1596" s="69" t="s">
        <v>1997</v>
      </c>
      <c r="D1596" s="439" t="s">
        <v>46</v>
      </c>
      <c r="E1596" s="439">
        <v>3</v>
      </c>
      <c r="F1596" s="441"/>
      <c r="G1596" s="441"/>
      <c r="H1596" s="441"/>
      <c r="I1596" s="441"/>
      <c r="J1596" s="65">
        <v>1259.8499999999999</v>
      </c>
      <c r="K1596" s="436">
        <f t="shared" si="52"/>
        <v>3779.5499999999997</v>
      </c>
    </row>
    <row r="1597" spans="1:11" ht="26.25">
      <c r="A1597" s="437">
        <v>50</v>
      </c>
      <c r="B1597" s="431"/>
      <c r="C1597" s="446" t="s">
        <v>1998</v>
      </c>
      <c r="D1597" s="439" t="s">
        <v>46</v>
      </c>
      <c r="E1597" s="439">
        <v>15</v>
      </c>
      <c r="F1597" s="350"/>
      <c r="G1597" s="462"/>
      <c r="H1597" s="462"/>
      <c r="I1597" s="462"/>
      <c r="J1597" s="439">
        <v>5852.8</v>
      </c>
      <c r="K1597" s="436">
        <f t="shared" si="52"/>
        <v>87792</v>
      </c>
    </row>
    <row r="1598" spans="1:11" ht="37.5">
      <c r="A1598" s="437">
        <v>57</v>
      </c>
      <c r="B1598" s="449"/>
      <c r="C1598" s="69" t="s">
        <v>1999</v>
      </c>
      <c r="D1598" s="439" t="s">
        <v>46</v>
      </c>
      <c r="E1598" s="439"/>
      <c r="F1598" s="463"/>
      <c r="G1598" s="463"/>
      <c r="H1598" s="463"/>
      <c r="I1598" s="449">
        <v>24</v>
      </c>
      <c r="J1598" s="65">
        <v>200</v>
      </c>
      <c r="K1598" s="436">
        <f>J1598*I1598</f>
        <v>4800</v>
      </c>
    </row>
    <row r="1599" spans="1:11" ht="56.25">
      <c r="A1599" s="437">
        <v>64</v>
      </c>
      <c r="B1599" s="449"/>
      <c r="C1599" s="464" t="s">
        <v>2000</v>
      </c>
      <c r="D1599" s="465" t="s">
        <v>46</v>
      </c>
      <c r="E1599" s="65">
        <v>2</v>
      </c>
      <c r="F1599" s="65"/>
      <c r="G1599" s="463"/>
      <c r="H1599" s="463"/>
      <c r="I1599" s="463"/>
      <c r="J1599" s="466">
        <v>19588</v>
      </c>
      <c r="K1599" s="436">
        <f t="shared" si="52"/>
        <v>39176</v>
      </c>
    </row>
    <row r="1600" spans="1:11" ht="56.25">
      <c r="A1600" s="437">
        <v>65</v>
      </c>
      <c r="B1600" s="449"/>
      <c r="C1600" s="69" t="s">
        <v>2001</v>
      </c>
      <c r="D1600" s="465" t="s">
        <v>46</v>
      </c>
      <c r="E1600" s="65">
        <v>2</v>
      </c>
      <c r="F1600" s="65"/>
      <c r="G1600" s="463"/>
      <c r="H1600" s="463"/>
      <c r="I1600" s="463"/>
      <c r="J1600" s="65">
        <v>19540.8</v>
      </c>
      <c r="K1600" s="436">
        <f t="shared" si="52"/>
        <v>39081.599999999999</v>
      </c>
    </row>
    <row r="1601" spans="1:11" ht="31.5">
      <c r="A1601" s="437">
        <v>78</v>
      </c>
      <c r="B1601" s="449"/>
      <c r="C1601" s="467" t="s">
        <v>2002</v>
      </c>
      <c r="D1601" s="465" t="s">
        <v>1777</v>
      </c>
      <c r="E1601" s="449">
        <v>1</v>
      </c>
      <c r="F1601" s="449"/>
      <c r="G1601" s="449"/>
      <c r="H1601" s="449"/>
      <c r="I1601" s="449"/>
      <c r="J1601" s="65">
        <v>2935.84</v>
      </c>
      <c r="K1601" s="436">
        <f>J1601*E1601</f>
        <v>2935.84</v>
      </c>
    </row>
    <row r="1602" spans="1:11" ht="31.5">
      <c r="A1602" s="437">
        <v>79</v>
      </c>
      <c r="B1602" s="449"/>
      <c r="C1602" s="467" t="s">
        <v>2003</v>
      </c>
      <c r="D1602" s="465" t="s">
        <v>1777</v>
      </c>
      <c r="E1602" s="449">
        <v>1</v>
      </c>
      <c r="F1602" s="449"/>
      <c r="G1602" s="449"/>
      <c r="H1602" s="449"/>
      <c r="I1602" s="449"/>
      <c r="J1602" s="65">
        <v>2935.84</v>
      </c>
      <c r="K1602" s="436">
        <f>J1602*E1602</f>
        <v>2935.84</v>
      </c>
    </row>
    <row r="1603" spans="1:11" ht="31.5">
      <c r="A1603" s="437">
        <v>80</v>
      </c>
      <c r="B1603" s="449"/>
      <c r="C1603" s="468" t="s">
        <v>2004</v>
      </c>
      <c r="D1603" s="465" t="s">
        <v>1777</v>
      </c>
      <c r="E1603" s="449"/>
      <c r="F1603" s="449"/>
      <c r="G1603" s="449"/>
      <c r="H1603" s="449"/>
      <c r="I1603" s="449">
        <v>1</v>
      </c>
      <c r="J1603" s="83">
        <v>500</v>
      </c>
      <c r="K1603" s="436">
        <f>J1603*I1603</f>
        <v>500</v>
      </c>
    </row>
    <row r="1604" spans="1:11" ht="47.25">
      <c r="A1604" s="437">
        <v>84</v>
      </c>
      <c r="B1604" s="449"/>
      <c r="C1604" s="469" t="s">
        <v>2005</v>
      </c>
      <c r="D1604" s="465" t="s">
        <v>1777</v>
      </c>
      <c r="E1604" s="449">
        <v>2</v>
      </c>
      <c r="F1604" s="449"/>
      <c r="G1604" s="449"/>
      <c r="H1604" s="449"/>
      <c r="I1604" s="449"/>
      <c r="J1604" s="83">
        <v>16798.48</v>
      </c>
      <c r="K1604" s="436">
        <f>J1604*E1604</f>
        <v>33596.959999999999</v>
      </c>
    </row>
    <row r="1605" spans="1:11" ht="47.25">
      <c r="A1605" s="437">
        <v>85</v>
      </c>
      <c r="B1605" s="449"/>
      <c r="C1605" s="72" t="s">
        <v>2006</v>
      </c>
      <c r="D1605" s="465" t="s">
        <v>1777</v>
      </c>
      <c r="E1605" s="449">
        <v>1</v>
      </c>
      <c r="F1605" s="449"/>
      <c r="G1605" s="449"/>
      <c r="H1605" s="449"/>
      <c r="I1605" s="449"/>
      <c r="J1605" s="83">
        <v>16751.28</v>
      </c>
      <c r="K1605" s="436">
        <f>J1605*E1605</f>
        <v>16751.28</v>
      </c>
    </row>
    <row r="1606" spans="1:11" ht="31.5">
      <c r="A1606" s="437">
        <v>93</v>
      </c>
      <c r="B1606" s="449"/>
      <c r="C1606" s="72" t="s">
        <v>2007</v>
      </c>
      <c r="D1606" s="465" t="s">
        <v>23</v>
      </c>
      <c r="E1606" s="449">
        <v>47</v>
      </c>
      <c r="F1606" s="449"/>
      <c r="G1606" s="449"/>
      <c r="H1606" s="449"/>
      <c r="I1606" s="449"/>
      <c r="J1606" s="83">
        <v>231.1</v>
      </c>
      <c r="K1606" s="436">
        <f>J1606*E1606</f>
        <v>10861.699999999999</v>
      </c>
    </row>
    <row r="1607" spans="1:11" ht="18.75">
      <c r="A1607" s="437">
        <v>94</v>
      </c>
      <c r="B1607" s="449"/>
      <c r="C1607" s="72" t="s">
        <v>2008</v>
      </c>
      <c r="D1607" s="465" t="s">
        <v>1777</v>
      </c>
      <c r="E1607" s="449">
        <v>3</v>
      </c>
      <c r="F1607" s="449"/>
      <c r="G1607" s="449"/>
      <c r="H1607" s="449"/>
      <c r="I1607" s="449"/>
      <c r="J1607" s="83">
        <v>840.16</v>
      </c>
      <c r="K1607" s="436">
        <f>J1607*E1607</f>
        <v>2520.48</v>
      </c>
    </row>
    <row r="1608" spans="1:11" ht="18.75">
      <c r="A1608" s="437">
        <v>95</v>
      </c>
      <c r="B1608" s="449"/>
      <c r="C1608" s="72" t="s">
        <v>2009</v>
      </c>
      <c r="D1608" s="465" t="s">
        <v>1777</v>
      </c>
      <c r="E1608" s="449">
        <v>4</v>
      </c>
      <c r="F1608" s="449"/>
      <c r="G1608" s="449"/>
      <c r="H1608" s="449"/>
      <c r="I1608" s="449"/>
      <c r="J1608" s="83">
        <v>979.4</v>
      </c>
      <c r="K1608" s="436">
        <f t="shared" ref="K1608:K1625" si="53">J1608*E1608</f>
        <v>3917.6</v>
      </c>
    </row>
    <row r="1609" spans="1:11" ht="18.75">
      <c r="A1609" s="437">
        <v>96</v>
      </c>
      <c r="B1609" s="449"/>
      <c r="C1609" s="72" t="s">
        <v>2010</v>
      </c>
      <c r="D1609" s="465" t="s">
        <v>1777</v>
      </c>
      <c r="E1609" s="449">
        <v>1</v>
      </c>
      <c r="F1609" s="449"/>
      <c r="G1609" s="449"/>
      <c r="H1609" s="449"/>
      <c r="I1609" s="449"/>
      <c r="J1609" s="83">
        <v>2940.56</v>
      </c>
      <c r="K1609" s="436">
        <f t="shared" si="53"/>
        <v>2940.56</v>
      </c>
    </row>
    <row r="1610" spans="1:11" ht="31.5">
      <c r="A1610" s="437">
        <v>97</v>
      </c>
      <c r="B1610" s="449"/>
      <c r="C1610" s="72" t="s">
        <v>2011</v>
      </c>
      <c r="D1610" s="465" t="s">
        <v>1777</v>
      </c>
      <c r="E1610" s="449">
        <v>3</v>
      </c>
      <c r="F1610" s="449"/>
      <c r="G1610" s="449"/>
      <c r="H1610" s="449"/>
      <c r="I1610" s="449"/>
      <c r="J1610" s="83">
        <v>2177.1</v>
      </c>
      <c r="K1610" s="436">
        <f t="shared" si="53"/>
        <v>6531.2999999999993</v>
      </c>
    </row>
    <row r="1611" spans="1:11" ht="31.5">
      <c r="A1611" s="437">
        <v>98</v>
      </c>
      <c r="B1611" s="449"/>
      <c r="C1611" s="72" t="s">
        <v>2012</v>
      </c>
      <c r="D1611" s="465" t="s">
        <v>1777</v>
      </c>
      <c r="E1611" s="449">
        <v>4</v>
      </c>
      <c r="F1611" s="449"/>
      <c r="G1611" s="449"/>
      <c r="H1611" s="449"/>
      <c r="I1611" s="449"/>
      <c r="J1611" s="83">
        <v>2177.1</v>
      </c>
      <c r="K1611" s="436">
        <f t="shared" si="53"/>
        <v>8708.4</v>
      </c>
    </row>
    <row r="1612" spans="1:11" ht="31.5">
      <c r="A1612" s="437">
        <v>99</v>
      </c>
      <c r="B1612" s="449"/>
      <c r="C1612" s="72" t="s">
        <v>2013</v>
      </c>
      <c r="D1612" s="465" t="s">
        <v>1777</v>
      </c>
      <c r="E1612" s="449">
        <v>3</v>
      </c>
      <c r="F1612" s="449"/>
      <c r="G1612" s="449"/>
      <c r="H1612" s="449"/>
      <c r="I1612" s="449"/>
      <c r="J1612" s="83">
        <v>2331.6799999999998</v>
      </c>
      <c r="K1612" s="436">
        <f t="shared" si="53"/>
        <v>6995.0399999999991</v>
      </c>
    </row>
    <row r="1613" spans="1:11" ht="37.5">
      <c r="A1613" s="437">
        <v>100</v>
      </c>
      <c r="B1613" s="449"/>
      <c r="C1613" s="470" t="s">
        <v>2014</v>
      </c>
      <c r="D1613" s="465" t="s">
        <v>1777</v>
      </c>
      <c r="E1613" s="449">
        <v>4</v>
      </c>
      <c r="F1613" s="449"/>
      <c r="G1613" s="449"/>
      <c r="H1613" s="449"/>
      <c r="I1613" s="449"/>
      <c r="J1613" s="83">
        <v>2318.6999999999998</v>
      </c>
      <c r="K1613" s="436">
        <f t="shared" si="53"/>
        <v>9274.7999999999993</v>
      </c>
    </row>
    <row r="1614" spans="1:11" ht="31.5">
      <c r="A1614" s="437">
        <v>101</v>
      </c>
      <c r="B1614" s="449"/>
      <c r="C1614" s="72" t="s">
        <v>2015</v>
      </c>
      <c r="D1614" s="465" t="s">
        <v>1777</v>
      </c>
      <c r="E1614" s="449">
        <v>4</v>
      </c>
      <c r="F1614" s="449"/>
      <c r="G1614" s="449"/>
      <c r="H1614" s="449"/>
      <c r="I1614" s="449"/>
      <c r="J1614" s="83">
        <v>2166.48</v>
      </c>
      <c r="K1614" s="436">
        <f t="shared" si="53"/>
        <v>8665.92</v>
      </c>
    </row>
    <row r="1615" spans="1:11" ht="18.75">
      <c r="A1615" s="437">
        <v>102</v>
      </c>
      <c r="B1615" s="449"/>
      <c r="C1615" s="72" t="s">
        <v>2016</v>
      </c>
      <c r="D1615" s="465" t="s">
        <v>1777</v>
      </c>
      <c r="E1615" s="449">
        <v>3</v>
      </c>
      <c r="F1615" s="449"/>
      <c r="G1615" s="449"/>
      <c r="H1615" s="449"/>
      <c r="I1615" s="449"/>
      <c r="J1615" s="83">
        <v>2157.04</v>
      </c>
      <c r="K1615" s="436">
        <f t="shared" si="53"/>
        <v>6471.12</v>
      </c>
    </row>
    <row r="1616" spans="1:11" ht="31.5">
      <c r="A1616" s="437">
        <v>103</v>
      </c>
      <c r="B1616" s="449"/>
      <c r="C1616" s="72" t="s">
        <v>2017</v>
      </c>
      <c r="D1616" s="465" t="s">
        <v>1777</v>
      </c>
      <c r="E1616" s="449">
        <v>2</v>
      </c>
      <c r="F1616" s="449"/>
      <c r="G1616" s="449"/>
      <c r="H1616" s="449"/>
      <c r="I1616" s="449"/>
      <c r="J1616" s="83">
        <v>2157.04</v>
      </c>
      <c r="K1616" s="436">
        <f t="shared" si="53"/>
        <v>4314.08</v>
      </c>
    </row>
    <row r="1617" spans="1:16" ht="31.5">
      <c r="A1617" s="437">
        <v>104</v>
      </c>
      <c r="B1617" s="449"/>
      <c r="C1617" s="72" t="s">
        <v>2018</v>
      </c>
      <c r="D1617" s="465" t="s">
        <v>1777</v>
      </c>
      <c r="E1617" s="449">
        <v>2</v>
      </c>
      <c r="F1617" s="449"/>
      <c r="G1617" s="449"/>
      <c r="H1617" s="449"/>
      <c r="I1617" s="449"/>
      <c r="J1617" s="83">
        <v>2060.2800000000002</v>
      </c>
      <c r="K1617" s="436">
        <f t="shared" si="53"/>
        <v>4120.5600000000004</v>
      </c>
    </row>
    <row r="1618" spans="1:16" ht="37.5">
      <c r="A1618" s="437">
        <v>105</v>
      </c>
      <c r="B1618" s="449"/>
      <c r="C1618" s="470" t="s">
        <v>2019</v>
      </c>
      <c r="D1618" s="465" t="s">
        <v>1777</v>
      </c>
      <c r="E1618" s="449">
        <v>3</v>
      </c>
      <c r="F1618" s="449"/>
      <c r="G1618" s="449"/>
      <c r="H1618" s="449"/>
      <c r="I1618" s="449"/>
      <c r="J1618" s="83">
        <v>2056.7399999999998</v>
      </c>
      <c r="K1618" s="436">
        <f t="shared" si="53"/>
        <v>6170.2199999999993</v>
      </c>
    </row>
    <row r="1619" spans="1:16" ht="37.5">
      <c r="A1619" s="437">
        <v>106</v>
      </c>
      <c r="B1619" s="449"/>
      <c r="C1619" s="471" t="s">
        <v>2020</v>
      </c>
      <c r="D1619" s="472" t="s">
        <v>1777</v>
      </c>
      <c r="E1619" s="473">
        <v>3</v>
      </c>
      <c r="F1619" s="473"/>
      <c r="G1619" s="474"/>
      <c r="H1619" s="474"/>
      <c r="I1619" s="225"/>
      <c r="J1619" s="83">
        <v>41182</v>
      </c>
      <c r="K1619" s="436">
        <f t="shared" si="53"/>
        <v>123546</v>
      </c>
    </row>
    <row r="1620" spans="1:16" ht="28.5">
      <c r="A1620" s="437">
        <v>107</v>
      </c>
      <c r="B1620" s="449"/>
      <c r="C1620" s="471" t="s">
        <v>2021</v>
      </c>
      <c r="D1620" s="472" t="s">
        <v>1777</v>
      </c>
      <c r="E1620" s="473">
        <v>3</v>
      </c>
      <c r="F1620" s="473"/>
      <c r="G1620" s="474"/>
      <c r="H1620" s="474"/>
      <c r="I1620" s="225"/>
      <c r="J1620" s="83">
        <v>41913.599999999999</v>
      </c>
      <c r="K1620" s="436">
        <f t="shared" si="53"/>
        <v>125740.79999999999</v>
      </c>
    </row>
    <row r="1621" spans="1:16" ht="28.5">
      <c r="A1621" s="437">
        <v>108</v>
      </c>
      <c r="B1621" s="449"/>
      <c r="C1621" s="475" t="s">
        <v>2022</v>
      </c>
      <c r="D1621" s="472" t="s">
        <v>1777</v>
      </c>
      <c r="E1621" s="473">
        <v>10</v>
      </c>
      <c r="F1621" s="473"/>
      <c r="G1621" s="474"/>
      <c r="H1621" s="474"/>
      <c r="I1621" s="225"/>
      <c r="J1621" s="83">
        <v>391.76</v>
      </c>
      <c r="K1621" s="436">
        <f t="shared" si="53"/>
        <v>3917.6</v>
      </c>
    </row>
    <row r="1622" spans="1:16" ht="28.5">
      <c r="A1622" s="437">
        <v>109</v>
      </c>
      <c r="B1622" s="449"/>
      <c r="C1622" s="475" t="s">
        <v>2023</v>
      </c>
      <c r="D1622" s="472" t="s">
        <v>1777</v>
      </c>
      <c r="E1622" s="473">
        <v>11</v>
      </c>
      <c r="F1622" s="473"/>
      <c r="G1622" s="474"/>
      <c r="H1622" s="474"/>
      <c r="I1622" s="225"/>
      <c r="J1622" s="83">
        <v>391.28800000000001</v>
      </c>
      <c r="K1622" s="436">
        <f t="shared" si="53"/>
        <v>4304.1679999999997</v>
      </c>
    </row>
    <row r="1623" spans="1:16" ht="28.5">
      <c r="A1623" s="437">
        <v>110</v>
      </c>
      <c r="B1623" s="449"/>
      <c r="C1623" s="475" t="s">
        <v>2024</v>
      </c>
      <c r="D1623" s="476" t="s">
        <v>28</v>
      </c>
      <c r="E1623" s="473">
        <v>8</v>
      </c>
      <c r="F1623" s="473"/>
      <c r="G1623" s="474"/>
      <c r="H1623" s="474"/>
      <c r="I1623" s="225"/>
      <c r="J1623" s="83">
        <v>453.12</v>
      </c>
      <c r="K1623" s="436">
        <f t="shared" si="53"/>
        <v>3624.96</v>
      </c>
    </row>
    <row r="1624" spans="1:16" ht="37.5">
      <c r="A1624" s="437">
        <v>111</v>
      </c>
      <c r="B1624" s="449"/>
      <c r="C1624" s="475" t="s">
        <v>2025</v>
      </c>
      <c r="D1624" s="472" t="s">
        <v>1777</v>
      </c>
      <c r="E1624" s="473">
        <v>3</v>
      </c>
      <c r="F1624" s="473"/>
      <c r="G1624" s="474"/>
      <c r="H1624" s="474"/>
      <c r="I1624" s="225"/>
      <c r="J1624" s="83">
        <v>1962.34</v>
      </c>
      <c r="K1624" s="436">
        <f t="shared" si="53"/>
        <v>5887.0199999999995</v>
      </c>
    </row>
    <row r="1625" spans="1:16" ht="28.5">
      <c r="A1625" s="437">
        <v>112</v>
      </c>
      <c r="B1625" s="449"/>
      <c r="C1625" s="475" t="s">
        <v>2026</v>
      </c>
      <c r="D1625" s="472" t="s">
        <v>1315</v>
      </c>
      <c r="E1625" s="473">
        <v>6</v>
      </c>
      <c r="F1625" s="473"/>
      <c r="G1625" s="474"/>
      <c r="H1625" s="474"/>
      <c r="I1625" s="225"/>
      <c r="J1625" s="83">
        <v>489.11</v>
      </c>
      <c r="K1625" s="436">
        <f t="shared" si="53"/>
        <v>2934.66</v>
      </c>
    </row>
    <row r="1626" spans="1:16" ht="28.5">
      <c r="A1626" s="439"/>
      <c r="B1626" s="449"/>
      <c r="C1626" s="477"/>
      <c r="D1626" s="465"/>
      <c r="E1626" s="449"/>
      <c r="F1626" s="449"/>
      <c r="G1626" s="449"/>
      <c r="H1626" s="449"/>
      <c r="I1626" s="449"/>
      <c r="J1626" s="83" t="s">
        <v>679</v>
      </c>
      <c r="K1626" s="478">
        <f>SUM(K1543:K1625)</f>
        <v>3052977.8179999995</v>
      </c>
    </row>
    <row r="1627" spans="1:16" ht="28.5">
      <c r="A1627" s="479"/>
      <c r="B1627" s="480"/>
      <c r="C1627" s="481"/>
      <c r="D1627" s="482"/>
      <c r="E1627" s="480"/>
      <c r="F1627" s="480"/>
      <c r="G1627" s="480"/>
      <c r="H1627" s="480"/>
      <c r="I1627" s="480"/>
      <c r="J1627" s="419"/>
      <c r="K1627" s="420"/>
    </row>
    <row r="1628" spans="1:16" ht="28.5">
      <c r="A1628" s="480"/>
      <c r="B1628" s="480"/>
      <c r="C1628" s="481"/>
      <c r="D1628" s="480"/>
      <c r="E1628" s="480"/>
      <c r="F1628" s="480"/>
      <c r="G1628" s="480"/>
      <c r="H1628" s="480"/>
      <c r="I1628" s="480"/>
      <c r="J1628" s="483"/>
      <c r="K1628" s="420"/>
    </row>
    <row r="1629" spans="1:16" ht="28.5">
      <c r="A1629" s="484"/>
      <c r="B1629" s="485" t="s">
        <v>2027</v>
      </c>
      <c r="C1629" s="481"/>
      <c r="D1629" s="484"/>
      <c r="E1629" s="419" t="s">
        <v>2028</v>
      </c>
      <c r="F1629" s="484"/>
      <c r="G1629" s="486"/>
      <c r="H1629" s="486"/>
      <c r="I1629" s="484"/>
      <c r="J1629" s="419" t="s">
        <v>1937</v>
      </c>
      <c r="K1629" s="484"/>
    </row>
    <row r="1630" spans="1:16" ht="28.5">
      <c r="A1630" s="420"/>
      <c r="B1630" s="419"/>
      <c r="C1630" s="481"/>
      <c r="D1630" s="482"/>
      <c r="E1630" s="420"/>
      <c r="F1630" s="420"/>
      <c r="G1630" s="420"/>
      <c r="H1630" s="420"/>
      <c r="I1630" s="420"/>
      <c r="J1630" s="419"/>
      <c r="K1630" s="487"/>
    </row>
    <row r="1631" spans="1:16">
      <c r="D1631" s="1"/>
    </row>
    <row r="1632" spans="1:16" ht="18">
      <c r="A1632" s="1249" t="s">
        <v>2029</v>
      </c>
      <c r="B1632" s="1249"/>
      <c r="C1632" s="1249"/>
      <c r="D1632" s="1249"/>
      <c r="E1632" s="1249"/>
      <c r="F1632" s="1249"/>
      <c r="G1632" s="1249"/>
      <c r="H1632" s="1249"/>
      <c r="I1632" s="1249"/>
      <c r="J1632" s="1249"/>
      <c r="K1632" s="1249"/>
      <c r="L1632" s="1249"/>
      <c r="M1632" s="1249"/>
      <c r="N1632" s="1249"/>
      <c r="O1632" s="1249"/>
      <c r="P1632" s="1249"/>
    </row>
    <row r="1633" spans="1:16" ht="18">
      <c r="A1633" s="488"/>
      <c r="B1633" s="488"/>
      <c r="C1633" s="488"/>
      <c r="D1633" s="488"/>
      <c r="E1633" s="488"/>
      <c r="F1633" s="488"/>
      <c r="G1633" s="488"/>
      <c r="H1633" s="488"/>
      <c r="I1633" s="488"/>
      <c r="J1633" s="488"/>
      <c r="K1633" s="488"/>
      <c r="L1633" s="488"/>
      <c r="M1633" s="488"/>
      <c r="N1633" s="488"/>
      <c r="O1633" s="488"/>
      <c r="P1633" s="488"/>
    </row>
    <row r="1634" spans="1:16">
      <c r="A1634" s="489"/>
      <c r="B1634" s="489"/>
      <c r="C1634" s="489"/>
      <c r="D1634" s="490"/>
      <c r="E1634" s="490"/>
      <c r="F1634" s="491" t="s">
        <v>2030</v>
      </c>
      <c r="G1634" s="1248" t="s">
        <v>2031</v>
      </c>
      <c r="H1634" s="1248"/>
      <c r="I1634" s="1248" t="s">
        <v>2032</v>
      </c>
      <c r="J1634" s="1248"/>
      <c r="K1634" s="1248" t="s">
        <v>2033</v>
      </c>
      <c r="L1634" s="1248"/>
      <c r="M1634" s="1248" t="s">
        <v>2034</v>
      </c>
      <c r="N1634" s="1248"/>
      <c r="O1634" s="1248" t="s">
        <v>2035</v>
      </c>
      <c r="P1634" s="1248"/>
    </row>
    <row r="1635" spans="1:16">
      <c r="A1635" s="492" t="s">
        <v>1941</v>
      </c>
      <c r="B1635" s="515" t="s">
        <v>2167</v>
      </c>
      <c r="C1635" s="492" t="s">
        <v>2036</v>
      </c>
      <c r="D1635" s="492" t="s">
        <v>1199</v>
      </c>
      <c r="E1635" s="492" t="s">
        <v>2037</v>
      </c>
      <c r="F1635" s="492"/>
      <c r="G1635" s="492" t="s">
        <v>2030</v>
      </c>
      <c r="H1635" s="492" t="s">
        <v>2038</v>
      </c>
      <c r="I1635" s="492" t="s">
        <v>2030</v>
      </c>
      <c r="J1635" s="492" t="s">
        <v>2038</v>
      </c>
      <c r="K1635" s="492" t="s">
        <v>2030</v>
      </c>
      <c r="L1635" s="492" t="s">
        <v>2038</v>
      </c>
      <c r="M1635" s="492" t="s">
        <v>2030</v>
      </c>
      <c r="N1635" s="492" t="s">
        <v>2038</v>
      </c>
      <c r="O1635" s="491" t="s">
        <v>2039</v>
      </c>
      <c r="P1635" s="492" t="s">
        <v>2040</v>
      </c>
    </row>
    <row r="1636" spans="1:16">
      <c r="A1636" s="493">
        <v>1</v>
      </c>
      <c r="B1636" s="493"/>
      <c r="C1636" s="104" t="s">
        <v>2041</v>
      </c>
      <c r="D1636" s="493" t="s">
        <v>278</v>
      </c>
      <c r="E1636" s="493">
        <v>4</v>
      </c>
      <c r="F1636" s="493" t="s">
        <v>2042</v>
      </c>
      <c r="G1636" s="493" t="s">
        <v>2042</v>
      </c>
      <c r="H1636" s="493" t="s">
        <v>2042</v>
      </c>
      <c r="I1636" s="493" t="s">
        <v>2042</v>
      </c>
      <c r="J1636" s="493" t="s">
        <v>2042</v>
      </c>
      <c r="K1636" s="493" t="s">
        <v>2042</v>
      </c>
      <c r="L1636" s="493" t="s">
        <v>2042</v>
      </c>
      <c r="M1636" s="493" t="s">
        <v>2042</v>
      </c>
      <c r="N1636" s="493">
        <v>4</v>
      </c>
      <c r="O1636" s="494">
        <v>10000</v>
      </c>
      <c r="P1636" s="494">
        <f t="shared" ref="P1636:P1699" si="54">O1636*E1636</f>
        <v>40000</v>
      </c>
    </row>
    <row r="1637" spans="1:16">
      <c r="A1637" s="493">
        <v>2</v>
      </c>
      <c r="B1637" s="493"/>
      <c r="C1637" s="104" t="s">
        <v>2043</v>
      </c>
      <c r="D1637" s="493" t="s">
        <v>46</v>
      </c>
      <c r="E1637" s="493">
        <v>3</v>
      </c>
      <c r="F1637" s="493" t="s">
        <v>2042</v>
      </c>
      <c r="G1637" s="493" t="s">
        <v>2042</v>
      </c>
      <c r="H1637" s="493" t="s">
        <v>2042</v>
      </c>
      <c r="I1637" s="493" t="s">
        <v>2042</v>
      </c>
      <c r="J1637" s="493" t="s">
        <v>2042</v>
      </c>
      <c r="K1637" s="493" t="s">
        <v>2042</v>
      </c>
      <c r="L1637" s="493" t="s">
        <v>2042</v>
      </c>
      <c r="M1637" s="493" t="s">
        <v>2042</v>
      </c>
      <c r="N1637" s="493">
        <v>3</v>
      </c>
      <c r="O1637" s="494">
        <v>700</v>
      </c>
      <c r="P1637" s="494">
        <f t="shared" si="54"/>
        <v>2100</v>
      </c>
    </row>
    <row r="1638" spans="1:16">
      <c r="A1638" s="493">
        <v>3</v>
      </c>
      <c r="B1638" s="493"/>
      <c r="C1638" s="104" t="s">
        <v>2044</v>
      </c>
      <c r="D1638" s="493" t="s">
        <v>278</v>
      </c>
      <c r="E1638" s="493">
        <v>4</v>
      </c>
      <c r="F1638" s="493" t="s">
        <v>2042</v>
      </c>
      <c r="G1638" s="493" t="s">
        <v>2042</v>
      </c>
      <c r="H1638" s="493" t="s">
        <v>2042</v>
      </c>
      <c r="I1638" s="493" t="s">
        <v>2042</v>
      </c>
      <c r="J1638" s="493" t="s">
        <v>2042</v>
      </c>
      <c r="K1638" s="493" t="s">
        <v>2042</v>
      </c>
      <c r="L1638" s="493" t="s">
        <v>2042</v>
      </c>
      <c r="M1638" s="493" t="s">
        <v>2042</v>
      </c>
      <c r="N1638" s="493">
        <v>4</v>
      </c>
      <c r="O1638" s="494">
        <v>4000</v>
      </c>
      <c r="P1638" s="494">
        <f>O1638*E1638</f>
        <v>16000</v>
      </c>
    </row>
    <row r="1639" spans="1:16">
      <c r="A1639" s="493">
        <v>4</v>
      </c>
      <c r="B1639" s="493"/>
      <c r="C1639" s="104" t="s">
        <v>2045</v>
      </c>
      <c r="D1639" s="493" t="s">
        <v>278</v>
      </c>
      <c r="E1639" s="493">
        <v>1</v>
      </c>
      <c r="F1639" s="493" t="s">
        <v>2042</v>
      </c>
      <c r="G1639" s="493" t="s">
        <v>2042</v>
      </c>
      <c r="H1639" s="493" t="s">
        <v>2042</v>
      </c>
      <c r="I1639" s="493" t="s">
        <v>2042</v>
      </c>
      <c r="J1639" s="493" t="s">
        <v>2042</v>
      </c>
      <c r="K1639" s="493" t="s">
        <v>2042</v>
      </c>
      <c r="L1639" s="493" t="s">
        <v>2042</v>
      </c>
      <c r="M1639" s="493" t="s">
        <v>2042</v>
      </c>
      <c r="N1639" s="493">
        <v>1</v>
      </c>
      <c r="O1639" s="494">
        <v>2000</v>
      </c>
      <c r="P1639" s="494">
        <f t="shared" si="54"/>
        <v>2000</v>
      </c>
    </row>
    <row r="1640" spans="1:16">
      <c r="A1640" s="493">
        <v>5</v>
      </c>
      <c r="B1640" s="493"/>
      <c r="C1640" s="104" t="s">
        <v>2046</v>
      </c>
      <c r="D1640" s="493" t="s">
        <v>46</v>
      </c>
      <c r="E1640" s="493">
        <v>5</v>
      </c>
      <c r="F1640" s="493" t="s">
        <v>2042</v>
      </c>
      <c r="G1640" s="493" t="s">
        <v>2042</v>
      </c>
      <c r="H1640" s="493" t="s">
        <v>2042</v>
      </c>
      <c r="I1640" s="493" t="s">
        <v>2042</v>
      </c>
      <c r="J1640" s="493" t="s">
        <v>2042</v>
      </c>
      <c r="K1640" s="493" t="s">
        <v>2042</v>
      </c>
      <c r="L1640" s="493" t="s">
        <v>2042</v>
      </c>
      <c r="M1640" s="493" t="s">
        <v>2042</v>
      </c>
      <c r="N1640" s="493">
        <v>5</v>
      </c>
      <c r="O1640" s="494">
        <v>1000</v>
      </c>
      <c r="P1640" s="494">
        <f t="shared" si="54"/>
        <v>5000</v>
      </c>
    </row>
    <row r="1641" spans="1:16">
      <c r="A1641" s="493">
        <v>6</v>
      </c>
      <c r="B1641" s="493"/>
      <c r="C1641" s="104" t="s">
        <v>2047</v>
      </c>
      <c r="D1641" s="493" t="s">
        <v>278</v>
      </c>
      <c r="E1641" s="493">
        <v>1</v>
      </c>
      <c r="F1641" s="493" t="s">
        <v>2042</v>
      </c>
      <c r="G1641" s="493" t="s">
        <v>2042</v>
      </c>
      <c r="H1641" s="493" t="s">
        <v>2042</v>
      </c>
      <c r="I1641" s="493" t="s">
        <v>2042</v>
      </c>
      <c r="J1641" s="493" t="s">
        <v>2042</v>
      </c>
      <c r="K1641" s="493" t="s">
        <v>2042</v>
      </c>
      <c r="L1641" s="493" t="s">
        <v>2042</v>
      </c>
      <c r="M1641" s="493" t="s">
        <v>2042</v>
      </c>
      <c r="N1641" s="493">
        <v>1</v>
      </c>
      <c r="O1641" s="494">
        <v>700</v>
      </c>
      <c r="P1641" s="494">
        <f t="shared" si="54"/>
        <v>700</v>
      </c>
    </row>
    <row r="1642" spans="1:16">
      <c r="A1642" s="493">
        <v>7</v>
      </c>
      <c r="B1642" s="493"/>
      <c r="C1642" s="104" t="s">
        <v>2048</v>
      </c>
      <c r="D1642" s="493" t="s">
        <v>46</v>
      </c>
      <c r="E1642" s="493">
        <v>1</v>
      </c>
      <c r="F1642" s="493" t="s">
        <v>2042</v>
      </c>
      <c r="G1642" s="493" t="s">
        <v>2042</v>
      </c>
      <c r="H1642" s="493" t="s">
        <v>2042</v>
      </c>
      <c r="I1642" s="493" t="s">
        <v>2042</v>
      </c>
      <c r="J1642" s="493" t="s">
        <v>2042</v>
      </c>
      <c r="K1642" s="493" t="s">
        <v>2042</v>
      </c>
      <c r="L1642" s="493" t="s">
        <v>2042</v>
      </c>
      <c r="M1642" s="493" t="s">
        <v>2042</v>
      </c>
      <c r="N1642" s="493">
        <v>1</v>
      </c>
      <c r="O1642" s="494">
        <v>3000</v>
      </c>
      <c r="P1642" s="494">
        <f t="shared" si="54"/>
        <v>3000</v>
      </c>
    </row>
    <row r="1643" spans="1:16">
      <c r="A1643" s="493">
        <v>8</v>
      </c>
      <c r="B1643" s="493"/>
      <c r="C1643" s="104" t="s">
        <v>2049</v>
      </c>
      <c r="D1643" s="493" t="s">
        <v>278</v>
      </c>
      <c r="E1643" s="493">
        <v>1</v>
      </c>
      <c r="F1643" s="493" t="s">
        <v>2042</v>
      </c>
      <c r="G1643" s="493" t="s">
        <v>2042</v>
      </c>
      <c r="H1643" s="493" t="s">
        <v>2042</v>
      </c>
      <c r="I1643" s="493" t="s">
        <v>2042</v>
      </c>
      <c r="J1643" s="493"/>
      <c r="K1643" s="493" t="s">
        <v>2042</v>
      </c>
      <c r="L1643" s="493" t="s">
        <v>2042</v>
      </c>
      <c r="M1643" s="493" t="s">
        <v>2042</v>
      </c>
      <c r="N1643" s="493">
        <v>1</v>
      </c>
      <c r="O1643" s="494">
        <v>500</v>
      </c>
      <c r="P1643" s="494">
        <f t="shared" si="54"/>
        <v>500</v>
      </c>
    </row>
    <row r="1644" spans="1:16">
      <c r="A1644" s="493">
        <v>9</v>
      </c>
      <c r="B1644" s="493"/>
      <c r="C1644" s="104" t="s">
        <v>2050</v>
      </c>
      <c r="D1644" s="493" t="s">
        <v>46</v>
      </c>
      <c r="E1644" s="493">
        <v>1</v>
      </c>
      <c r="F1644" s="493" t="s">
        <v>2042</v>
      </c>
      <c r="G1644" s="493" t="s">
        <v>2042</v>
      </c>
      <c r="H1644" s="493" t="s">
        <v>2042</v>
      </c>
      <c r="I1644" s="493" t="s">
        <v>2042</v>
      </c>
      <c r="J1644" s="493" t="s">
        <v>2042</v>
      </c>
      <c r="K1644" s="493" t="s">
        <v>2042</v>
      </c>
      <c r="L1644" s="493" t="s">
        <v>2042</v>
      </c>
      <c r="M1644" s="493" t="s">
        <v>2042</v>
      </c>
      <c r="N1644" s="493">
        <v>1</v>
      </c>
      <c r="O1644" s="494">
        <v>20000</v>
      </c>
      <c r="P1644" s="494">
        <f t="shared" si="54"/>
        <v>20000</v>
      </c>
    </row>
    <row r="1645" spans="1:16" ht="28.5">
      <c r="A1645" s="493">
        <v>10</v>
      </c>
      <c r="B1645" s="493"/>
      <c r="C1645" s="104" t="s">
        <v>2051</v>
      </c>
      <c r="D1645" s="493" t="s">
        <v>278</v>
      </c>
      <c r="E1645" s="493">
        <v>4</v>
      </c>
      <c r="F1645" s="493" t="s">
        <v>2042</v>
      </c>
      <c r="G1645" s="493" t="s">
        <v>2042</v>
      </c>
      <c r="H1645" s="493" t="s">
        <v>2042</v>
      </c>
      <c r="I1645" s="493" t="s">
        <v>2042</v>
      </c>
      <c r="J1645" s="493" t="s">
        <v>2042</v>
      </c>
      <c r="K1645" s="493" t="s">
        <v>2042</v>
      </c>
      <c r="L1645" s="493" t="s">
        <v>2042</v>
      </c>
      <c r="M1645" s="493" t="s">
        <v>2042</v>
      </c>
      <c r="N1645" s="493">
        <v>4</v>
      </c>
      <c r="O1645" s="494">
        <v>400000</v>
      </c>
      <c r="P1645" s="494">
        <f t="shared" si="54"/>
        <v>1600000</v>
      </c>
    </row>
    <row r="1646" spans="1:16" ht="28.5">
      <c r="A1646" s="493">
        <v>11</v>
      </c>
      <c r="B1646" s="493"/>
      <c r="C1646" s="104" t="s">
        <v>2052</v>
      </c>
      <c r="D1646" s="493" t="s">
        <v>46</v>
      </c>
      <c r="E1646" s="493">
        <v>4</v>
      </c>
      <c r="F1646" s="493" t="s">
        <v>2042</v>
      </c>
      <c r="G1646" s="493" t="s">
        <v>2042</v>
      </c>
      <c r="H1646" s="493" t="s">
        <v>2042</v>
      </c>
      <c r="I1646" s="493" t="s">
        <v>2042</v>
      </c>
      <c r="J1646" s="493" t="s">
        <v>2042</v>
      </c>
      <c r="K1646" s="493" t="s">
        <v>2042</v>
      </c>
      <c r="L1646" s="493" t="s">
        <v>2042</v>
      </c>
      <c r="M1646" s="493" t="s">
        <v>2042</v>
      </c>
      <c r="N1646" s="493">
        <v>4</v>
      </c>
      <c r="O1646" s="494">
        <v>50000</v>
      </c>
      <c r="P1646" s="494">
        <f t="shared" si="54"/>
        <v>200000</v>
      </c>
    </row>
    <row r="1647" spans="1:16">
      <c r="A1647" s="493">
        <v>12</v>
      </c>
      <c r="B1647" s="493"/>
      <c r="C1647" s="104" t="s">
        <v>2053</v>
      </c>
      <c r="D1647" s="493" t="s">
        <v>278</v>
      </c>
      <c r="E1647" s="493">
        <v>2</v>
      </c>
      <c r="F1647" s="493" t="s">
        <v>2042</v>
      </c>
      <c r="G1647" s="493" t="s">
        <v>2042</v>
      </c>
      <c r="H1647" s="493" t="s">
        <v>2042</v>
      </c>
      <c r="I1647" s="493" t="s">
        <v>2042</v>
      </c>
      <c r="J1647" s="493" t="s">
        <v>2042</v>
      </c>
      <c r="K1647" s="493" t="s">
        <v>2042</v>
      </c>
      <c r="L1647" s="493" t="s">
        <v>2042</v>
      </c>
      <c r="M1647" s="493" t="s">
        <v>2042</v>
      </c>
      <c r="N1647" s="493">
        <v>2</v>
      </c>
      <c r="O1647" s="494">
        <v>500</v>
      </c>
      <c r="P1647" s="494">
        <f t="shared" si="54"/>
        <v>1000</v>
      </c>
    </row>
    <row r="1648" spans="1:16">
      <c r="A1648" s="493">
        <v>13</v>
      </c>
      <c r="B1648" s="493"/>
      <c r="C1648" s="104" t="s">
        <v>2054</v>
      </c>
      <c r="D1648" s="493" t="s">
        <v>46</v>
      </c>
      <c r="E1648" s="495">
        <v>1</v>
      </c>
      <c r="F1648" s="493" t="s">
        <v>2042</v>
      </c>
      <c r="G1648" s="493" t="s">
        <v>2042</v>
      </c>
      <c r="H1648" s="493" t="s">
        <v>2042</v>
      </c>
      <c r="I1648" s="493" t="s">
        <v>2042</v>
      </c>
      <c r="J1648" s="493" t="s">
        <v>2042</v>
      </c>
      <c r="K1648" s="493" t="s">
        <v>2042</v>
      </c>
      <c r="L1648" s="493" t="s">
        <v>2042</v>
      </c>
      <c r="M1648" s="493" t="s">
        <v>2042</v>
      </c>
      <c r="N1648" s="493">
        <v>1</v>
      </c>
      <c r="O1648" s="496">
        <v>10</v>
      </c>
      <c r="P1648" s="496">
        <f t="shared" si="54"/>
        <v>10</v>
      </c>
    </row>
    <row r="1649" spans="1:16">
      <c r="A1649" s="493">
        <v>14</v>
      </c>
      <c r="B1649" s="493"/>
      <c r="C1649" s="104" t="s">
        <v>2055</v>
      </c>
      <c r="D1649" s="493" t="s">
        <v>1054</v>
      </c>
      <c r="E1649" s="493">
        <v>64</v>
      </c>
      <c r="F1649" s="493" t="s">
        <v>2042</v>
      </c>
      <c r="G1649" s="493" t="s">
        <v>2042</v>
      </c>
      <c r="H1649" s="493" t="s">
        <v>2042</v>
      </c>
      <c r="I1649" s="493" t="s">
        <v>2042</v>
      </c>
      <c r="J1649" s="493" t="s">
        <v>2042</v>
      </c>
      <c r="K1649" s="493" t="s">
        <v>2042</v>
      </c>
      <c r="L1649" s="493" t="s">
        <v>2042</v>
      </c>
      <c r="M1649" s="493" t="s">
        <v>2042</v>
      </c>
      <c r="N1649" s="493">
        <v>64</v>
      </c>
      <c r="O1649" s="494">
        <v>30</v>
      </c>
      <c r="P1649" s="494">
        <f t="shared" si="54"/>
        <v>1920</v>
      </c>
    </row>
    <row r="1650" spans="1:16">
      <c r="A1650" s="493">
        <v>15</v>
      </c>
      <c r="B1650" s="493"/>
      <c r="C1650" s="104" t="s">
        <v>2056</v>
      </c>
      <c r="D1650" s="493" t="s">
        <v>46</v>
      </c>
      <c r="E1650" s="493">
        <v>1</v>
      </c>
      <c r="F1650" s="493" t="s">
        <v>2042</v>
      </c>
      <c r="G1650" s="493" t="s">
        <v>2042</v>
      </c>
      <c r="H1650" s="493" t="s">
        <v>2042</v>
      </c>
      <c r="I1650" s="493" t="s">
        <v>2042</v>
      </c>
      <c r="J1650" s="493" t="s">
        <v>2042</v>
      </c>
      <c r="K1650" s="493" t="s">
        <v>2042</v>
      </c>
      <c r="L1650" s="493" t="s">
        <v>2042</v>
      </c>
      <c r="M1650" s="493" t="s">
        <v>2042</v>
      </c>
      <c r="N1650" s="493">
        <v>1</v>
      </c>
      <c r="O1650" s="494">
        <v>1000</v>
      </c>
      <c r="P1650" s="494">
        <f t="shared" si="54"/>
        <v>1000</v>
      </c>
    </row>
    <row r="1651" spans="1:16">
      <c r="A1651" s="493">
        <v>16</v>
      </c>
      <c r="B1651" s="493"/>
      <c r="C1651" s="104" t="s">
        <v>2057</v>
      </c>
      <c r="D1651" s="493" t="s">
        <v>278</v>
      </c>
      <c r="E1651" s="493">
        <v>3</v>
      </c>
      <c r="F1651" s="493" t="s">
        <v>2042</v>
      </c>
      <c r="G1651" s="493" t="s">
        <v>2042</v>
      </c>
      <c r="H1651" s="493" t="s">
        <v>2042</v>
      </c>
      <c r="I1651" s="493" t="s">
        <v>2042</v>
      </c>
      <c r="J1651" s="493" t="s">
        <v>2042</v>
      </c>
      <c r="K1651" s="493" t="s">
        <v>2042</v>
      </c>
      <c r="L1651" s="493" t="s">
        <v>2042</v>
      </c>
      <c r="M1651" s="493" t="s">
        <v>2042</v>
      </c>
      <c r="N1651" s="493">
        <v>3</v>
      </c>
      <c r="O1651" s="494">
        <v>1000</v>
      </c>
      <c r="P1651" s="494">
        <f t="shared" si="54"/>
        <v>3000</v>
      </c>
    </row>
    <row r="1652" spans="1:16" ht="28.5">
      <c r="A1652" s="493">
        <v>17</v>
      </c>
      <c r="B1652" s="493"/>
      <c r="C1652" s="104" t="s">
        <v>2058</v>
      </c>
      <c r="D1652" s="493" t="s">
        <v>46</v>
      </c>
      <c r="E1652" s="493">
        <v>1</v>
      </c>
      <c r="F1652" s="493" t="s">
        <v>2042</v>
      </c>
      <c r="G1652" s="493" t="s">
        <v>2042</v>
      </c>
      <c r="H1652" s="493" t="s">
        <v>2042</v>
      </c>
      <c r="I1652" s="493" t="s">
        <v>2042</v>
      </c>
      <c r="J1652" s="493" t="s">
        <v>2042</v>
      </c>
      <c r="K1652" s="493" t="s">
        <v>2042</v>
      </c>
      <c r="L1652" s="493" t="s">
        <v>2042</v>
      </c>
      <c r="M1652" s="493" t="s">
        <v>2042</v>
      </c>
      <c r="N1652" s="493">
        <v>1</v>
      </c>
      <c r="O1652" s="494">
        <v>15000</v>
      </c>
      <c r="P1652" s="494">
        <f t="shared" si="54"/>
        <v>15000</v>
      </c>
    </row>
    <row r="1653" spans="1:16">
      <c r="A1653" s="493">
        <v>18</v>
      </c>
      <c r="B1653" s="493"/>
      <c r="C1653" s="104" t="s">
        <v>2059</v>
      </c>
      <c r="D1653" s="493" t="s">
        <v>34</v>
      </c>
      <c r="E1653" s="493">
        <v>2</v>
      </c>
      <c r="F1653" s="493" t="s">
        <v>2042</v>
      </c>
      <c r="G1653" s="493" t="s">
        <v>2042</v>
      </c>
      <c r="H1653" s="493" t="s">
        <v>2042</v>
      </c>
      <c r="I1653" s="493" t="s">
        <v>2042</v>
      </c>
      <c r="J1653" s="493" t="s">
        <v>2042</v>
      </c>
      <c r="K1653" s="493" t="s">
        <v>2042</v>
      </c>
      <c r="L1653" s="493" t="s">
        <v>2042</v>
      </c>
      <c r="M1653" s="493" t="s">
        <v>2042</v>
      </c>
      <c r="N1653" s="493">
        <v>2</v>
      </c>
      <c r="O1653" s="494">
        <v>5000</v>
      </c>
      <c r="P1653" s="494">
        <f t="shared" si="54"/>
        <v>10000</v>
      </c>
    </row>
    <row r="1654" spans="1:16">
      <c r="A1654" s="493">
        <v>19</v>
      </c>
      <c r="B1654" s="493"/>
      <c r="C1654" s="104" t="s">
        <v>2060</v>
      </c>
      <c r="D1654" s="493" t="s">
        <v>46</v>
      </c>
      <c r="E1654" s="493">
        <v>1</v>
      </c>
      <c r="F1654" s="493" t="s">
        <v>2042</v>
      </c>
      <c r="G1654" s="493" t="s">
        <v>2042</v>
      </c>
      <c r="H1654" s="493" t="s">
        <v>2042</v>
      </c>
      <c r="I1654" s="493" t="s">
        <v>2042</v>
      </c>
      <c r="J1654" s="493" t="s">
        <v>2042</v>
      </c>
      <c r="K1654" s="493" t="s">
        <v>2042</v>
      </c>
      <c r="L1654" s="493" t="s">
        <v>2042</v>
      </c>
      <c r="M1654" s="493" t="s">
        <v>2042</v>
      </c>
      <c r="N1654" s="493">
        <v>1</v>
      </c>
      <c r="O1654" s="494">
        <v>50</v>
      </c>
      <c r="P1654" s="494">
        <f t="shared" si="54"/>
        <v>50</v>
      </c>
    </row>
    <row r="1655" spans="1:16">
      <c r="A1655" s="493">
        <v>20</v>
      </c>
      <c r="B1655" s="493"/>
      <c r="C1655" s="104" t="s">
        <v>2061</v>
      </c>
      <c r="D1655" s="493" t="s">
        <v>278</v>
      </c>
      <c r="E1655" s="493">
        <v>1</v>
      </c>
      <c r="F1655" s="493" t="s">
        <v>2042</v>
      </c>
      <c r="G1655" s="493" t="s">
        <v>2042</v>
      </c>
      <c r="H1655" s="493" t="s">
        <v>2042</v>
      </c>
      <c r="I1655" s="493" t="s">
        <v>2042</v>
      </c>
      <c r="J1655" s="493" t="s">
        <v>2042</v>
      </c>
      <c r="K1655" s="493" t="s">
        <v>2042</v>
      </c>
      <c r="L1655" s="493" t="s">
        <v>2042</v>
      </c>
      <c r="M1655" s="493" t="s">
        <v>2042</v>
      </c>
      <c r="N1655" s="493">
        <v>1</v>
      </c>
      <c r="O1655" s="494">
        <v>50</v>
      </c>
      <c r="P1655" s="494">
        <f t="shared" si="54"/>
        <v>50</v>
      </c>
    </row>
    <row r="1656" spans="1:16">
      <c r="A1656" s="493">
        <v>21</v>
      </c>
      <c r="B1656" s="493"/>
      <c r="C1656" s="104" t="s">
        <v>2062</v>
      </c>
      <c r="D1656" s="493" t="s">
        <v>46</v>
      </c>
      <c r="E1656" s="493">
        <v>1</v>
      </c>
      <c r="F1656" s="493" t="s">
        <v>2042</v>
      </c>
      <c r="G1656" s="493" t="s">
        <v>2042</v>
      </c>
      <c r="H1656" s="493" t="s">
        <v>2042</v>
      </c>
      <c r="I1656" s="493" t="s">
        <v>2042</v>
      </c>
      <c r="J1656" s="493" t="s">
        <v>2042</v>
      </c>
      <c r="K1656" s="493" t="s">
        <v>2042</v>
      </c>
      <c r="L1656" s="493" t="s">
        <v>2042</v>
      </c>
      <c r="M1656" s="493" t="s">
        <v>2042</v>
      </c>
      <c r="N1656" s="493">
        <v>1</v>
      </c>
      <c r="O1656" s="494">
        <v>50</v>
      </c>
      <c r="P1656" s="494">
        <f t="shared" si="54"/>
        <v>50</v>
      </c>
    </row>
    <row r="1657" spans="1:16">
      <c r="A1657" s="493">
        <v>22</v>
      </c>
      <c r="B1657" s="493"/>
      <c r="C1657" s="106" t="s">
        <v>2063</v>
      </c>
      <c r="D1657" s="493" t="s">
        <v>278</v>
      </c>
      <c r="E1657" s="493">
        <v>4</v>
      </c>
      <c r="F1657" s="493">
        <v>4</v>
      </c>
      <c r="G1657" s="493" t="s">
        <v>2042</v>
      </c>
      <c r="H1657" s="493" t="s">
        <v>2042</v>
      </c>
      <c r="I1657" s="493" t="s">
        <v>2042</v>
      </c>
      <c r="J1657" s="493" t="s">
        <v>2042</v>
      </c>
      <c r="K1657" s="493" t="s">
        <v>2042</v>
      </c>
      <c r="L1657" s="493" t="s">
        <v>2042</v>
      </c>
      <c r="M1657" s="493" t="s">
        <v>2042</v>
      </c>
      <c r="N1657" s="493" t="s">
        <v>2042</v>
      </c>
      <c r="O1657" s="494">
        <v>100000</v>
      </c>
      <c r="P1657" s="494">
        <f t="shared" si="54"/>
        <v>400000</v>
      </c>
    </row>
    <row r="1658" spans="1:16">
      <c r="A1658" s="493">
        <v>23</v>
      </c>
      <c r="B1658" s="493"/>
      <c r="C1658" s="106" t="s">
        <v>2064</v>
      </c>
      <c r="D1658" s="493" t="s">
        <v>46</v>
      </c>
      <c r="E1658" s="495">
        <v>1</v>
      </c>
      <c r="F1658" s="495"/>
      <c r="G1658" s="493" t="s">
        <v>2042</v>
      </c>
      <c r="H1658" s="493" t="s">
        <v>2042</v>
      </c>
      <c r="I1658" s="493" t="s">
        <v>2042</v>
      </c>
      <c r="J1658" s="493" t="s">
        <v>2042</v>
      </c>
      <c r="K1658" s="493" t="s">
        <v>2042</v>
      </c>
      <c r="L1658" s="493" t="s">
        <v>2042</v>
      </c>
      <c r="M1658" s="493" t="s">
        <v>2042</v>
      </c>
      <c r="N1658" s="493">
        <v>1</v>
      </c>
      <c r="O1658" s="496">
        <v>5000</v>
      </c>
      <c r="P1658" s="496">
        <f t="shared" si="54"/>
        <v>5000</v>
      </c>
    </row>
    <row r="1659" spans="1:16">
      <c r="A1659" s="493">
        <v>24</v>
      </c>
      <c r="B1659" s="493"/>
      <c r="C1659" s="497" t="s">
        <v>2065</v>
      </c>
      <c r="D1659" s="493" t="s">
        <v>278</v>
      </c>
      <c r="E1659" s="493">
        <v>3</v>
      </c>
      <c r="F1659" s="493"/>
      <c r="G1659" s="493" t="s">
        <v>2042</v>
      </c>
      <c r="H1659" s="493" t="s">
        <v>2042</v>
      </c>
      <c r="I1659" s="493" t="s">
        <v>2042</v>
      </c>
      <c r="J1659" s="493" t="s">
        <v>2042</v>
      </c>
      <c r="K1659" s="493" t="s">
        <v>2042</v>
      </c>
      <c r="L1659" s="493" t="s">
        <v>2042</v>
      </c>
      <c r="M1659" s="493" t="s">
        <v>2042</v>
      </c>
      <c r="N1659" s="493">
        <v>3</v>
      </c>
      <c r="O1659" s="494">
        <v>15000</v>
      </c>
      <c r="P1659" s="494">
        <f t="shared" si="54"/>
        <v>45000</v>
      </c>
    </row>
    <row r="1660" spans="1:16">
      <c r="A1660" s="493">
        <v>25</v>
      </c>
      <c r="B1660" s="493"/>
      <c r="C1660" s="106" t="s">
        <v>2066</v>
      </c>
      <c r="D1660" s="493" t="s">
        <v>46</v>
      </c>
      <c r="E1660" s="493">
        <v>1</v>
      </c>
      <c r="F1660" s="493"/>
      <c r="G1660" s="493" t="s">
        <v>2042</v>
      </c>
      <c r="H1660" s="493" t="s">
        <v>2042</v>
      </c>
      <c r="I1660" s="493" t="s">
        <v>2042</v>
      </c>
      <c r="J1660" s="493" t="s">
        <v>2042</v>
      </c>
      <c r="K1660" s="493" t="s">
        <v>2042</v>
      </c>
      <c r="L1660" s="493" t="s">
        <v>2042</v>
      </c>
      <c r="M1660" s="493" t="s">
        <v>2042</v>
      </c>
      <c r="N1660" s="493">
        <v>1</v>
      </c>
      <c r="O1660" s="494">
        <v>3000</v>
      </c>
      <c r="P1660" s="494">
        <f t="shared" si="54"/>
        <v>3000</v>
      </c>
    </row>
    <row r="1661" spans="1:16" ht="28.5">
      <c r="A1661" s="493">
        <v>26</v>
      </c>
      <c r="B1661" s="493"/>
      <c r="C1661" s="104" t="s">
        <v>2067</v>
      </c>
      <c r="D1661" s="493" t="s">
        <v>278</v>
      </c>
      <c r="E1661" s="493">
        <v>6</v>
      </c>
      <c r="F1661" s="493"/>
      <c r="G1661" s="493" t="s">
        <v>2042</v>
      </c>
      <c r="H1661" s="493" t="s">
        <v>2042</v>
      </c>
      <c r="I1661" s="493" t="s">
        <v>2042</v>
      </c>
      <c r="J1661" s="493" t="s">
        <v>2042</v>
      </c>
      <c r="K1661" s="493" t="s">
        <v>2042</v>
      </c>
      <c r="L1661" s="493" t="s">
        <v>2042</v>
      </c>
      <c r="M1661" s="493" t="s">
        <v>2042</v>
      </c>
      <c r="N1661" s="493">
        <v>6</v>
      </c>
      <c r="O1661" s="494">
        <v>1500</v>
      </c>
      <c r="P1661" s="494">
        <f t="shared" si="54"/>
        <v>9000</v>
      </c>
    </row>
    <row r="1662" spans="1:16" ht="28.5">
      <c r="A1662" s="493">
        <v>27</v>
      </c>
      <c r="B1662" s="493"/>
      <c r="C1662" s="498" t="s">
        <v>2068</v>
      </c>
      <c r="D1662" s="493" t="s">
        <v>46</v>
      </c>
      <c r="E1662" s="493">
        <v>1</v>
      </c>
      <c r="F1662" s="493"/>
      <c r="G1662" s="493" t="s">
        <v>2042</v>
      </c>
      <c r="H1662" s="493" t="s">
        <v>2042</v>
      </c>
      <c r="I1662" s="493" t="s">
        <v>2042</v>
      </c>
      <c r="J1662" s="493" t="s">
        <v>2042</v>
      </c>
      <c r="K1662" s="493" t="s">
        <v>2042</v>
      </c>
      <c r="L1662" s="493" t="s">
        <v>2042</v>
      </c>
      <c r="M1662" s="493" t="s">
        <v>2042</v>
      </c>
      <c r="N1662" s="493">
        <v>1</v>
      </c>
      <c r="O1662" s="494">
        <v>200</v>
      </c>
      <c r="P1662" s="494">
        <f t="shared" si="54"/>
        <v>200</v>
      </c>
    </row>
    <row r="1663" spans="1:16" ht="28.5">
      <c r="A1663" s="493">
        <v>28</v>
      </c>
      <c r="B1663" s="493"/>
      <c r="C1663" s="104" t="s">
        <v>2069</v>
      </c>
      <c r="D1663" s="493" t="s">
        <v>1054</v>
      </c>
      <c r="E1663" s="493">
        <v>88</v>
      </c>
      <c r="F1663" s="493"/>
      <c r="G1663" s="493" t="s">
        <v>2042</v>
      </c>
      <c r="H1663" s="493" t="s">
        <v>2042</v>
      </c>
      <c r="I1663" s="493" t="s">
        <v>2042</v>
      </c>
      <c r="J1663" s="493" t="s">
        <v>2042</v>
      </c>
      <c r="K1663" s="493" t="s">
        <v>2042</v>
      </c>
      <c r="L1663" s="493" t="s">
        <v>2042</v>
      </c>
      <c r="M1663" s="493" t="s">
        <v>2042</v>
      </c>
      <c r="N1663" s="493">
        <v>88</v>
      </c>
      <c r="O1663" s="494">
        <v>60</v>
      </c>
      <c r="P1663" s="494">
        <f t="shared" si="54"/>
        <v>5280</v>
      </c>
    </row>
    <row r="1664" spans="1:16" ht="28.5">
      <c r="A1664" s="493">
        <v>29</v>
      </c>
      <c r="B1664" s="493"/>
      <c r="C1664" s="104" t="s">
        <v>2070</v>
      </c>
      <c r="D1664" s="493" t="s">
        <v>1054</v>
      </c>
      <c r="E1664" s="493">
        <v>50</v>
      </c>
      <c r="F1664" s="493"/>
      <c r="G1664" s="493" t="s">
        <v>2042</v>
      </c>
      <c r="H1664" s="493" t="s">
        <v>2042</v>
      </c>
      <c r="I1664" s="493" t="s">
        <v>2042</v>
      </c>
      <c r="J1664" s="493" t="s">
        <v>2042</v>
      </c>
      <c r="K1664" s="493" t="s">
        <v>2042</v>
      </c>
      <c r="L1664" s="493" t="s">
        <v>2042</v>
      </c>
      <c r="M1664" s="493" t="s">
        <v>2042</v>
      </c>
      <c r="N1664" s="493">
        <v>50</v>
      </c>
      <c r="O1664" s="494">
        <v>60</v>
      </c>
      <c r="P1664" s="494">
        <f t="shared" si="54"/>
        <v>3000</v>
      </c>
    </row>
    <row r="1665" spans="1:16" ht="28.5">
      <c r="A1665" s="493">
        <v>30</v>
      </c>
      <c r="B1665" s="493"/>
      <c r="C1665" s="104" t="s">
        <v>2071</v>
      </c>
      <c r="D1665" s="493" t="s">
        <v>278</v>
      </c>
      <c r="E1665" s="493">
        <v>5</v>
      </c>
      <c r="F1665" s="493"/>
      <c r="G1665" s="493" t="s">
        <v>2042</v>
      </c>
      <c r="H1665" s="493" t="s">
        <v>2042</v>
      </c>
      <c r="I1665" s="493" t="s">
        <v>2042</v>
      </c>
      <c r="J1665" s="493" t="s">
        <v>2042</v>
      </c>
      <c r="K1665" s="493" t="s">
        <v>2042</v>
      </c>
      <c r="L1665" s="493" t="s">
        <v>2042</v>
      </c>
      <c r="M1665" s="493" t="s">
        <v>2042</v>
      </c>
      <c r="N1665" s="493">
        <v>5</v>
      </c>
      <c r="O1665" s="494">
        <v>1500</v>
      </c>
      <c r="P1665" s="494">
        <f t="shared" si="54"/>
        <v>7500</v>
      </c>
    </row>
    <row r="1666" spans="1:16" ht="28.5">
      <c r="A1666" s="493">
        <v>31</v>
      </c>
      <c r="B1666" s="493"/>
      <c r="C1666" s="104" t="s">
        <v>2072</v>
      </c>
      <c r="D1666" s="493" t="s">
        <v>46</v>
      </c>
      <c r="E1666" s="493">
        <v>1</v>
      </c>
      <c r="F1666" s="493"/>
      <c r="G1666" s="493" t="s">
        <v>2042</v>
      </c>
      <c r="H1666" s="493" t="s">
        <v>2042</v>
      </c>
      <c r="I1666" s="493" t="s">
        <v>2042</v>
      </c>
      <c r="J1666" s="493" t="s">
        <v>2042</v>
      </c>
      <c r="K1666" s="493" t="s">
        <v>2042</v>
      </c>
      <c r="L1666" s="493" t="s">
        <v>2042</v>
      </c>
      <c r="M1666" s="493" t="s">
        <v>2042</v>
      </c>
      <c r="N1666" s="493">
        <v>1</v>
      </c>
      <c r="O1666" s="494">
        <v>1500</v>
      </c>
      <c r="P1666" s="494">
        <f t="shared" si="54"/>
        <v>1500</v>
      </c>
    </row>
    <row r="1667" spans="1:16">
      <c r="A1667" s="493">
        <v>32</v>
      </c>
      <c r="B1667" s="493"/>
      <c r="C1667" s="499" t="s">
        <v>2073</v>
      </c>
      <c r="D1667" s="493" t="s">
        <v>278</v>
      </c>
      <c r="E1667" s="493">
        <v>2</v>
      </c>
      <c r="F1667" s="493"/>
      <c r="G1667" s="493" t="s">
        <v>2042</v>
      </c>
      <c r="H1667" s="493" t="s">
        <v>2042</v>
      </c>
      <c r="I1667" s="493" t="s">
        <v>2042</v>
      </c>
      <c r="J1667" s="493" t="s">
        <v>2042</v>
      </c>
      <c r="K1667" s="493" t="s">
        <v>2042</v>
      </c>
      <c r="L1667" s="493" t="s">
        <v>2042</v>
      </c>
      <c r="M1667" s="493" t="s">
        <v>2042</v>
      </c>
      <c r="N1667" s="493">
        <v>2</v>
      </c>
      <c r="O1667" s="494">
        <v>100000</v>
      </c>
      <c r="P1667" s="494">
        <f t="shared" si="54"/>
        <v>200000</v>
      </c>
    </row>
    <row r="1668" spans="1:16">
      <c r="A1668" s="493">
        <v>33</v>
      </c>
      <c r="B1668" s="493"/>
      <c r="C1668" s="499" t="s">
        <v>2074</v>
      </c>
      <c r="D1668" s="493" t="s">
        <v>46</v>
      </c>
      <c r="E1668" s="493">
        <v>3</v>
      </c>
      <c r="F1668" s="493"/>
      <c r="G1668" s="493" t="s">
        <v>2042</v>
      </c>
      <c r="H1668" s="493" t="s">
        <v>2042</v>
      </c>
      <c r="I1668" s="493" t="s">
        <v>2042</v>
      </c>
      <c r="J1668" s="493" t="s">
        <v>2042</v>
      </c>
      <c r="K1668" s="493" t="s">
        <v>2042</v>
      </c>
      <c r="L1668" s="493" t="s">
        <v>2042</v>
      </c>
      <c r="M1668" s="493" t="s">
        <v>2042</v>
      </c>
      <c r="N1668" s="493">
        <v>3</v>
      </c>
      <c r="O1668" s="494">
        <v>15000</v>
      </c>
      <c r="P1668" s="494">
        <f t="shared" si="54"/>
        <v>45000</v>
      </c>
    </row>
    <row r="1669" spans="1:16">
      <c r="A1669" s="493">
        <v>34</v>
      </c>
      <c r="B1669" s="516"/>
      <c r="C1669" s="500" t="s">
        <v>2075</v>
      </c>
      <c r="D1669" s="493" t="s">
        <v>278</v>
      </c>
      <c r="E1669" s="495">
        <v>2</v>
      </c>
      <c r="F1669" s="495">
        <v>2</v>
      </c>
      <c r="G1669" s="493" t="s">
        <v>2042</v>
      </c>
      <c r="H1669" s="493" t="s">
        <v>2042</v>
      </c>
      <c r="I1669" s="493" t="s">
        <v>2042</v>
      </c>
      <c r="J1669" s="493" t="s">
        <v>2042</v>
      </c>
      <c r="K1669" s="493" t="s">
        <v>2042</v>
      </c>
      <c r="L1669" s="493" t="s">
        <v>2042</v>
      </c>
      <c r="M1669" s="493" t="s">
        <v>2042</v>
      </c>
      <c r="N1669" s="493" t="s">
        <v>2042</v>
      </c>
      <c r="O1669" s="496">
        <v>3000</v>
      </c>
      <c r="P1669" s="496">
        <f t="shared" si="54"/>
        <v>6000</v>
      </c>
    </row>
    <row r="1670" spans="1:16">
      <c r="A1670" s="493">
        <v>35</v>
      </c>
      <c r="B1670" s="493"/>
      <c r="C1670" s="106" t="s">
        <v>2076</v>
      </c>
      <c r="D1670" s="493" t="s">
        <v>46</v>
      </c>
      <c r="E1670" s="493">
        <v>6</v>
      </c>
      <c r="F1670" s="493"/>
      <c r="G1670" s="493" t="s">
        <v>2042</v>
      </c>
      <c r="H1670" s="493" t="s">
        <v>2042</v>
      </c>
      <c r="I1670" s="493" t="s">
        <v>2042</v>
      </c>
      <c r="J1670" s="493" t="s">
        <v>2042</v>
      </c>
      <c r="K1670" s="493" t="s">
        <v>2042</v>
      </c>
      <c r="L1670" s="493" t="s">
        <v>2042</v>
      </c>
      <c r="M1670" s="493" t="s">
        <v>2042</v>
      </c>
      <c r="N1670" s="493">
        <v>6</v>
      </c>
      <c r="O1670" s="494">
        <v>500</v>
      </c>
      <c r="P1670" s="494">
        <f t="shared" si="54"/>
        <v>3000</v>
      </c>
    </row>
    <row r="1671" spans="1:16">
      <c r="A1671" s="493">
        <v>36</v>
      </c>
      <c r="B1671" s="493"/>
      <c r="C1671" s="501" t="s">
        <v>2077</v>
      </c>
      <c r="D1671" s="493" t="s">
        <v>555</v>
      </c>
      <c r="E1671" s="493">
        <v>502</v>
      </c>
      <c r="F1671" s="493">
        <v>502</v>
      </c>
      <c r="G1671" s="493" t="s">
        <v>2042</v>
      </c>
      <c r="H1671" s="493" t="s">
        <v>2042</v>
      </c>
      <c r="I1671" s="493" t="s">
        <v>2042</v>
      </c>
      <c r="J1671" s="493" t="s">
        <v>2042</v>
      </c>
      <c r="K1671" s="493" t="s">
        <v>2042</v>
      </c>
      <c r="L1671" s="493" t="s">
        <v>2042</v>
      </c>
      <c r="M1671" s="493" t="s">
        <v>2042</v>
      </c>
      <c r="N1671" s="493" t="s">
        <v>2042</v>
      </c>
      <c r="O1671" s="494">
        <v>45</v>
      </c>
      <c r="P1671" s="494">
        <f t="shared" si="54"/>
        <v>22590</v>
      </c>
    </row>
    <row r="1672" spans="1:16">
      <c r="A1672" s="493">
        <v>37</v>
      </c>
      <c r="B1672" s="493"/>
      <c r="C1672" s="502" t="s">
        <v>2078</v>
      </c>
      <c r="D1672" s="493" t="s">
        <v>555</v>
      </c>
      <c r="E1672" s="493">
        <v>60</v>
      </c>
      <c r="F1672" s="493">
        <v>60</v>
      </c>
      <c r="G1672" s="493" t="s">
        <v>2042</v>
      </c>
      <c r="H1672" s="493" t="s">
        <v>2042</v>
      </c>
      <c r="I1672" s="493" t="s">
        <v>2042</v>
      </c>
      <c r="J1672" s="493" t="s">
        <v>2042</v>
      </c>
      <c r="K1672" s="493" t="s">
        <v>2042</v>
      </c>
      <c r="L1672" s="493" t="s">
        <v>2042</v>
      </c>
      <c r="M1672" s="493" t="s">
        <v>2042</v>
      </c>
      <c r="N1672" s="493" t="s">
        <v>2042</v>
      </c>
      <c r="O1672" s="494">
        <v>70</v>
      </c>
      <c r="P1672" s="494">
        <f t="shared" si="54"/>
        <v>4200</v>
      </c>
    </row>
    <row r="1673" spans="1:16">
      <c r="A1673" s="493">
        <v>38</v>
      </c>
      <c r="B1673" s="493"/>
      <c r="C1673" s="502" t="s">
        <v>2079</v>
      </c>
      <c r="D1673" s="493" t="s">
        <v>555</v>
      </c>
      <c r="E1673" s="493">
        <v>175</v>
      </c>
      <c r="F1673" s="493">
        <v>175</v>
      </c>
      <c r="G1673" s="493" t="s">
        <v>2042</v>
      </c>
      <c r="H1673" s="493" t="s">
        <v>2042</v>
      </c>
      <c r="I1673" s="493" t="s">
        <v>2042</v>
      </c>
      <c r="J1673" s="493" t="s">
        <v>2042</v>
      </c>
      <c r="K1673" s="493" t="s">
        <v>2042</v>
      </c>
      <c r="L1673" s="493" t="s">
        <v>2042</v>
      </c>
      <c r="M1673" s="493" t="s">
        <v>2042</v>
      </c>
      <c r="N1673" s="493" t="s">
        <v>2042</v>
      </c>
      <c r="O1673" s="494">
        <v>200</v>
      </c>
      <c r="P1673" s="494">
        <f t="shared" si="54"/>
        <v>35000</v>
      </c>
    </row>
    <row r="1674" spans="1:16">
      <c r="A1674" s="493">
        <v>39</v>
      </c>
      <c r="B1674" s="493"/>
      <c r="C1674" s="502" t="s">
        <v>2080</v>
      </c>
      <c r="D1674" s="493" t="s">
        <v>555</v>
      </c>
      <c r="E1674" s="493">
        <v>64</v>
      </c>
      <c r="F1674" s="493">
        <v>64</v>
      </c>
      <c r="G1674" s="493" t="s">
        <v>2042</v>
      </c>
      <c r="H1674" s="493" t="s">
        <v>2042</v>
      </c>
      <c r="I1674" s="493" t="s">
        <v>2042</v>
      </c>
      <c r="J1674" s="493" t="s">
        <v>2042</v>
      </c>
      <c r="K1674" s="493" t="s">
        <v>2042</v>
      </c>
      <c r="L1674" s="493" t="s">
        <v>2042</v>
      </c>
      <c r="M1674" s="493" t="s">
        <v>2042</v>
      </c>
      <c r="N1674" s="493" t="s">
        <v>2042</v>
      </c>
      <c r="O1674" s="494">
        <v>200</v>
      </c>
      <c r="P1674" s="494">
        <f t="shared" si="54"/>
        <v>12800</v>
      </c>
    </row>
    <row r="1675" spans="1:16">
      <c r="A1675" s="493">
        <v>40</v>
      </c>
      <c r="B1675" s="493"/>
      <c r="C1675" s="502" t="s">
        <v>2081</v>
      </c>
      <c r="D1675" s="493" t="s">
        <v>555</v>
      </c>
      <c r="E1675" s="503">
        <v>94</v>
      </c>
      <c r="F1675" s="503">
        <v>94</v>
      </c>
      <c r="G1675" s="493" t="s">
        <v>2042</v>
      </c>
      <c r="H1675" s="493" t="s">
        <v>2042</v>
      </c>
      <c r="I1675" s="493" t="s">
        <v>2042</v>
      </c>
      <c r="J1675" s="493" t="s">
        <v>2042</v>
      </c>
      <c r="K1675" s="493" t="s">
        <v>2042</v>
      </c>
      <c r="L1675" s="493" t="s">
        <v>2042</v>
      </c>
      <c r="M1675" s="493" t="s">
        <v>2042</v>
      </c>
      <c r="N1675" s="493" t="s">
        <v>2042</v>
      </c>
      <c r="O1675" s="494">
        <v>100</v>
      </c>
      <c r="P1675" s="494">
        <f t="shared" si="54"/>
        <v>9400</v>
      </c>
    </row>
    <row r="1676" spans="1:16">
      <c r="A1676" s="493">
        <v>41</v>
      </c>
      <c r="B1676" s="493"/>
      <c r="C1676" s="497" t="s">
        <v>2082</v>
      </c>
      <c r="D1676" s="493" t="s">
        <v>555</v>
      </c>
      <c r="E1676" s="493">
        <v>155</v>
      </c>
      <c r="F1676" s="493">
        <v>155</v>
      </c>
      <c r="G1676" s="493" t="s">
        <v>2042</v>
      </c>
      <c r="H1676" s="493" t="s">
        <v>2042</v>
      </c>
      <c r="I1676" s="493" t="s">
        <v>2042</v>
      </c>
      <c r="J1676" s="493" t="s">
        <v>2042</v>
      </c>
      <c r="K1676" s="493" t="s">
        <v>2042</v>
      </c>
      <c r="L1676" s="493" t="s">
        <v>2042</v>
      </c>
      <c r="M1676" s="493" t="s">
        <v>2042</v>
      </c>
      <c r="N1676" s="493" t="s">
        <v>2042</v>
      </c>
      <c r="O1676" s="494">
        <v>300</v>
      </c>
      <c r="P1676" s="494">
        <f>O1676*E1676</f>
        <v>46500</v>
      </c>
    </row>
    <row r="1677" spans="1:16">
      <c r="A1677" s="493">
        <v>42</v>
      </c>
      <c r="B1677" s="493"/>
      <c r="C1677" s="497" t="s">
        <v>2083</v>
      </c>
      <c r="D1677" s="493" t="s">
        <v>46</v>
      </c>
      <c r="E1677" s="493">
        <v>26</v>
      </c>
      <c r="F1677" s="493">
        <v>26</v>
      </c>
      <c r="G1677" s="493" t="s">
        <v>2042</v>
      </c>
      <c r="H1677" s="493" t="s">
        <v>2042</v>
      </c>
      <c r="I1677" s="493" t="s">
        <v>2042</v>
      </c>
      <c r="J1677" s="493" t="s">
        <v>2042</v>
      </c>
      <c r="K1677" s="493" t="s">
        <v>2042</v>
      </c>
      <c r="L1677" s="493" t="s">
        <v>2042</v>
      </c>
      <c r="M1677" s="493" t="s">
        <v>2042</v>
      </c>
      <c r="N1677" s="493" t="s">
        <v>2042</v>
      </c>
      <c r="O1677" s="494">
        <v>1000</v>
      </c>
      <c r="P1677" s="494">
        <f t="shared" si="54"/>
        <v>26000</v>
      </c>
    </row>
    <row r="1678" spans="1:16">
      <c r="A1678" s="493">
        <v>43</v>
      </c>
      <c r="B1678" s="493"/>
      <c r="C1678" s="497" t="s">
        <v>2084</v>
      </c>
      <c r="D1678" s="493" t="s">
        <v>46</v>
      </c>
      <c r="E1678" s="493">
        <v>1</v>
      </c>
      <c r="F1678" s="493">
        <v>1</v>
      </c>
      <c r="G1678" s="493" t="s">
        <v>2042</v>
      </c>
      <c r="H1678" s="493" t="s">
        <v>2042</v>
      </c>
      <c r="I1678" s="493" t="s">
        <v>2042</v>
      </c>
      <c r="J1678" s="493" t="s">
        <v>2042</v>
      </c>
      <c r="K1678" s="493" t="s">
        <v>2042</v>
      </c>
      <c r="L1678" s="493" t="s">
        <v>2042</v>
      </c>
      <c r="M1678" s="493" t="s">
        <v>2042</v>
      </c>
      <c r="N1678" s="493" t="s">
        <v>2042</v>
      </c>
      <c r="O1678" s="494">
        <v>30000</v>
      </c>
      <c r="P1678" s="504">
        <f t="shared" si="54"/>
        <v>30000</v>
      </c>
    </row>
    <row r="1679" spans="1:16">
      <c r="A1679" s="493">
        <v>44</v>
      </c>
      <c r="B1679" s="493"/>
      <c r="C1679" s="497" t="s">
        <v>2085</v>
      </c>
      <c r="D1679" s="493" t="s">
        <v>278</v>
      </c>
      <c r="E1679" s="493">
        <v>1</v>
      </c>
      <c r="F1679" s="493">
        <v>1</v>
      </c>
      <c r="G1679" s="493" t="s">
        <v>2042</v>
      </c>
      <c r="H1679" s="493" t="s">
        <v>2042</v>
      </c>
      <c r="I1679" s="493" t="s">
        <v>2042</v>
      </c>
      <c r="J1679" s="493" t="s">
        <v>2042</v>
      </c>
      <c r="K1679" s="493" t="s">
        <v>2042</v>
      </c>
      <c r="L1679" s="493" t="s">
        <v>2042</v>
      </c>
      <c r="M1679" s="493" t="s">
        <v>2042</v>
      </c>
      <c r="N1679" s="493" t="s">
        <v>2042</v>
      </c>
      <c r="O1679" s="494">
        <v>25000</v>
      </c>
      <c r="P1679" s="494">
        <f t="shared" si="54"/>
        <v>25000</v>
      </c>
    </row>
    <row r="1680" spans="1:16">
      <c r="A1680" s="493">
        <v>45</v>
      </c>
      <c r="B1680" s="493"/>
      <c r="C1680" s="497" t="s">
        <v>2086</v>
      </c>
      <c r="D1680" s="493" t="s">
        <v>46</v>
      </c>
      <c r="E1680" s="493">
        <v>6</v>
      </c>
      <c r="F1680" s="493">
        <v>6</v>
      </c>
      <c r="G1680" s="493" t="s">
        <v>2042</v>
      </c>
      <c r="H1680" s="493" t="s">
        <v>2042</v>
      </c>
      <c r="I1680" s="493" t="s">
        <v>2042</v>
      </c>
      <c r="J1680" s="493" t="s">
        <v>2042</v>
      </c>
      <c r="K1680" s="493" t="s">
        <v>2042</v>
      </c>
      <c r="L1680" s="493" t="s">
        <v>2042</v>
      </c>
      <c r="M1680" s="493" t="s">
        <v>2042</v>
      </c>
      <c r="N1680" s="493" t="s">
        <v>2042</v>
      </c>
      <c r="O1680" s="494">
        <v>600</v>
      </c>
      <c r="P1680" s="494">
        <f t="shared" si="54"/>
        <v>3600</v>
      </c>
    </row>
    <row r="1681" spans="1:16">
      <c r="A1681" s="493">
        <v>46</v>
      </c>
      <c r="B1681" s="493"/>
      <c r="C1681" s="497" t="s">
        <v>2087</v>
      </c>
      <c r="D1681" s="493" t="s">
        <v>278</v>
      </c>
      <c r="E1681" s="493">
        <v>4</v>
      </c>
      <c r="F1681" s="493">
        <v>4</v>
      </c>
      <c r="G1681" s="493" t="s">
        <v>2042</v>
      </c>
      <c r="H1681" s="493" t="s">
        <v>2042</v>
      </c>
      <c r="I1681" s="493" t="s">
        <v>2042</v>
      </c>
      <c r="J1681" s="493" t="s">
        <v>2042</v>
      </c>
      <c r="K1681" s="493" t="s">
        <v>2042</v>
      </c>
      <c r="L1681" s="493" t="s">
        <v>2042</v>
      </c>
      <c r="M1681" s="493" t="s">
        <v>2042</v>
      </c>
      <c r="N1681" s="493" t="s">
        <v>2042</v>
      </c>
      <c r="O1681" s="494">
        <v>100000</v>
      </c>
      <c r="P1681" s="494">
        <f t="shared" si="54"/>
        <v>400000</v>
      </c>
    </row>
    <row r="1682" spans="1:16">
      <c r="A1682" s="493">
        <v>47</v>
      </c>
      <c r="B1682" s="493"/>
      <c r="C1682" s="497" t="s">
        <v>2088</v>
      </c>
      <c r="D1682" s="493" t="s">
        <v>46</v>
      </c>
      <c r="E1682" s="493">
        <v>5</v>
      </c>
      <c r="F1682" s="493">
        <v>5</v>
      </c>
      <c r="G1682" s="493" t="s">
        <v>2042</v>
      </c>
      <c r="H1682" s="493" t="s">
        <v>2042</v>
      </c>
      <c r="I1682" s="493" t="s">
        <v>2042</v>
      </c>
      <c r="J1682" s="493" t="s">
        <v>2042</v>
      </c>
      <c r="K1682" s="493" t="s">
        <v>2042</v>
      </c>
      <c r="L1682" s="493" t="s">
        <v>2042</v>
      </c>
      <c r="M1682" s="493" t="s">
        <v>2042</v>
      </c>
      <c r="N1682" s="493" t="s">
        <v>2042</v>
      </c>
      <c r="O1682" s="494">
        <v>15000</v>
      </c>
      <c r="P1682" s="494">
        <f t="shared" si="54"/>
        <v>75000</v>
      </c>
    </row>
    <row r="1683" spans="1:16">
      <c r="A1683" s="493">
        <v>48</v>
      </c>
      <c r="B1683" s="493"/>
      <c r="C1683" s="497" t="s">
        <v>2089</v>
      </c>
      <c r="D1683" s="493" t="s">
        <v>278</v>
      </c>
      <c r="E1683" s="493">
        <v>11</v>
      </c>
      <c r="F1683" s="493">
        <v>11</v>
      </c>
      <c r="G1683" s="493" t="s">
        <v>2042</v>
      </c>
      <c r="H1683" s="493" t="s">
        <v>2042</v>
      </c>
      <c r="I1683" s="493" t="s">
        <v>2042</v>
      </c>
      <c r="J1683" s="493" t="s">
        <v>2042</v>
      </c>
      <c r="K1683" s="493" t="s">
        <v>2042</v>
      </c>
      <c r="L1683" s="493" t="s">
        <v>2042</v>
      </c>
      <c r="M1683" s="493" t="s">
        <v>2042</v>
      </c>
      <c r="N1683" s="493" t="s">
        <v>2042</v>
      </c>
      <c r="O1683" s="494">
        <v>100000</v>
      </c>
      <c r="P1683" s="494">
        <f t="shared" si="54"/>
        <v>1100000</v>
      </c>
    </row>
    <row r="1684" spans="1:16">
      <c r="A1684" s="493">
        <v>49</v>
      </c>
      <c r="B1684" s="493"/>
      <c r="C1684" s="497" t="s">
        <v>2090</v>
      </c>
      <c r="D1684" s="493" t="s">
        <v>46</v>
      </c>
      <c r="E1684" s="493">
        <v>18</v>
      </c>
      <c r="F1684" s="493">
        <v>18</v>
      </c>
      <c r="G1684" s="493" t="s">
        <v>2042</v>
      </c>
      <c r="H1684" s="493" t="s">
        <v>2042</v>
      </c>
      <c r="I1684" s="493" t="s">
        <v>2042</v>
      </c>
      <c r="J1684" s="493" t="s">
        <v>2042</v>
      </c>
      <c r="K1684" s="493" t="s">
        <v>2042</v>
      </c>
      <c r="L1684" s="493" t="s">
        <v>2042</v>
      </c>
      <c r="M1684" s="493" t="s">
        <v>2042</v>
      </c>
      <c r="N1684" s="493" t="s">
        <v>2042</v>
      </c>
      <c r="O1684" s="494">
        <v>100000</v>
      </c>
      <c r="P1684" s="494">
        <f t="shared" si="54"/>
        <v>1800000</v>
      </c>
    </row>
    <row r="1685" spans="1:16">
      <c r="A1685" s="493">
        <v>50</v>
      </c>
      <c r="B1685" s="493"/>
      <c r="C1685" s="497" t="s">
        <v>2091</v>
      </c>
      <c r="D1685" s="493" t="s">
        <v>278</v>
      </c>
      <c r="E1685" s="493">
        <v>9</v>
      </c>
      <c r="F1685" s="493">
        <v>9</v>
      </c>
      <c r="G1685" s="493" t="s">
        <v>2042</v>
      </c>
      <c r="H1685" s="493" t="s">
        <v>2042</v>
      </c>
      <c r="I1685" s="493" t="s">
        <v>2042</v>
      </c>
      <c r="J1685" s="493" t="s">
        <v>2042</v>
      </c>
      <c r="K1685" s="493" t="s">
        <v>2042</v>
      </c>
      <c r="L1685" s="493" t="s">
        <v>2042</v>
      </c>
      <c r="M1685" s="493" t="s">
        <v>2042</v>
      </c>
      <c r="N1685" s="493" t="s">
        <v>2042</v>
      </c>
      <c r="O1685" s="494">
        <v>100000</v>
      </c>
      <c r="P1685" s="494">
        <f t="shared" si="54"/>
        <v>900000</v>
      </c>
    </row>
    <row r="1686" spans="1:16">
      <c r="A1686" s="493">
        <v>51</v>
      </c>
      <c r="B1686" s="493"/>
      <c r="C1686" s="497" t="s">
        <v>2092</v>
      </c>
      <c r="D1686" s="493" t="s">
        <v>46</v>
      </c>
      <c r="E1686" s="493">
        <v>6</v>
      </c>
      <c r="F1686" s="493">
        <v>6</v>
      </c>
      <c r="G1686" s="493" t="s">
        <v>2042</v>
      </c>
      <c r="H1686" s="493" t="s">
        <v>2042</v>
      </c>
      <c r="I1686" s="493" t="s">
        <v>2042</v>
      </c>
      <c r="J1686" s="493" t="s">
        <v>2042</v>
      </c>
      <c r="K1686" s="493" t="s">
        <v>2042</v>
      </c>
      <c r="L1686" s="493" t="s">
        <v>2042</v>
      </c>
      <c r="M1686" s="493" t="s">
        <v>2042</v>
      </c>
      <c r="N1686" s="493" t="s">
        <v>2042</v>
      </c>
      <c r="O1686" s="494">
        <v>100000</v>
      </c>
      <c r="P1686" s="494">
        <f t="shared" si="54"/>
        <v>600000</v>
      </c>
    </row>
    <row r="1687" spans="1:16">
      <c r="A1687" s="493">
        <v>52</v>
      </c>
      <c r="B1687" s="493"/>
      <c r="C1687" s="497" t="s">
        <v>2093</v>
      </c>
      <c r="D1687" s="493" t="s">
        <v>46</v>
      </c>
      <c r="E1687" s="493">
        <v>1</v>
      </c>
      <c r="F1687" s="493">
        <v>1</v>
      </c>
      <c r="G1687" s="493" t="s">
        <v>2042</v>
      </c>
      <c r="H1687" s="493" t="s">
        <v>2042</v>
      </c>
      <c r="I1687" s="493" t="s">
        <v>2042</v>
      </c>
      <c r="J1687" s="493" t="s">
        <v>2042</v>
      </c>
      <c r="K1687" s="493" t="s">
        <v>2042</v>
      </c>
      <c r="L1687" s="493" t="s">
        <v>2042</v>
      </c>
      <c r="M1687" s="493" t="s">
        <v>2042</v>
      </c>
      <c r="N1687" s="493" t="s">
        <v>2042</v>
      </c>
      <c r="O1687" s="494">
        <v>1000</v>
      </c>
      <c r="P1687" s="494">
        <f t="shared" si="54"/>
        <v>1000</v>
      </c>
    </row>
    <row r="1688" spans="1:16">
      <c r="A1688" s="493">
        <v>53</v>
      </c>
      <c r="B1688" s="493"/>
      <c r="C1688" s="497" t="s">
        <v>2094</v>
      </c>
      <c r="D1688" s="493" t="s">
        <v>278</v>
      </c>
      <c r="E1688" s="493">
        <v>1</v>
      </c>
      <c r="F1688" s="493">
        <v>1</v>
      </c>
      <c r="G1688" s="493" t="s">
        <v>2042</v>
      </c>
      <c r="H1688" s="493" t="s">
        <v>2042</v>
      </c>
      <c r="I1688" s="493" t="s">
        <v>2042</v>
      </c>
      <c r="J1688" s="493" t="s">
        <v>2042</v>
      </c>
      <c r="K1688" s="493" t="s">
        <v>2042</v>
      </c>
      <c r="L1688" s="493" t="s">
        <v>2042</v>
      </c>
      <c r="M1688" s="493" t="s">
        <v>2042</v>
      </c>
      <c r="N1688" s="493" t="s">
        <v>2042</v>
      </c>
      <c r="O1688" s="494">
        <v>50000</v>
      </c>
      <c r="P1688" s="494">
        <f t="shared" si="54"/>
        <v>50000</v>
      </c>
    </row>
    <row r="1689" spans="1:16">
      <c r="A1689" s="493">
        <v>54</v>
      </c>
      <c r="B1689" s="493"/>
      <c r="C1689" s="497" t="s">
        <v>2095</v>
      </c>
      <c r="D1689" s="493" t="s">
        <v>46</v>
      </c>
      <c r="E1689" s="493">
        <v>1</v>
      </c>
      <c r="F1689" s="493">
        <v>1</v>
      </c>
      <c r="G1689" s="493" t="s">
        <v>2042</v>
      </c>
      <c r="H1689" s="493" t="s">
        <v>2042</v>
      </c>
      <c r="I1689" s="493" t="s">
        <v>2042</v>
      </c>
      <c r="J1689" s="493" t="s">
        <v>2042</v>
      </c>
      <c r="K1689" s="493" t="s">
        <v>2042</v>
      </c>
      <c r="L1689" s="493" t="s">
        <v>2042</v>
      </c>
      <c r="M1689" s="493" t="s">
        <v>2042</v>
      </c>
      <c r="N1689" s="493" t="s">
        <v>2042</v>
      </c>
      <c r="O1689" s="494">
        <v>100000</v>
      </c>
      <c r="P1689" s="494">
        <f t="shared" si="54"/>
        <v>100000</v>
      </c>
    </row>
    <row r="1690" spans="1:16">
      <c r="A1690" s="493">
        <v>55</v>
      </c>
      <c r="B1690" s="493"/>
      <c r="C1690" s="497" t="s">
        <v>2096</v>
      </c>
      <c r="D1690" s="493" t="s">
        <v>278</v>
      </c>
      <c r="E1690" s="493">
        <v>1</v>
      </c>
      <c r="F1690" s="493">
        <v>1</v>
      </c>
      <c r="G1690" s="493" t="s">
        <v>2042</v>
      </c>
      <c r="H1690" s="493" t="s">
        <v>2042</v>
      </c>
      <c r="I1690" s="493" t="s">
        <v>2042</v>
      </c>
      <c r="J1690" s="493" t="s">
        <v>2042</v>
      </c>
      <c r="K1690" s="493" t="s">
        <v>2042</v>
      </c>
      <c r="L1690" s="493" t="s">
        <v>2042</v>
      </c>
      <c r="M1690" s="493" t="s">
        <v>2042</v>
      </c>
      <c r="N1690" s="493" t="s">
        <v>2042</v>
      </c>
      <c r="O1690" s="494">
        <v>600</v>
      </c>
      <c r="P1690" s="494">
        <f t="shared" si="54"/>
        <v>600</v>
      </c>
    </row>
    <row r="1691" spans="1:16">
      <c r="A1691" s="493">
        <v>56</v>
      </c>
      <c r="B1691" s="493"/>
      <c r="C1691" s="497" t="s">
        <v>2097</v>
      </c>
      <c r="D1691" s="493" t="s">
        <v>46</v>
      </c>
      <c r="E1691" s="493">
        <v>57</v>
      </c>
      <c r="F1691" s="493">
        <v>57</v>
      </c>
      <c r="G1691" s="493" t="s">
        <v>2042</v>
      </c>
      <c r="H1691" s="493" t="s">
        <v>2042</v>
      </c>
      <c r="I1691" s="493" t="s">
        <v>2042</v>
      </c>
      <c r="J1691" s="493" t="s">
        <v>2042</v>
      </c>
      <c r="K1691" s="493" t="s">
        <v>2042</v>
      </c>
      <c r="L1691" s="493" t="s">
        <v>2042</v>
      </c>
      <c r="M1691" s="493" t="s">
        <v>2042</v>
      </c>
      <c r="N1691" s="493" t="s">
        <v>2042</v>
      </c>
      <c r="O1691" s="494">
        <v>600</v>
      </c>
      <c r="P1691" s="494">
        <f t="shared" si="54"/>
        <v>34200</v>
      </c>
    </row>
    <row r="1692" spans="1:16">
      <c r="A1692" s="493">
        <v>57</v>
      </c>
      <c r="B1692" s="493"/>
      <c r="C1692" s="497" t="s">
        <v>2098</v>
      </c>
      <c r="D1692" s="493" t="s">
        <v>278</v>
      </c>
      <c r="E1692" s="493">
        <v>63</v>
      </c>
      <c r="F1692" s="493">
        <v>63</v>
      </c>
      <c r="G1692" s="493" t="s">
        <v>2042</v>
      </c>
      <c r="H1692" s="493" t="s">
        <v>2042</v>
      </c>
      <c r="I1692" s="493" t="s">
        <v>2042</v>
      </c>
      <c r="J1692" s="493" t="s">
        <v>2042</v>
      </c>
      <c r="K1692" s="493" t="s">
        <v>2042</v>
      </c>
      <c r="L1692" s="493" t="s">
        <v>2042</v>
      </c>
      <c r="M1692" s="493" t="s">
        <v>2042</v>
      </c>
      <c r="N1692" s="493" t="s">
        <v>2042</v>
      </c>
      <c r="O1692" s="494">
        <v>300</v>
      </c>
      <c r="P1692" s="494">
        <f t="shared" si="54"/>
        <v>18900</v>
      </c>
    </row>
    <row r="1693" spans="1:16">
      <c r="A1693" s="493">
        <v>58</v>
      </c>
      <c r="B1693" s="493"/>
      <c r="C1693" s="497" t="s">
        <v>2099</v>
      </c>
      <c r="D1693" s="493" t="s">
        <v>46</v>
      </c>
      <c r="E1693" s="493">
        <v>9</v>
      </c>
      <c r="F1693" s="493">
        <v>9</v>
      </c>
      <c r="G1693" s="493" t="s">
        <v>2042</v>
      </c>
      <c r="H1693" s="493" t="s">
        <v>2042</v>
      </c>
      <c r="I1693" s="493" t="s">
        <v>2042</v>
      </c>
      <c r="J1693" s="493" t="s">
        <v>2042</v>
      </c>
      <c r="K1693" s="493" t="s">
        <v>2042</v>
      </c>
      <c r="L1693" s="493" t="s">
        <v>2042</v>
      </c>
      <c r="M1693" s="493" t="s">
        <v>2042</v>
      </c>
      <c r="N1693" s="493" t="s">
        <v>2042</v>
      </c>
      <c r="O1693" s="494">
        <v>10000</v>
      </c>
      <c r="P1693" s="494">
        <f t="shared" si="54"/>
        <v>90000</v>
      </c>
    </row>
    <row r="1694" spans="1:16">
      <c r="A1694" s="493">
        <v>59</v>
      </c>
      <c r="B1694" s="493"/>
      <c r="C1694" s="497" t="s">
        <v>2100</v>
      </c>
      <c r="D1694" s="493" t="s">
        <v>278</v>
      </c>
      <c r="E1694" s="493">
        <v>11</v>
      </c>
      <c r="F1694" s="493">
        <v>11</v>
      </c>
      <c r="G1694" s="493" t="s">
        <v>2042</v>
      </c>
      <c r="H1694" s="493" t="s">
        <v>2042</v>
      </c>
      <c r="I1694" s="493" t="s">
        <v>2042</v>
      </c>
      <c r="J1694" s="493" t="s">
        <v>2042</v>
      </c>
      <c r="K1694" s="493" t="s">
        <v>2042</v>
      </c>
      <c r="L1694" s="493" t="s">
        <v>2042</v>
      </c>
      <c r="M1694" s="493" t="s">
        <v>2042</v>
      </c>
      <c r="N1694" s="493" t="s">
        <v>2042</v>
      </c>
      <c r="O1694" s="494">
        <v>3000</v>
      </c>
      <c r="P1694" s="494">
        <f t="shared" si="54"/>
        <v>33000</v>
      </c>
    </row>
    <row r="1695" spans="1:16">
      <c r="A1695" s="493">
        <v>60</v>
      </c>
      <c r="B1695" s="493"/>
      <c r="C1695" s="497" t="s">
        <v>2101</v>
      </c>
      <c r="D1695" s="493" t="s">
        <v>46</v>
      </c>
      <c r="E1695" s="493">
        <v>3</v>
      </c>
      <c r="F1695" s="493">
        <v>3</v>
      </c>
      <c r="G1695" s="493" t="s">
        <v>2042</v>
      </c>
      <c r="H1695" s="493" t="s">
        <v>2042</v>
      </c>
      <c r="I1695" s="493" t="s">
        <v>2042</v>
      </c>
      <c r="J1695" s="493" t="s">
        <v>2042</v>
      </c>
      <c r="K1695" s="493" t="s">
        <v>2042</v>
      </c>
      <c r="L1695" s="493" t="s">
        <v>2042</v>
      </c>
      <c r="M1695" s="493" t="s">
        <v>2042</v>
      </c>
      <c r="N1695" s="493" t="s">
        <v>2042</v>
      </c>
      <c r="O1695" s="494">
        <v>94278.6</v>
      </c>
      <c r="P1695" s="494">
        <f t="shared" si="54"/>
        <v>282835.80000000005</v>
      </c>
    </row>
    <row r="1696" spans="1:16">
      <c r="A1696" s="493">
        <v>61</v>
      </c>
      <c r="B1696" s="493"/>
      <c r="C1696" s="497" t="s">
        <v>2101</v>
      </c>
      <c r="D1696" s="493" t="s">
        <v>278</v>
      </c>
      <c r="E1696" s="493">
        <v>2</v>
      </c>
      <c r="F1696" s="493">
        <v>2</v>
      </c>
      <c r="G1696" s="493" t="s">
        <v>2042</v>
      </c>
      <c r="H1696" s="493" t="s">
        <v>2042</v>
      </c>
      <c r="I1696" s="493" t="s">
        <v>2042</v>
      </c>
      <c r="J1696" s="493" t="s">
        <v>2042</v>
      </c>
      <c r="K1696" s="493" t="s">
        <v>2042</v>
      </c>
      <c r="L1696" s="493" t="s">
        <v>2042</v>
      </c>
      <c r="M1696" s="493" t="s">
        <v>2042</v>
      </c>
      <c r="N1696" s="493" t="s">
        <v>2042</v>
      </c>
      <c r="O1696" s="494">
        <v>25000</v>
      </c>
      <c r="P1696" s="494">
        <f t="shared" si="54"/>
        <v>50000</v>
      </c>
    </row>
    <row r="1697" spans="1:16">
      <c r="A1697" s="493">
        <v>62</v>
      </c>
      <c r="B1697" s="493"/>
      <c r="C1697" s="497" t="s">
        <v>2102</v>
      </c>
      <c r="D1697" s="493" t="s">
        <v>278</v>
      </c>
      <c r="E1697" s="493">
        <v>28</v>
      </c>
      <c r="F1697" s="493">
        <v>28</v>
      </c>
      <c r="G1697" s="493" t="s">
        <v>2042</v>
      </c>
      <c r="H1697" s="493" t="s">
        <v>2042</v>
      </c>
      <c r="I1697" s="493" t="s">
        <v>2042</v>
      </c>
      <c r="J1697" s="493" t="s">
        <v>2042</v>
      </c>
      <c r="K1697" s="493" t="s">
        <v>2042</v>
      </c>
      <c r="L1697" s="493" t="s">
        <v>2042</v>
      </c>
      <c r="M1697" s="493" t="s">
        <v>2042</v>
      </c>
      <c r="N1697" s="493" t="s">
        <v>2042</v>
      </c>
      <c r="O1697" s="494">
        <v>700</v>
      </c>
      <c r="P1697" s="494">
        <f t="shared" si="54"/>
        <v>19600</v>
      </c>
    </row>
    <row r="1698" spans="1:16">
      <c r="A1698" s="493">
        <v>63</v>
      </c>
      <c r="B1698" s="493"/>
      <c r="C1698" s="497" t="s">
        <v>2103</v>
      </c>
      <c r="D1698" s="493" t="s">
        <v>46</v>
      </c>
      <c r="E1698" s="493">
        <v>179</v>
      </c>
      <c r="F1698" s="493">
        <v>179</v>
      </c>
      <c r="G1698" s="493" t="s">
        <v>2042</v>
      </c>
      <c r="H1698" s="493" t="s">
        <v>2042</v>
      </c>
      <c r="I1698" s="493" t="s">
        <v>2042</v>
      </c>
      <c r="J1698" s="493" t="s">
        <v>2042</v>
      </c>
      <c r="K1698" s="493" t="s">
        <v>2042</v>
      </c>
      <c r="L1698" s="493" t="s">
        <v>2042</v>
      </c>
      <c r="M1698" s="493" t="s">
        <v>2042</v>
      </c>
      <c r="N1698" s="493" t="s">
        <v>2042</v>
      </c>
      <c r="O1698" s="494">
        <v>300</v>
      </c>
      <c r="P1698" s="494">
        <f t="shared" si="54"/>
        <v>53700</v>
      </c>
    </row>
    <row r="1699" spans="1:16">
      <c r="A1699" s="493">
        <v>64</v>
      </c>
      <c r="B1699" s="493"/>
      <c r="C1699" s="497" t="s">
        <v>2104</v>
      </c>
      <c r="D1699" s="493" t="s">
        <v>278</v>
      </c>
      <c r="E1699" s="503">
        <v>22</v>
      </c>
      <c r="F1699" s="503">
        <v>22</v>
      </c>
      <c r="G1699" s="493" t="s">
        <v>2042</v>
      </c>
      <c r="H1699" s="493" t="s">
        <v>2042</v>
      </c>
      <c r="I1699" s="493" t="s">
        <v>2042</v>
      </c>
      <c r="J1699" s="493" t="s">
        <v>2042</v>
      </c>
      <c r="K1699" s="493" t="s">
        <v>2042</v>
      </c>
      <c r="L1699" s="493" t="s">
        <v>2042</v>
      </c>
      <c r="M1699" s="493" t="s">
        <v>2042</v>
      </c>
      <c r="N1699" s="493" t="s">
        <v>2042</v>
      </c>
      <c r="O1699" s="505">
        <v>1200</v>
      </c>
      <c r="P1699" s="505">
        <f t="shared" si="54"/>
        <v>26400</v>
      </c>
    </row>
    <row r="1700" spans="1:16">
      <c r="A1700" s="493">
        <v>65</v>
      </c>
      <c r="B1700" s="493"/>
      <c r="C1700" s="497" t="s">
        <v>2105</v>
      </c>
      <c r="D1700" s="493" t="s">
        <v>46</v>
      </c>
      <c r="E1700" s="493">
        <v>11</v>
      </c>
      <c r="F1700" s="493">
        <v>11</v>
      </c>
      <c r="G1700" s="493" t="s">
        <v>2042</v>
      </c>
      <c r="H1700" s="493" t="s">
        <v>2042</v>
      </c>
      <c r="I1700" s="493" t="s">
        <v>2042</v>
      </c>
      <c r="J1700" s="493" t="s">
        <v>2042</v>
      </c>
      <c r="K1700" s="493" t="s">
        <v>2042</v>
      </c>
      <c r="L1700" s="493" t="s">
        <v>2042</v>
      </c>
      <c r="M1700" s="493" t="s">
        <v>2042</v>
      </c>
      <c r="N1700" s="493" t="s">
        <v>2042</v>
      </c>
      <c r="O1700" s="494">
        <v>1000</v>
      </c>
      <c r="P1700" s="494">
        <f t="shared" ref="P1700:P1713" si="55">O1700*E1700</f>
        <v>11000</v>
      </c>
    </row>
    <row r="1701" spans="1:16">
      <c r="A1701" s="493">
        <v>66</v>
      </c>
      <c r="B1701" s="493"/>
      <c r="C1701" s="497" t="s">
        <v>2106</v>
      </c>
      <c r="D1701" s="493" t="s">
        <v>278</v>
      </c>
      <c r="E1701" s="493">
        <v>21</v>
      </c>
      <c r="F1701" s="493">
        <v>21</v>
      </c>
      <c r="G1701" s="493" t="s">
        <v>2042</v>
      </c>
      <c r="H1701" s="493" t="s">
        <v>2042</v>
      </c>
      <c r="I1701" s="493" t="s">
        <v>2042</v>
      </c>
      <c r="J1701" s="493" t="s">
        <v>2042</v>
      </c>
      <c r="K1701" s="493" t="s">
        <v>2042</v>
      </c>
      <c r="L1701" s="493" t="s">
        <v>2042</v>
      </c>
      <c r="M1701" s="493" t="s">
        <v>2042</v>
      </c>
      <c r="N1701" s="493" t="s">
        <v>2042</v>
      </c>
      <c r="O1701" s="494">
        <v>1000</v>
      </c>
      <c r="P1701" s="494">
        <f t="shared" si="55"/>
        <v>21000</v>
      </c>
    </row>
    <row r="1702" spans="1:16">
      <c r="A1702" s="493">
        <v>67</v>
      </c>
      <c r="B1702" s="493"/>
      <c r="C1702" s="497" t="s">
        <v>2107</v>
      </c>
      <c r="D1702" s="493" t="s">
        <v>46</v>
      </c>
      <c r="E1702" s="493">
        <v>6</v>
      </c>
      <c r="F1702" s="493">
        <v>6</v>
      </c>
      <c r="G1702" s="493" t="s">
        <v>2042</v>
      </c>
      <c r="H1702" s="493" t="s">
        <v>2042</v>
      </c>
      <c r="I1702" s="493" t="s">
        <v>2042</v>
      </c>
      <c r="J1702" s="493" t="s">
        <v>2042</v>
      </c>
      <c r="K1702" s="493" t="s">
        <v>2042</v>
      </c>
      <c r="L1702" s="493" t="s">
        <v>2042</v>
      </c>
      <c r="M1702" s="493" t="s">
        <v>2042</v>
      </c>
      <c r="N1702" s="493" t="s">
        <v>2042</v>
      </c>
      <c r="O1702" s="494">
        <v>1000</v>
      </c>
      <c r="P1702" s="494">
        <f t="shared" si="55"/>
        <v>6000</v>
      </c>
    </row>
    <row r="1703" spans="1:16">
      <c r="A1703" s="493">
        <v>68</v>
      </c>
      <c r="B1703" s="493"/>
      <c r="C1703" s="497" t="s">
        <v>2108</v>
      </c>
      <c r="D1703" s="493" t="s">
        <v>278</v>
      </c>
      <c r="E1703" s="493">
        <v>16</v>
      </c>
      <c r="F1703" s="493">
        <v>16</v>
      </c>
      <c r="G1703" s="493" t="s">
        <v>2042</v>
      </c>
      <c r="H1703" s="493" t="s">
        <v>2042</v>
      </c>
      <c r="I1703" s="493" t="s">
        <v>2042</v>
      </c>
      <c r="J1703" s="493" t="s">
        <v>2042</v>
      </c>
      <c r="K1703" s="493" t="s">
        <v>2042</v>
      </c>
      <c r="L1703" s="493" t="s">
        <v>2042</v>
      </c>
      <c r="M1703" s="493" t="s">
        <v>2042</v>
      </c>
      <c r="N1703" s="493" t="s">
        <v>2042</v>
      </c>
      <c r="O1703" s="494">
        <v>1500</v>
      </c>
      <c r="P1703" s="494">
        <f t="shared" si="55"/>
        <v>24000</v>
      </c>
    </row>
    <row r="1704" spans="1:16">
      <c r="A1704" s="493">
        <v>69</v>
      </c>
      <c r="B1704" s="493"/>
      <c r="C1704" s="497" t="s">
        <v>2109</v>
      </c>
      <c r="D1704" s="493" t="s">
        <v>1054</v>
      </c>
      <c r="E1704" s="493">
        <v>4101</v>
      </c>
      <c r="F1704" s="493">
        <v>4101</v>
      </c>
      <c r="G1704" s="493" t="s">
        <v>2042</v>
      </c>
      <c r="H1704" s="493" t="s">
        <v>2042</v>
      </c>
      <c r="I1704" s="493" t="s">
        <v>2042</v>
      </c>
      <c r="J1704" s="493" t="s">
        <v>2042</v>
      </c>
      <c r="K1704" s="493" t="s">
        <v>2042</v>
      </c>
      <c r="L1704" s="493" t="s">
        <v>2042</v>
      </c>
      <c r="M1704" s="493" t="s">
        <v>2042</v>
      </c>
      <c r="N1704" s="493" t="s">
        <v>2042</v>
      </c>
      <c r="O1704" s="494">
        <v>40</v>
      </c>
      <c r="P1704" s="494">
        <f t="shared" si="55"/>
        <v>164040</v>
      </c>
    </row>
    <row r="1705" spans="1:16">
      <c r="A1705" s="493">
        <v>70</v>
      </c>
      <c r="B1705" s="493"/>
      <c r="C1705" s="497" t="s">
        <v>2110</v>
      </c>
      <c r="D1705" s="493" t="s">
        <v>1054</v>
      </c>
      <c r="E1705" s="493">
        <v>15320</v>
      </c>
      <c r="F1705" s="493">
        <v>15320</v>
      </c>
      <c r="G1705" s="493" t="s">
        <v>2042</v>
      </c>
      <c r="H1705" s="493" t="s">
        <v>2042</v>
      </c>
      <c r="I1705" s="493" t="s">
        <v>2042</v>
      </c>
      <c r="J1705" s="493" t="s">
        <v>2042</v>
      </c>
      <c r="K1705" s="493" t="s">
        <v>2042</v>
      </c>
      <c r="L1705" s="493" t="s">
        <v>2042</v>
      </c>
      <c r="M1705" s="493" t="s">
        <v>2042</v>
      </c>
      <c r="N1705" s="493" t="s">
        <v>2042</v>
      </c>
      <c r="O1705" s="494">
        <v>40</v>
      </c>
      <c r="P1705" s="494">
        <f t="shared" si="55"/>
        <v>612800</v>
      </c>
    </row>
    <row r="1706" spans="1:16">
      <c r="A1706" s="493">
        <v>71</v>
      </c>
      <c r="B1706" s="493"/>
      <c r="C1706" s="497" t="s">
        <v>2111</v>
      </c>
      <c r="D1706" s="493" t="s">
        <v>1054</v>
      </c>
      <c r="E1706" s="493">
        <v>3466</v>
      </c>
      <c r="F1706" s="493">
        <v>3466</v>
      </c>
      <c r="G1706" s="493" t="s">
        <v>2042</v>
      </c>
      <c r="H1706" s="493" t="s">
        <v>2042</v>
      </c>
      <c r="I1706" s="493" t="s">
        <v>2042</v>
      </c>
      <c r="J1706" s="493" t="s">
        <v>2042</v>
      </c>
      <c r="K1706" s="493" t="s">
        <v>2042</v>
      </c>
      <c r="L1706" s="493" t="s">
        <v>2042</v>
      </c>
      <c r="M1706" s="493" t="s">
        <v>2042</v>
      </c>
      <c r="N1706" s="493" t="s">
        <v>2042</v>
      </c>
      <c r="O1706" s="494">
        <v>40</v>
      </c>
      <c r="P1706" s="494">
        <f t="shared" si="55"/>
        <v>138640</v>
      </c>
    </row>
    <row r="1707" spans="1:16">
      <c r="A1707" s="493">
        <v>72</v>
      </c>
      <c r="B1707" s="493"/>
      <c r="C1707" s="497" t="s">
        <v>2112</v>
      </c>
      <c r="D1707" s="493" t="s">
        <v>1054</v>
      </c>
      <c r="E1707" s="493">
        <v>560.88</v>
      </c>
      <c r="F1707" s="493">
        <v>560.88</v>
      </c>
      <c r="G1707" s="493" t="s">
        <v>2042</v>
      </c>
      <c r="H1707" s="493" t="s">
        <v>2042</v>
      </c>
      <c r="I1707" s="493" t="s">
        <v>2042</v>
      </c>
      <c r="J1707" s="493" t="s">
        <v>2042</v>
      </c>
      <c r="K1707" s="493" t="s">
        <v>2042</v>
      </c>
      <c r="L1707" s="493" t="s">
        <v>2042</v>
      </c>
      <c r="M1707" s="493" t="s">
        <v>2042</v>
      </c>
      <c r="N1707" s="493" t="s">
        <v>2042</v>
      </c>
      <c r="O1707" s="494">
        <v>40</v>
      </c>
      <c r="P1707" s="494">
        <f t="shared" si="55"/>
        <v>22435.200000000001</v>
      </c>
    </row>
    <row r="1708" spans="1:16">
      <c r="A1708" s="493">
        <v>73</v>
      </c>
      <c r="B1708" s="493"/>
      <c r="C1708" s="497" t="s">
        <v>2113</v>
      </c>
      <c r="D1708" s="493" t="s">
        <v>1054</v>
      </c>
      <c r="E1708" s="493">
        <v>973.48</v>
      </c>
      <c r="F1708" s="493">
        <v>973.48</v>
      </c>
      <c r="G1708" s="493" t="s">
        <v>2042</v>
      </c>
      <c r="H1708" s="493" t="s">
        <v>2042</v>
      </c>
      <c r="I1708" s="493" t="s">
        <v>2042</v>
      </c>
      <c r="J1708" s="493" t="s">
        <v>2042</v>
      </c>
      <c r="K1708" s="493" t="s">
        <v>2042</v>
      </c>
      <c r="L1708" s="493" t="s">
        <v>2042</v>
      </c>
      <c r="M1708" s="493" t="s">
        <v>2042</v>
      </c>
      <c r="N1708" s="493" t="s">
        <v>2042</v>
      </c>
      <c r="O1708" s="494">
        <v>40</v>
      </c>
      <c r="P1708" s="494">
        <f t="shared" si="55"/>
        <v>38939.199999999997</v>
      </c>
    </row>
    <row r="1709" spans="1:16">
      <c r="A1709" s="493">
        <v>74</v>
      </c>
      <c r="B1709" s="493"/>
      <c r="C1709" s="497" t="s">
        <v>2114</v>
      </c>
      <c r="D1709" s="493" t="s">
        <v>1054</v>
      </c>
      <c r="E1709" s="493">
        <v>4207</v>
      </c>
      <c r="F1709" s="493">
        <v>4207</v>
      </c>
      <c r="G1709" s="493" t="s">
        <v>2042</v>
      </c>
      <c r="H1709" s="493" t="s">
        <v>2042</v>
      </c>
      <c r="I1709" s="493" t="s">
        <v>2042</v>
      </c>
      <c r="J1709" s="493" t="s">
        <v>2042</v>
      </c>
      <c r="K1709" s="493" t="s">
        <v>2042</v>
      </c>
      <c r="L1709" s="493" t="s">
        <v>2042</v>
      </c>
      <c r="M1709" s="493" t="s">
        <v>2042</v>
      </c>
      <c r="N1709" s="493" t="s">
        <v>2042</v>
      </c>
      <c r="O1709" s="494">
        <v>40</v>
      </c>
      <c r="P1709" s="494">
        <f t="shared" si="55"/>
        <v>168280</v>
      </c>
    </row>
    <row r="1710" spans="1:16">
      <c r="A1710" s="493">
        <v>75</v>
      </c>
      <c r="B1710" s="493"/>
      <c r="C1710" s="497" t="s">
        <v>2115</v>
      </c>
      <c r="D1710" s="493" t="s">
        <v>1054</v>
      </c>
      <c r="E1710" s="493">
        <v>478.27</v>
      </c>
      <c r="F1710" s="493">
        <v>478.27</v>
      </c>
      <c r="G1710" s="493" t="s">
        <v>2042</v>
      </c>
      <c r="H1710" s="493" t="s">
        <v>2042</v>
      </c>
      <c r="I1710" s="493" t="s">
        <v>2042</v>
      </c>
      <c r="J1710" s="493" t="s">
        <v>2042</v>
      </c>
      <c r="K1710" s="493" t="s">
        <v>2042</v>
      </c>
      <c r="L1710" s="493" t="s">
        <v>2042</v>
      </c>
      <c r="M1710" s="493" t="s">
        <v>2042</v>
      </c>
      <c r="N1710" s="493" t="s">
        <v>2042</v>
      </c>
      <c r="O1710" s="494">
        <v>40</v>
      </c>
      <c r="P1710" s="494">
        <f t="shared" si="55"/>
        <v>19130.8</v>
      </c>
    </row>
    <row r="1711" spans="1:16">
      <c r="A1711" s="493">
        <v>76</v>
      </c>
      <c r="B1711" s="493"/>
      <c r="C1711" s="497" t="s">
        <v>2116</v>
      </c>
      <c r="D1711" s="493" t="s">
        <v>1054</v>
      </c>
      <c r="E1711" s="493">
        <v>2542.2199999999998</v>
      </c>
      <c r="F1711" s="493">
        <v>2542.2199999999998</v>
      </c>
      <c r="G1711" s="493" t="s">
        <v>2042</v>
      </c>
      <c r="H1711" s="493" t="s">
        <v>2042</v>
      </c>
      <c r="I1711" s="493" t="s">
        <v>2042</v>
      </c>
      <c r="J1711" s="493" t="s">
        <v>2042</v>
      </c>
      <c r="K1711" s="493" t="s">
        <v>2042</v>
      </c>
      <c r="L1711" s="493" t="s">
        <v>2042</v>
      </c>
      <c r="M1711" s="493" t="s">
        <v>2042</v>
      </c>
      <c r="N1711" s="493" t="s">
        <v>2042</v>
      </c>
      <c r="O1711" s="494">
        <v>40</v>
      </c>
      <c r="P1711" s="494">
        <f t="shared" si="55"/>
        <v>101688.79999999999</v>
      </c>
    </row>
    <row r="1712" spans="1:16">
      <c r="A1712" s="493">
        <v>77</v>
      </c>
      <c r="B1712" s="493"/>
      <c r="C1712" s="497" t="s">
        <v>2117</v>
      </c>
      <c r="D1712" s="493" t="s">
        <v>1054</v>
      </c>
      <c r="E1712" s="493">
        <v>1831.6</v>
      </c>
      <c r="F1712" s="493">
        <v>1831.6</v>
      </c>
      <c r="G1712" s="493" t="s">
        <v>2042</v>
      </c>
      <c r="H1712" s="493" t="s">
        <v>2042</v>
      </c>
      <c r="I1712" s="493" t="s">
        <v>2042</v>
      </c>
      <c r="J1712" s="493" t="s">
        <v>2042</v>
      </c>
      <c r="K1712" s="493" t="s">
        <v>2042</v>
      </c>
      <c r="L1712" s="493" t="s">
        <v>2042</v>
      </c>
      <c r="M1712" s="493" t="s">
        <v>2042</v>
      </c>
      <c r="N1712" s="493" t="s">
        <v>2042</v>
      </c>
      <c r="O1712" s="494">
        <v>40</v>
      </c>
      <c r="P1712" s="494">
        <f t="shared" si="55"/>
        <v>73264</v>
      </c>
    </row>
    <row r="1713" spans="1:16">
      <c r="A1713" s="493">
        <v>78</v>
      </c>
      <c r="B1713" s="493"/>
      <c r="C1713" s="497" t="s">
        <v>2118</v>
      </c>
      <c r="D1713" s="493" t="s">
        <v>1054</v>
      </c>
      <c r="E1713" s="493">
        <v>3205</v>
      </c>
      <c r="F1713" s="493">
        <v>3205</v>
      </c>
      <c r="G1713" s="493" t="s">
        <v>2042</v>
      </c>
      <c r="H1713" s="493" t="s">
        <v>2042</v>
      </c>
      <c r="I1713" s="493" t="s">
        <v>2042</v>
      </c>
      <c r="J1713" s="493" t="s">
        <v>2042</v>
      </c>
      <c r="K1713" s="493" t="s">
        <v>2042</v>
      </c>
      <c r="L1713" s="493" t="s">
        <v>2042</v>
      </c>
      <c r="M1713" s="493" t="s">
        <v>2042</v>
      </c>
      <c r="N1713" s="493" t="s">
        <v>2042</v>
      </c>
      <c r="O1713" s="494">
        <v>40</v>
      </c>
      <c r="P1713" s="494">
        <f t="shared" si="55"/>
        <v>128200</v>
      </c>
    </row>
    <row r="1714" spans="1:16">
      <c r="A1714" s="493">
        <v>79</v>
      </c>
      <c r="B1714" s="493"/>
      <c r="C1714" s="497" t="s">
        <v>2119</v>
      </c>
      <c r="D1714" s="493" t="s">
        <v>1054</v>
      </c>
      <c r="E1714" s="493">
        <v>2163.23</v>
      </c>
      <c r="F1714" s="493">
        <v>2163.23</v>
      </c>
      <c r="G1714" s="493" t="s">
        <v>2042</v>
      </c>
      <c r="H1714" s="493" t="s">
        <v>2042</v>
      </c>
      <c r="I1714" s="493" t="s">
        <v>2042</v>
      </c>
      <c r="J1714" s="493" t="s">
        <v>2042</v>
      </c>
      <c r="K1714" s="493" t="s">
        <v>2042</v>
      </c>
      <c r="L1714" s="493" t="s">
        <v>2042</v>
      </c>
      <c r="M1714" s="493" t="s">
        <v>2042</v>
      </c>
      <c r="N1714" s="493" t="s">
        <v>2042</v>
      </c>
      <c r="O1714" s="494">
        <v>40</v>
      </c>
      <c r="P1714" s="494">
        <f>O1714*E1714</f>
        <v>86529.2</v>
      </c>
    </row>
    <row r="1715" spans="1:16">
      <c r="A1715" s="493">
        <v>80</v>
      </c>
      <c r="B1715" s="493"/>
      <c r="C1715" s="497" t="s">
        <v>2120</v>
      </c>
      <c r="D1715" s="493" t="s">
        <v>1054</v>
      </c>
      <c r="E1715" s="506">
        <v>2555.17</v>
      </c>
      <c r="F1715" s="506">
        <v>2555.17</v>
      </c>
      <c r="G1715" s="493" t="s">
        <v>2042</v>
      </c>
      <c r="H1715" s="493" t="s">
        <v>2042</v>
      </c>
      <c r="I1715" s="493" t="s">
        <v>2042</v>
      </c>
      <c r="J1715" s="493" t="s">
        <v>2042</v>
      </c>
      <c r="K1715" s="493" t="s">
        <v>2042</v>
      </c>
      <c r="L1715" s="493" t="s">
        <v>2042</v>
      </c>
      <c r="M1715" s="493" t="s">
        <v>2042</v>
      </c>
      <c r="N1715" s="493" t="s">
        <v>2042</v>
      </c>
      <c r="O1715" s="506">
        <v>40</v>
      </c>
      <c r="P1715" s="506">
        <f>O1715*E1715</f>
        <v>102206.8</v>
      </c>
    </row>
    <row r="1716" spans="1:16">
      <c r="A1716" s="493">
        <v>81</v>
      </c>
      <c r="B1716" s="493"/>
      <c r="C1716" s="497" t="s">
        <v>2121</v>
      </c>
      <c r="D1716" s="493" t="s">
        <v>1054</v>
      </c>
      <c r="E1716" s="506">
        <v>2268.4699999999998</v>
      </c>
      <c r="F1716" s="506">
        <v>2268.4699999999998</v>
      </c>
      <c r="G1716" s="493" t="s">
        <v>2042</v>
      </c>
      <c r="H1716" s="493" t="s">
        <v>2042</v>
      </c>
      <c r="I1716" s="493" t="s">
        <v>2042</v>
      </c>
      <c r="J1716" s="493" t="s">
        <v>2042</v>
      </c>
      <c r="K1716" s="493" t="s">
        <v>2042</v>
      </c>
      <c r="L1716" s="493" t="s">
        <v>2042</v>
      </c>
      <c r="M1716" s="493" t="s">
        <v>2042</v>
      </c>
      <c r="N1716" s="493" t="s">
        <v>2042</v>
      </c>
      <c r="O1716" s="507">
        <v>40</v>
      </c>
      <c r="P1716" s="507">
        <f>O1716*E1716</f>
        <v>90738.799999999988</v>
      </c>
    </row>
    <row r="1717" spans="1:16">
      <c r="A1717" s="493">
        <v>82</v>
      </c>
      <c r="B1717" s="493"/>
      <c r="C1717" s="497" t="s">
        <v>2122</v>
      </c>
      <c r="D1717" s="493" t="s">
        <v>278</v>
      </c>
      <c r="E1717" s="508">
        <v>70</v>
      </c>
      <c r="F1717" s="508">
        <v>70</v>
      </c>
      <c r="G1717" s="493" t="s">
        <v>2042</v>
      </c>
      <c r="H1717" s="493" t="s">
        <v>2042</v>
      </c>
      <c r="I1717" s="493" t="s">
        <v>2042</v>
      </c>
      <c r="J1717" s="493" t="s">
        <v>2042</v>
      </c>
      <c r="K1717" s="493" t="s">
        <v>2042</v>
      </c>
      <c r="L1717" s="493" t="s">
        <v>2042</v>
      </c>
      <c r="M1717" s="493" t="s">
        <v>2042</v>
      </c>
      <c r="N1717" s="493" t="s">
        <v>2042</v>
      </c>
      <c r="O1717" s="509">
        <v>10</v>
      </c>
      <c r="P1717" s="509">
        <f t="shared" ref="P1717:P1740" si="56">O1717*E1717</f>
        <v>700</v>
      </c>
    </row>
    <row r="1718" spans="1:16">
      <c r="A1718" s="493">
        <v>83</v>
      </c>
      <c r="B1718" s="493"/>
      <c r="C1718" s="497" t="s">
        <v>2123</v>
      </c>
      <c r="D1718" s="493" t="s">
        <v>278</v>
      </c>
      <c r="E1718" s="506">
        <v>742</v>
      </c>
      <c r="F1718" s="506">
        <v>742</v>
      </c>
      <c r="G1718" s="493" t="s">
        <v>2042</v>
      </c>
      <c r="H1718" s="493" t="s">
        <v>2042</v>
      </c>
      <c r="I1718" s="493" t="s">
        <v>2042</v>
      </c>
      <c r="J1718" s="493" t="s">
        <v>2042</v>
      </c>
      <c r="K1718" s="493" t="s">
        <v>2042</v>
      </c>
      <c r="L1718" s="493" t="s">
        <v>2042</v>
      </c>
      <c r="M1718" s="493" t="s">
        <v>2042</v>
      </c>
      <c r="N1718" s="493" t="s">
        <v>2042</v>
      </c>
      <c r="O1718" s="507">
        <v>10</v>
      </c>
      <c r="P1718" s="507">
        <f t="shared" si="56"/>
        <v>7420</v>
      </c>
    </row>
    <row r="1719" spans="1:16">
      <c r="A1719" s="493">
        <v>84</v>
      </c>
      <c r="B1719" s="493"/>
      <c r="C1719" s="497" t="s">
        <v>2124</v>
      </c>
      <c r="D1719" s="493" t="s">
        <v>278</v>
      </c>
      <c r="E1719" s="506">
        <v>1446</v>
      </c>
      <c r="F1719" s="506">
        <v>1446</v>
      </c>
      <c r="G1719" s="493" t="s">
        <v>2042</v>
      </c>
      <c r="H1719" s="493" t="s">
        <v>2042</v>
      </c>
      <c r="I1719" s="493" t="s">
        <v>2042</v>
      </c>
      <c r="J1719" s="493" t="s">
        <v>2042</v>
      </c>
      <c r="K1719" s="493" t="s">
        <v>2042</v>
      </c>
      <c r="L1719" s="493" t="s">
        <v>2042</v>
      </c>
      <c r="M1719" s="493" t="s">
        <v>2042</v>
      </c>
      <c r="N1719" s="493" t="s">
        <v>2042</v>
      </c>
      <c r="O1719" s="507">
        <v>9</v>
      </c>
      <c r="P1719" s="507">
        <f t="shared" si="56"/>
        <v>13014</v>
      </c>
    </row>
    <row r="1720" spans="1:16">
      <c r="A1720" s="493">
        <v>85</v>
      </c>
      <c r="B1720" s="493"/>
      <c r="C1720" s="497" t="s">
        <v>2125</v>
      </c>
      <c r="D1720" s="493" t="s">
        <v>278</v>
      </c>
      <c r="E1720" s="506">
        <v>1976</v>
      </c>
      <c r="F1720" s="506">
        <v>1976</v>
      </c>
      <c r="G1720" s="493" t="s">
        <v>2042</v>
      </c>
      <c r="H1720" s="493" t="s">
        <v>2042</v>
      </c>
      <c r="I1720" s="493" t="s">
        <v>2042</v>
      </c>
      <c r="J1720" s="493" t="s">
        <v>2042</v>
      </c>
      <c r="K1720" s="493" t="s">
        <v>2042</v>
      </c>
      <c r="L1720" s="493" t="s">
        <v>2042</v>
      </c>
      <c r="M1720" s="493" t="s">
        <v>2042</v>
      </c>
      <c r="N1720" s="493" t="s">
        <v>2042</v>
      </c>
      <c r="O1720" s="507">
        <v>30</v>
      </c>
      <c r="P1720" s="507">
        <f t="shared" si="56"/>
        <v>59280</v>
      </c>
    </row>
    <row r="1721" spans="1:16">
      <c r="A1721" s="493">
        <v>86</v>
      </c>
      <c r="B1721" s="493"/>
      <c r="C1721" s="497" t="s">
        <v>2126</v>
      </c>
      <c r="D1721" s="493" t="s">
        <v>278</v>
      </c>
      <c r="E1721" s="506">
        <v>1</v>
      </c>
      <c r="F1721" s="506">
        <v>1</v>
      </c>
      <c r="G1721" s="493" t="s">
        <v>2042</v>
      </c>
      <c r="H1721" s="493" t="s">
        <v>2042</v>
      </c>
      <c r="I1721" s="493" t="s">
        <v>2042</v>
      </c>
      <c r="J1721" s="493" t="s">
        <v>2042</v>
      </c>
      <c r="K1721" s="493" t="s">
        <v>2042</v>
      </c>
      <c r="L1721" s="493" t="s">
        <v>2042</v>
      </c>
      <c r="M1721" s="493" t="s">
        <v>2042</v>
      </c>
      <c r="N1721" s="493" t="s">
        <v>2042</v>
      </c>
      <c r="O1721" s="507">
        <v>5000</v>
      </c>
      <c r="P1721" s="507">
        <f t="shared" si="56"/>
        <v>5000</v>
      </c>
    </row>
    <row r="1722" spans="1:16">
      <c r="A1722" s="493">
        <v>87</v>
      </c>
      <c r="B1722" s="493"/>
      <c r="C1722" s="497" t="s">
        <v>2127</v>
      </c>
      <c r="D1722" s="493" t="s">
        <v>278</v>
      </c>
      <c r="E1722" s="506">
        <v>1</v>
      </c>
      <c r="F1722" s="506">
        <v>1</v>
      </c>
      <c r="G1722" s="493" t="s">
        <v>2042</v>
      </c>
      <c r="H1722" s="493" t="s">
        <v>2042</v>
      </c>
      <c r="I1722" s="493" t="s">
        <v>2042</v>
      </c>
      <c r="J1722" s="493" t="s">
        <v>2042</v>
      </c>
      <c r="K1722" s="493" t="s">
        <v>2042</v>
      </c>
      <c r="L1722" s="493" t="s">
        <v>2042</v>
      </c>
      <c r="M1722" s="493" t="s">
        <v>2042</v>
      </c>
      <c r="N1722" s="493" t="s">
        <v>2042</v>
      </c>
      <c r="O1722" s="507">
        <v>50000</v>
      </c>
      <c r="P1722" s="507">
        <f t="shared" si="56"/>
        <v>50000</v>
      </c>
    </row>
    <row r="1723" spans="1:16">
      <c r="A1723" s="493">
        <v>88</v>
      </c>
      <c r="B1723" s="493"/>
      <c r="C1723" s="497" t="s">
        <v>2128</v>
      </c>
      <c r="D1723" s="493" t="s">
        <v>278</v>
      </c>
      <c r="E1723" s="506">
        <v>1</v>
      </c>
      <c r="F1723" s="506">
        <v>1</v>
      </c>
      <c r="G1723" s="493" t="s">
        <v>2042</v>
      </c>
      <c r="H1723" s="493" t="s">
        <v>2042</v>
      </c>
      <c r="I1723" s="493" t="s">
        <v>2042</v>
      </c>
      <c r="J1723" s="493" t="s">
        <v>2042</v>
      </c>
      <c r="K1723" s="493" t="s">
        <v>2042</v>
      </c>
      <c r="L1723" s="493" t="s">
        <v>2042</v>
      </c>
      <c r="M1723" s="493" t="s">
        <v>2042</v>
      </c>
      <c r="N1723" s="493" t="s">
        <v>2042</v>
      </c>
      <c r="O1723" s="507">
        <v>150000</v>
      </c>
      <c r="P1723" s="507">
        <f t="shared" si="56"/>
        <v>150000</v>
      </c>
    </row>
    <row r="1724" spans="1:16">
      <c r="A1724" s="493">
        <v>89</v>
      </c>
      <c r="B1724" s="493"/>
      <c r="C1724" s="497" t="s">
        <v>2129</v>
      </c>
      <c r="D1724" s="493" t="s">
        <v>278</v>
      </c>
      <c r="E1724" s="506">
        <v>1</v>
      </c>
      <c r="F1724" s="506">
        <v>1</v>
      </c>
      <c r="G1724" s="493" t="s">
        <v>2042</v>
      </c>
      <c r="H1724" s="493" t="s">
        <v>2042</v>
      </c>
      <c r="I1724" s="493" t="s">
        <v>2042</v>
      </c>
      <c r="J1724" s="493" t="s">
        <v>2042</v>
      </c>
      <c r="K1724" s="493" t="s">
        <v>2042</v>
      </c>
      <c r="L1724" s="493" t="s">
        <v>2042</v>
      </c>
      <c r="M1724" s="493" t="s">
        <v>2042</v>
      </c>
      <c r="N1724" s="493" t="s">
        <v>2042</v>
      </c>
      <c r="O1724" s="507">
        <v>150000</v>
      </c>
      <c r="P1724" s="507">
        <f t="shared" si="56"/>
        <v>150000</v>
      </c>
    </row>
    <row r="1725" spans="1:16">
      <c r="A1725" s="493">
        <v>90</v>
      </c>
      <c r="B1725" s="493"/>
      <c r="C1725" s="497" t="s">
        <v>2130</v>
      </c>
      <c r="D1725" s="493" t="s">
        <v>1054</v>
      </c>
      <c r="E1725" s="506">
        <v>194</v>
      </c>
      <c r="F1725" s="506">
        <v>194</v>
      </c>
      <c r="G1725" s="493" t="s">
        <v>2042</v>
      </c>
      <c r="H1725" s="493" t="s">
        <v>2042</v>
      </c>
      <c r="I1725" s="493" t="s">
        <v>2042</v>
      </c>
      <c r="J1725" s="493" t="s">
        <v>2042</v>
      </c>
      <c r="K1725" s="493" t="s">
        <v>2042</v>
      </c>
      <c r="L1725" s="493" t="s">
        <v>2042</v>
      </c>
      <c r="M1725" s="493" t="s">
        <v>2042</v>
      </c>
      <c r="N1725" s="493" t="s">
        <v>2042</v>
      </c>
      <c r="O1725" s="507">
        <v>40</v>
      </c>
      <c r="P1725" s="507">
        <f t="shared" si="56"/>
        <v>7760</v>
      </c>
    </row>
    <row r="1726" spans="1:16">
      <c r="A1726" s="493">
        <v>91</v>
      </c>
      <c r="B1726" s="493"/>
      <c r="C1726" s="497" t="s">
        <v>2131</v>
      </c>
      <c r="D1726" s="493" t="s">
        <v>1054</v>
      </c>
      <c r="E1726" s="506">
        <v>21980</v>
      </c>
      <c r="F1726" s="506">
        <v>21980</v>
      </c>
      <c r="G1726" s="493" t="s">
        <v>2042</v>
      </c>
      <c r="H1726" s="493" t="s">
        <v>2042</v>
      </c>
      <c r="I1726" s="493" t="s">
        <v>2042</v>
      </c>
      <c r="J1726" s="493" t="s">
        <v>2042</v>
      </c>
      <c r="K1726" s="493" t="s">
        <v>2042</v>
      </c>
      <c r="L1726" s="493" t="s">
        <v>2042</v>
      </c>
      <c r="M1726" s="493" t="s">
        <v>2042</v>
      </c>
      <c r="N1726" s="493" t="s">
        <v>2042</v>
      </c>
      <c r="O1726" s="507">
        <v>20</v>
      </c>
      <c r="P1726" s="507">
        <f t="shared" si="56"/>
        <v>439600</v>
      </c>
    </row>
    <row r="1727" spans="1:16">
      <c r="A1727" s="493">
        <v>92</v>
      </c>
      <c r="B1727" s="493"/>
      <c r="C1727" s="497" t="s">
        <v>2132</v>
      </c>
      <c r="D1727" s="493" t="s">
        <v>1054</v>
      </c>
      <c r="E1727" s="506">
        <v>100</v>
      </c>
      <c r="F1727" s="506">
        <v>100</v>
      </c>
      <c r="G1727" s="493" t="s">
        <v>2042</v>
      </c>
      <c r="H1727" s="493" t="s">
        <v>2042</v>
      </c>
      <c r="I1727" s="493" t="s">
        <v>2042</v>
      </c>
      <c r="J1727" s="493" t="s">
        <v>2042</v>
      </c>
      <c r="K1727" s="493" t="s">
        <v>2042</v>
      </c>
      <c r="L1727" s="493" t="s">
        <v>2042</v>
      </c>
      <c r="M1727" s="493" t="s">
        <v>2042</v>
      </c>
      <c r="N1727" s="493" t="s">
        <v>2042</v>
      </c>
      <c r="O1727" s="507">
        <v>40</v>
      </c>
      <c r="P1727" s="507">
        <f t="shared" si="56"/>
        <v>4000</v>
      </c>
    </row>
    <row r="1728" spans="1:16">
      <c r="A1728" s="493">
        <v>93</v>
      </c>
      <c r="B1728" s="493"/>
      <c r="C1728" s="497" t="s">
        <v>2133</v>
      </c>
      <c r="D1728" s="493" t="s">
        <v>298</v>
      </c>
      <c r="E1728" s="506">
        <v>0.1</v>
      </c>
      <c r="F1728" s="506">
        <v>0.1</v>
      </c>
      <c r="G1728" s="493" t="s">
        <v>2042</v>
      </c>
      <c r="H1728" s="493" t="s">
        <v>2042</v>
      </c>
      <c r="I1728" s="493" t="s">
        <v>2042</v>
      </c>
      <c r="J1728" s="493" t="s">
        <v>2042</v>
      </c>
      <c r="K1728" s="493" t="s">
        <v>2042</v>
      </c>
      <c r="L1728" s="493" t="s">
        <v>2042</v>
      </c>
      <c r="M1728" s="493" t="s">
        <v>2042</v>
      </c>
      <c r="N1728" s="493" t="s">
        <v>2042</v>
      </c>
      <c r="O1728" s="507">
        <v>60</v>
      </c>
      <c r="P1728" s="507">
        <v>6000</v>
      </c>
    </row>
    <row r="1729" spans="1:16">
      <c r="A1729" s="493">
        <v>94</v>
      </c>
      <c r="B1729" s="493"/>
      <c r="C1729" s="497" t="s">
        <v>2134</v>
      </c>
      <c r="D1729" s="493" t="s">
        <v>1054</v>
      </c>
      <c r="E1729" s="506">
        <v>16</v>
      </c>
      <c r="F1729" s="506">
        <v>16</v>
      </c>
      <c r="G1729" s="493" t="s">
        <v>2042</v>
      </c>
      <c r="H1729" s="493" t="s">
        <v>2042</v>
      </c>
      <c r="I1729" s="493" t="s">
        <v>2042</v>
      </c>
      <c r="J1729" s="493" t="s">
        <v>2042</v>
      </c>
      <c r="K1729" s="493" t="s">
        <v>2042</v>
      </c>
      <c r="L1729" s="493" t="s">
        <v>2042</v>
      </c>
      <c r="M1729" s="493" t="s">
        <v>2042</v>
      </c>
      <c r="N1729" s="493" t="s">
        <v>2042</v>
      </c>
      <c r="O1729" s="507">
        <v>50</v>
      </c>
      <c r="P1729" s="507">
        <f t="shared" si="56"/>
        <v>800</v>
      </c>
    </row>
    <row r="1730" spans="1:16">
      <c r="A1730" s="493">
        <v>95</v>
      </c>
      <c r="B1730" s="493"/>
      <c r="C1730" s="497" t="s">
        <v>2135</v>
      </c>
      <c r="D1730" s="493" t="s">
        <v>278</v>
      </c>
      <c r="E1730" s="506">
        <v>11</v>
      </c>
      <c r="F1730" s="506">
        <v>11</v>
      </c>
      <c r="G1730" s="493" t="s">
        <v>2042</v>
      </c>
      <c r="H1730" s="493" t="s">
        <v>2042</v>
      </c>
      <c r="I1730" s="493" t="s">
        <v>2042</v>
      </c>
      <c r="J1730" s="493" t="s">
        <v>2042</v>
      </c>
      <c r="K1730" s="493" t="s">
        <v>2042</v>
      </c>
      <c r="L1730" s="493" t="s">
        <v>2042</v>
      </c>
      <c r="M1730" s="493" t="s">
        <v>2042</v>
      </c>
      <c r="N1730" s="493" t="s">
        <v>2042</v>
      </c>
      <c r="O1730" s="507">
        <v>300</v>
      </c>
      <c r="P1730" s="507">
        <f t="shared" si="56"/>
        <v>3300</v>
      </c>
    </row>
    <row r="1731" spans="1:16">
      <c r="A1731" s="493">
        <v>96</v>
      </c>
      <c r="B1731" s="493"/>
      <c r="C1731" s="497" t="s">
        <v>2136</v>
      </c>
      <c r="D1731" s="493" t="s">
        <v>278</v>
      </c>
      <c r="E1731" s="506">
        <v>34</v>
      </c>
      <c r="F1731" s="506">
        <v>34</v>
      </c>
      <c r="G1731" s="493" t="s">
        <v>2042</v>
      </c>
      <c r="H1731" s="493" t="s">
        <v>2042</v>
      </c>
      <c r="I1731" s="493" t="s">
        <v>2042</v>
      </c>
      <c r="J1731" s="493" t="s">
        <v>2042</v>
      </c>
      <c r="K1731" s="493" t="s">
        <v>2042</v>
      </c>
      <c r="L1731" s="493" t="s">
        <v>2042</v>
      </c>
      <c r="M1731" s="493" t="s">
        <v>2042</v>
      </c>
      <c r="N1731" s="493" t="s">
        <v>2042</v>
      </c>
      <c r="O1731" s="507">
        <v>250</v>
      </c>
      <c r="P1731" s="507">
        <f t="shared" si="56"/>
        <v>8500</v>
      </c>
    </row>
    <row r="1732" spans="1:16">
      <c r="A1732" s="493">
        <v>97</v>
      </c>
      <c r="B1732" s="493"/>
      <c r="C1732" s="497" t="s">
        <v>2137</v>
      </c>
      <c r="D1732" s="493" t="s">
        <v>1054</v>
      </c>
      <c r="E1732" s="506">
        <v>127.4</v>
      </c>
      <c r="F1732" s="506">
        <v>127.4</v>
      </c>
      <c r="G1732" s="493" t="s">
        <v>2042</v>
      </c>
      <c r="H1732" s="493" t="s">
        <v>2042</v>
      </c>
      <c r="I1732" s="493" t="s">
        <v>2042</v>
      </c>
      <c r="J1732" s="493" t="s">
        <v>2042</v>
      </c>
      <c r="K1732" s="493" t="s">
        <v>2042</v>
      </c>
      <c r="L1732" s="493" t="s">
        <v>2042</v>
      </c>
      <c r="M1732" s="493" t="s">
        <v>2042</v>
      </c>
      <c r="N1732" s="493" t="s">
        <v>2042</v>
      </c>
      <c r="O1732" s="507">
        <v>50</v>
      </c>
      <c r="P1732" s="507">
        <f t="shared" si="56"/>
        <v>6370</v>
      </c>
    </row>
    <row r="1733" spans="1:16">
      <c r="A1733" s="493">
        <v>98</v>
      </c>
      <c r="B1733" s="493"/>
      <c r="C1733" s="497" t="s">
        <v>2138</v>
      </c>
      <c r="D1733" s="493" t="s">
        <v>278</v>
      </c>
      <c r="E1733" s="506">
        <v>17</v>
      </c>
      <c r="F1733" s="506">
        <v>17</v>
      </c>
      <c r="G1733" s="493" t="s">
        <v>2042</v>
      </c>
      <c r="H1733" s="493" t="s">
        <v>2042</v>
      </c>
      <c r="I1733" s="493" t="s">
        <v>2042</v>
      </c>
      <c r="J1733" s="493" t="s">
        <v>2042</v>
      </c>
      <c r="K1733" s="493" t="s">
        <v>2042</v>
      </c>
      <c r="L1733" s="493" t="s">
        <v>2042</v>
      </c>
      <c r="M1733" s="493" t="s">
        <v>2042</v>
      </c>
      <c r="N1733" s="493" t="s">
        <v>2042</v>
      </c>
      <c r="O1733" s="507">
        <v>700</v>
      </c>
      <c r="P1733" s="507">
        <f t="shared" si="56"/>
        <v>11900</v>
      </c>
    </row>
    <row r="1734" spans="1:16">
      <c r="A1734" s="493">
        <v>99</v>
      </c>
      <c r="B1734" s="493"/>
      <c r="C1734" s="497" t="s">
        <v>2139</v>
      </c>
      <c r="D1734" s="493" t="s">
        <v>278</v>
      </c>
      <c r="E1734" s="506">
        <v>4</v>
      </c>
      <c r="F1734" s="506">
        <v>4</v>
      </c>
      <c r="G1734" s="493" t="s">
        <v>2042</v>
      </c>
      <c r="H1734" s="493" t="s">
        <v>2042</v>
      </c>
      <c r="I1734" s="493" t="s">
        <v>2042</v>
      </c>
      <c r="J1734" s="493" t="s">
        <v>2042</v>
      </c>
      <c r="K1734" s="493" t="s">
        <v>2042</v>
      </c>
      <c r="L1734" s="493" t="s">
        <v>2042</v>
      </c>
      <c r="M1734" s="493" t="s">
        <v>2042</v>
      </c>
      <c r="N1734" s="493" t="s">
        <v>2042</v>
      </c>
      <c r="O1734" s="510">
        <v>600</v>
      </c>
      <c r="P1734" s="507">
        <f t="shared" si="56"/>
        <v>2400</v>
      </c>
    </row>
    <row r="1735" spans="1:16">
      <c r="A1735" s="493">
        <v>100</v>
      </c>
      <c r="B1735" s="493"/>
      <c r="C1735" s="497" t="s">
        <v>2140</v>
      </c>
      <c r="D1735" s="493" t="s">
        <v>278</v>
      </c>
      <c r="E1735" s="506">
        <v>7</v>
      </c>
      <c r="F1735" s="506">
        <v>7</v>
      </c>
      <c r="G1735" s="493" t="s">
        <v>2042</v>
      </c>
      <c r="H1735" s="493" t="s">
        <v>2042</v>
      </c>
      <c r="I1735" s="493" t="s">
        <v>2042</v>
      </c>
      <c r="J1735" s="493" t="s">
        <v>2042</v>
      </c>
      <c r="K1735" s="493" t="s">
        <v>2042</v>
      </c>
      <c r="L1735" s="493" t="s">
        <v>2042</v>
      </c>
      <c r="M1735" s="493" t="s">
        <v>2042</v>
      </c>
      <c r="N1735" s="493" t="s">
        <v>2042</v>
      </c>
      <c r="O1735" s="510">
        <v>700</v>
      </c>
      <c r="P1735" s="507">
        <f t="shared" si="56"/>
        <v>4900</v>
      </c>
    </row>
    <row r="1736" spans="1:16">
      <c r="A1736" s="493">
        <v>101</v>
      </c>
      <c r="B1736" s="493"/>
      <c r="C1736" s="497" t="s">
        <v>2141</v>
      </c>
      <c r="D1736" s="493" t="s">
        <v>278</v>
      </c>
      <c r="E1736" s="506">
        <v>1</v>
      </c>
      <c r="F1736" s="506">
        <v>1</v>
      </c>
      <c r="G1736" s="493" t="s">
        <v>2042</v>
      </c>
      <c r="H1736" s="493" t="s">
        <v>2042</v>
      </c>
      <c r="I1736" s="493" t="s">
        <v>2042</v>
      </c>
      <c r="J1736" s="493" t="s">
        <v>2042</v>
      </c>
      <c r="K1736" s="493" t="s">
        <v>2042</v>
      </c>
      <c r="L1736" s="493" t="s">
        <v>2042</v>
      </c>
      <c r="M1736" s="493" t="s">
        <v>2042</v>
      </c>
      <c r="N1736" s="493" t="s">
        <v>2042</v>
      </c>
      <c r="O1736" s="510">
        <v>1000</v>
      </c>
      <c r="P1736" s="507">
        <f t="shared" si="56"/>
        <v>1000</v>
      </c>
    </row>
    <row r="1737" spans="1:16">
      <c r="A1737" s="493">
        <v>102</v>
      </c>
      <c r="B1737" s="493"/>
      <c r="C1737" s="497" t="s">
        <v>2142</v>
      </c>
      <c r="D1737" s="493" t="s">
        <v>278</v>
      </c>
      <c r="E1737" s="506">
        <v>18</v>
      </c>
      <c r="F1737" s="506">
        <v>18</v>
      </c>
      <c r="G1737" s="493" t="s">
        <v>2042</v>
      </c>
      <c r="H1737" s="493" t="s">
        <v>2042</v>
      </c>
      <c r="I1737" s="493" t="s">
        <v>2042</v>
      </c>
      <c r="J1737" s="493" t="s">
        <v>2042</v>
      </c>
      <c r="K1737" s="493" t="s">
        <v>2042</v>
      </c>
      <c r="L1737" s="493" t="s">
        <v>2042</v>
      </c>
      <c r="M1737" s="493" t="s">
        <v>2042</v>
      </c>
      <c r="N1737" s="493" t="s">
        <v>2042</v>
      </c>
      <c r="O1737" s="510">
        <v>1200</v>
      </c>
      <c r="P1737" s="507">
        <f t="shared" si="56"/>
        <v>21600</v>
      </c>
    </row>
    <row r="1738" spans="1:16">
      <c r="A1738" s="493">
        <v>103</v>
      </c>
      <c r="B1738" s="493"/>
      <c r="C1738" s="497" t="s">
        <v>2143</v>
      </c>
      <c r="D1738" s="493" t="s">
        <v>278</v>
      </c>
      <c r="E1738" s="506">
        <v>3</v>
      </c>
      <c r="F1738" s="506">
        <v>3</v>
      </c>
      <c r="G1738" s="493" t="s">
        <v>2042</v>
      </c>
      <c r="H1738" s="493" t="s">
        <v>2042</v>
      </c>
      <c r="I1738" s="493" t="s">
        <v>2042</v>
      </c>
      <c r="J1738" s="493" t="s">
        <v>2042</v>
      </c>
      <c r="K1738" s="493" t="s">
        <v>2042</v>
      </c>
      <c r="L1738" s="493" t="s">
        <v>2042</v>
      </c>
      <c r="M1738" s="493" t="s">
        <v>2042</v>
      </c>
      <c r="N1738" s="493" t="s">
        <v>2042</v>
      </c>
      <c r="O1738" s="510">
        <v>2000</v>
      </c>
      <c r="P1738" s="507">
        <f t="shared" si="56"/>
        <v>6000</v>
      </c>
    </row>
    <row r="1739" spans="1:16">
      <c r="A1739" s="493">
        <v>104</v>
      </c>
      <c r="B1739" s="493"/>
      <c r="C1739" s="497" t="s">
        <v>2144</v>
      </c>
      <c r="D1739" s="493" t="s">
        <v>278</v>
      </c>
      <c r="E1739" s="506">
        <v>15</v>
      </c>
      <c r="F1739" s="506">
        <v>15</v>
      </c>
      <c r="G1739" s="493" t="s">
        <v>2042</v>
      </c>
      <c r="H1739" s="493" t="s">
        <v>2042</v>
      </c>
      <c r="I1739" s="493" t="s">
        <v>2042</v>
      </c>
      <c r="J1739" s="493" t="s">
        <v>2042</v>
      </c>
      <c r="K1739" s="493" t="s">
        <v>2042</v>
      </c>
      <c r="L1739" s="493" t="s">
        <v>2042</v>
      </c>
      <c r="M1739" s="493" t="s">
        <v>2042</v>
      </c>
      <c r="N1739" s="493" t="s">
        <v>2042</v>
      </c>
      <c r="O1739" s="507">
        <v>66.67</v>
      </c>
      <c r="P1739" s="507">
        <f t="shared" si="56"/>
        <v>1000.0500000000001</v>
      </c>
    </row>
    <row r="1740" spans="1:16">
      <c r="A1740" s="493">
        <v>105</v>
      </c>
      <c r="B1740" s="493"/>
      <c r="C1740" s="497" t="s">
        <v>2145</v>
      </c>
      <c r="D1740" s="493" t="s">
        <v>278</v>
      </c>
      <c r="E1740" s="506">
        <v>16</v>
      </c>
      <c r="F1740" s="506">
        <v>16</v>
      </c>
      <c r="G1740" s="493" t="s">
        <v>2042</v>
      </c>
      <c r="H1740" s="493" t="s">
        <v>2042</v>
      </c>
      <c r="I1740" s="493" t="s">
        <v>2042</v>
      </c>
      <c r="J1740" s="493" t="s">
        <v>2042</v>
      </c>
      <c r="K1740" s="493" t="s">
        <v>2042</v>
      </c>
      <c r="L1740" s="493" t="s">
        <v>2042</v>
      </c>
      <c r="M1740" s="493" t="s">
        <v>2042</v>
      </c>
      <c r="N1740" s="493" t="s">
        <v>2042</v>
      </c>
      <c r="O1740" s="507">
        <v>66.67</v>
      </c>
      <c r="P1740" s="507">
        <f t="shared" si="56"/>
        <v>1066.72</v>
      </c>
    </row>
    <row r="1741" spans="1:16">
      <c r="A1741" s="493">
        <v>106</v>
      </c>
      <c r="B1741" s="493"/>
      <c r="C1741" s="497" t="s">
        <v>2146</v>
      </c>
      <c r="D1741" s="493" t="s">
        <v>278</v>
      </c>
      <c r="E1741" s="506">
        <v>6</v>
      </c>
      <c r="F1741" s="506">
        <v>6</v>
      </c>
      <c r="G1741" s="493" t="s">
        <v>2042</v>
      </c>
      <c r="H1741" s="493" t="s">
        <v>2042</v>
      </c>
      <c r="I1741" s="493" t="s">
        <v>2042</v>
      </c>
      <c r="J1741" s="493" t="s">
        <v>2042</v>
      </c>
      <c r="K1741" s="493" t="s">
        <v>2042</v>
      </c>
      <c r="L1741" s="493" t="s">
        <v>2042</v>
      </c>
      <c r="M1741" s="493" t="s">
        <v>2042</v>
      </c>
      <c r="N1741" s="493" t="s">
        <v>2042</v>
      </c>
      <c r="O1741" s="507">
        <v>56.5</v>
      </c>
      <c r="P1741" s="507">
        <f>O1741*E1741</f>
        <v>339</v>
      </c>
    </row>
    <row r="1742" spans="1:16">
      <c r="A1742" s="493">
        <v>107</v>
      </c>
      <c r="B1742" s="493"/>
      <c r="C1742" s="497" t="s">
        <v>2147</v>
      </c>
      <c r="D1742" s="493" t="s">
        <v>564</v>
      </c>
      <c r="E1742" s="506">
        <v>2.1059999999999999</v>
      </c>
      <c r="F1742" s="506">
        <v>2.1059999999999999</v>
      </c>
      <c r="G1742" s="493" t="s">
        <v>2042</v>
      </c>
      <c r="H1742" s="493" t="s">
        <v>2042</v>
      </c>
      <c r="I1742" s="493" t="s">
        <v>2042</v>
      </c>
      <c r="J1742" s="493" t="s">
        <v>2042</v>
      </c>
      <c r="K1742" s="493" t="s">
        <v>2042</v>
      </c>
      <c r="L1742" s="493" t="s">
        <v>2042</v>
      </c>
      <c r="M1742" s="493" t="s">
        <v>2042</v>
      </c>
      <c r="N1742" s="493" t="s">
        <v>2042</v>
      </c>
      <c r="O1742" s="507">
        <v>71750</v>
      </c>
      <c r="P1742" s="507">
        <f>O1742*E1742</f>
        <v>151105.5</v>
      </c>
    </row>
    <row r="1743" spans="1:16">
      <c r="A1743" s="493">
        <v>108</v>
      </c>
      <c r="B1743" s="493"/>
      <c r="C1743" s="497" t="s">
        <v>2148</v>
      </c>
      <c r="D1743" s="493" t="s">
        <v>564</v>
      </c>
      <c r="E1743" s="511">
        <v>1.7529999999999999</v>
      </c>
      <c r="F1743" s="511">
        <v>1.7529999999999999</v>
      </c>
      <c r="G1743" s="493" t="s">
        <v>2042</v>
      </c>
      <c r="H1743" s="493" t="s">
        <v>2042</v>
      </c>
      <c r="I1743" s="493" t="s">
        <v>2042</v>
      </c>
      <c r="J1743" s="493" t="s">
        <v>2042</v>
      </c>
      <c r="K1743" s="493" t="s">
        <v>2042</v>
      </c>
      <c r="L1743" s="493" t="s">
        <v>2042</v>
      </c>
      <c r="M1743" s="493" t="s">
        <v>2042</v>
      </c>
      <c r="N1743" s="493" t="s">
        <v>2042</v>
      </c>
      <c r="O1743" s="507">
        <v>128125</v>
      </c>
      <c r="P1743" s="507">
        <f>O1743*E1743</f>
        <v>224603.125</v>
      </c>
    </row>
    <row r="1744" spans="1:16">
      <c r="A1744" s="493">
        <v>109</v>
      </c>
      <c r="B1744" s="493"/>
      <c r="C1744" s="497" t="s">
        <v>2149</v>
      </c>
      <c r="D1744" s="493" t="s">
        <v>564</v>
      </c>
      <c r="E1744" s="506">
        <v>1.4870000000000001</v>
      </c>
      <c r="F1744" s="506">
        <v>1.4870000000000001</v>
      </c>
      <c r="G1744" s="493" t="s">
        <v>2042</v>
      </c>
      <c r="H1744" s="493" t="s">
        <v>2042</v>
      </c>
      <c r="I1744" s="493" t="s">
        <v>2042</v>
      </c>
      <c r="J1744" s="493" t="s">
        <v>2042</v>
      </c>
      <c r="K1744" s="493" t="s">
        <v>2042</v>
      </c>
      <c r="L1744" s="493" t="s">
        <v>2042</v>
      </c>
      <c r="M1744" s="493" t="s">
        <v>2042</v>
      </c>
      <c r="N1744" s="493" t="s">
        <v>2042</v>
      </c>
      <c r="O1744" s="507">
        <v>158875</v>
      </c>
      <c r="P1744" s="507">
        <f>O1744*E1744</f>
        <v>236247.12500000003</v>
      </c>
    </row>
    <row r="1745" spans="1:16">
      <c r="A1745" s="493">
        <v>110</v>
      </c>
      <c r="B1745" s="493"/>
      <c r="C1745" s="497" t="s">
        <v>2150</v>
      </c>
      <c r="D1745" s="493" t="s">
        <v>564</v>
      </c>
      <c r="E1745" s="506">
        <v>0.995</v>
      </c>
      <c r="F1745" s="506">
        <v>0.995</v>
      </c>
      <c r="G1745" s="493" t="s">
        <v>2042</v>
      </c>
      <c r="H1745" s="493" t="s">
        <v>2042</v>
      </c>
      <c r="I1745" s="493" t="s">
        <v>2042</v>
      </c>
      <c r="J1745" s="493" t="s">
        <v>2042</v>
      </c>
      <c r="K1745" s="493" t="s">
        <v>2042</v>
      </c>
      <c r="L1745" s="493" t="s">
        <v>2042</v>
      </c>
      <c r="M1745" s="493" t="s">
        <v>2042</v>
      </c>
      <c r="N1745" s="493" t="s">
        <v>2042</v>
      </c>
      <c r="O1745" s="507">
        <v>256250</v>
      </c>
      <c r="P1745" s="507">
        <f>O1745*E1745</f>
        <v>254968.75</v>
      </c>
    </row>
    <row r="1746" spans="1:16">
      <c r="A1746" s="493">
        <v>111</v>
      </c>
      <c r="B1746" s="493"/>
      <c r="C1746" s="497" t="s">
        <v>2151</v>
      </c>
      <c r="D1746" s="493" t="s">
        <v>564</v>
      </c>
      <c r="E1746" s="506">
        <v>0.505</v>
      </c>
      <c r="F1746" s="506">
        <v>0.505</v>
      </c>
      <c r="G1746" s="493" t="s">
        <v>2042</v>
      </c>
      <c r="H1746" s="493" t="s">
        <v>2042</v>
      </c>
      <c r="I1746" s="493" t="s">
        <v>2042</v>
      </c>
      <c r="J1746" s="493" t="s">
        <v>2042</v>
      </c>
      <c r="K1746" s="493" t="s">
        <v>2042</v>
      </c>
      <c r="L1746" s="493" t="s">
        <v>2042</v>
      </c>
      <c r="M1746" s="493" t="s">
        <v>2042</v>
      </c>
      <c r="N1746" s="493" t="s">
        <v>2042</v>
      </c>
      <c r="O1746" s="507">
        <v>153750</v>
      </c>
      <c r="P1746" s="507">
        <f t="shared" ref="P1746:P1751" si="57">O1746*E1746</f>
        <v>77643.75</v>
      </c>
    </row>
    <row r="1747" spans="1:16">
      <c r="A1747" s="493">
        <v>112</v>
      </c>
      <c r="B1747" s="493"/>
      <c r="C1747" s="497" t="s">
        <v>2152</v>
      </c>
      <c r="D1747" s="493" t="s">
        <v>278</v>
      </c>
      <c r="E1747" s="506">
        <v>1</v>
      </c>
      <c r="F1747" s="506">
        <v>1</v>
      </c>
      <c r="G1747" s="493" t="s">
        <v>2042</v>
      </c>
      <c r="H1747" s="493" t="s">
        <v>2042</v>
      </c>
      <c r="I1747" s="493" t="s">
        <v>2042</v>
      </c>
      <c r="J1747" s="493" t="s">
        <v>2042</v>
      </c>
      <c r="K1747" s="493" t="s">
        <v>2042</v>
      </c>
      <c r="L1747" s="493" t="s">
        <v>2042</v>
      </c>
      <c r="M1747" s="493" t="s">
        <v>2042</v>
      </c>
      <c r="N1747" s="493" t="s">
        <v>2042</v>
      </c>
      <c r="O1747" s="507">
        <v>347731</v>
      </c>
      <c r="P1747" s="507">
        <f t="shared" si="57"/>
        <v>347731</v>
      </c>
    </row>
    <row r="1748" spans="1:16">
      <c r="A1748" s="493">
        <v>113</v>
      </c>
      <c r="B1748" s="493"/>
      <c r="C1748" s="497" t="s">
        <v>2153</v>
      </c>
      <c r="D1748" s="493" t="s">
        <v>1054</v>
      </c>
      <c r="E1748" s="506">
        <v>2</v>
      </c>
      <c r="F1748" s="506">
        <v>2</v>
      </c>
      <c r="G1748" s="493" t="s">
        <v>2042</v>
      </c>
      <c r="H1748" s="493" t="s">
        <v>2042</v>
      </c>
      <c r="I1748" s="493" t="s">
        <v>2042</v>
      </c>
      <c r="J1748" s="493" t="s">
        <v>2042</v>
      </c>
      <c r="K1748" s="493" t="s">
        <v>2042</v>
      </c>
      <c r="L1748" s="493" t="s">
        <v>2042</v>
      </c>
      <c r="M1748" s="493" t="s">
        <v>2042</v>
      </c>
      <c r="N1748" s="493" t="s">
        <v>2042</v>
      </c>
      <c r="O1748" s="507">
        <v>3894</v>
      </c>
      <c r="P1748" s="507">
        <f t="shared" si="57"/>
        <v>7788</v>
      </c>
    </row>
    <row r="1749" spans="1:16">
      <c r="A1749" s="493">
        <v>114</v>
      </c>
      <c r="B1749" s="493"/>
      <c r="C1749" s="497" t="s">
        <v>2154</v>
      </c>
      <c r="D1749" s="493" t="s">
        <v>278</v>
      </c>
      <c r="E1749" s="506">
        <v>3</v>
      </c>
      <c r="F1749" s="506">
        <v>3</v>
      </c>
      <c r="G1749" s="493" t="s">
        <v>2042</v>
      </c>
      <c r="H1749" s="493" t="s">
        <v>2042</v>
      </c>
      <c r="I1749" s="493" t="s">
        <v>2042</v>
      </c>
      <c r="J1749" s="493" t="s">
        <v>2042</v>
      </c>
      <c r="K1749" s="493" t="s">
        <v>2042</v>
      </c>
      <c r="L1749" s="493" t="s">
        <v>2042</v>
      </c>
      <c r="M1749" s="493" t="s">
        <v>2042</v>
      </c>
      <c r="N1749" s="493" t="s">
        <v>2042</v>
      </c>
      <c r="O1749" s="507">
        <v>15996</v>
      </c>
      <c r="P1749" s="507">
        <f t="shared" si="57"/>
        <v>47988</v>
      </c>
    </row>
    <row r="1750" spans="1:16">
      <c r="A1750" s="493">
        <v>115</v>
      </c>
      <c r="B1750" s="493"/>
      <c r="C1750" s="497" t="s">
        <v>2155</v>
      </c>
      <c r="D1750" s="493" t="s">
        <v>278</v>
      </c>
      <c r="E1750" s="506">
        <v>3</v>
      </c>
      <c r="F1750" s="506">
        <v>3</v>
      </c>
      <c r="G1750" s="493" t="s">
        <v>2042</v>
      </c>
      <c r="H1750" s="493" t="s">
        <v>2042</v>
      </c>
      <c r="I1750" s="493" t="s">
        <v>2042</v>
      </c>
      <c r="J1750" s="493" t="s">
        <v>2042</v>
      </c>
      <c r="K1750" s="493" t="s">
        <v>2042</v>
      </c>
      <c r="L1750" s="493" t="s">
        <v>2042</v>
      </c>
      <c r="M1750" s="493" t="s">
        <v>2042</v>
      </c>
      <c r="N1750" s="493" t="s">
        <v>2042</v>
      </c>
      <c r="O1750" s="507">
        <v>42423</v>
      </c>
      <c r="P1750" s="507">
        <f t="shared" si="57"/>
        <v>127269</v>
      </c>
    </row>
    <row r="1751" spans="1:16">
      <c r="A1751" s="493">
        <v>116</v>
      </c>
      <c r="B1751" s="493"/>
      <c r="C1751" s="497" t="s">
        <v>2156</v>
      </c>
      <c r="D1751" s="493" t="s">
        <v>278</v>
      </c>
      <c r="E1751" s="506">
        <v>3</v>
      </c>
      <c r="F1751" s="506">
        <v>3</v>
      </c>
      <c r="G1751" s="493" t="s">
        <v>2042</v>
      </c>
      <c r="H1751" s="493" t="s">
        <v>2042</v>
      </c>
      <c r="I1751" s="493" t="s">
        <v>2042</v>
      </c>
      <c r="J1751" s="493" t="s">
        <v>2042</v>
      </c>
      <c r="K1751" s="493" t="s">
        <v>2042</v>
      </c>
      <c r="L1751" s="493" t="s">
        <v>2042</v>
      </c>
      <c r="M1751" s="493" t="s">
        <v>2042</v>
      </c>
      <c r="N1751" s="493" t="s">
        <v>2042</v>
      </c>
      <c r="O1751" s="507">
        <v>91662</v>
      </c>
      <c r="P1751" s="507">
        <f t="shared" si="57"/>
        <v>274986</v>
      </c>
    </row>
    <row r="1752" spans="1:16">
      <c r="A1752" s="493">
        <v>117</v>
      </c>
      <c r="B1752" s="493"/>
      <c r="C1752" s="497" t="s">
        <v>2157</v>
      </c>
      <c r="D1752" s="493" t="s">
        <v>278</v>
      </c>
      <c r="E1752" s="506">
        <v>3</v>
      </c>
      <c r="F1752" s="506">
        <v>3</v>
      </c>
      <c r="G1752" s="493" t="s">
        <v>2042</v>
      </c>
      <c r="H1752" s="493" t="s">
        <v>2042</v>
      </c>
      <c r="I1752" s="493" t="s">
        <v>2042</v>
      </c>
      <c r="J1752" s="493" t="s">
        <v>2042</v>
      </c>
      <c r="K1752" s="493" t="s">
        <v>2042</v>
      </c>
      <c r="L1752" s="493" t="s">
        <v>2042</v>
      </c>
      <c r="M1752" s="493" t="s">
        <v>2042</v>
      </c>
      <c r="N1752" s="493" t="s">
        <v>2042</v>
      </c>
      <c r="O1752" s="510">
        <v>55637</v>
      </c>
      <c r="P1752" s="507">
        <f>E1752*O1752</f>
        <v>166911</v>
      </c>
    </row>
    <row r="1753" spans="1:16">
      <c r="A1753" s="493">
        <v>118</v>
      </c>
      <c r="B1753" s="493"/>
      <c r="C1753" s="497" t="s">
        <v>2158</v>
      </c>
      <c r="D1753" s="493" t="s">
        <v>278</v>
      </c>
      <c r="E1753" s="506">
        <v>3</v>
      </c>
      <c r="F1753" s="506">
        <v>3</v>
      </c>
      <c r="G1753" s="493" t="s">
        <v>2042</v>
      </c>
      <c r="H1753" s="493" t="s">
        <v>2042</v>
      </c>
      <c r="I1753" s="493" t="s">
        <v>2042</v>
      </c>
      <c r="J1753" s="493" t="s">
        <v>2042</v>
      </c>
      <c r="K1753" s="493" t="s">
        <v>2042</v>
      </c>
      <c r="L1753" s="493" t="s">
        <v>2042</v>
      </c>
      <c r="M1753" s="493" t="s">
        <v>2042</v>
      </c>
      <c r="N1753" s="493" t="s">
        <v>2042</v>
      </c>
      <c r="O1753" s="507">
        <v>102807.5</v>
      </c>
      <c r="P1753" s="507">
        <f>E1753*O1753</f>
        <v>308422.5</v>
      </c>
    </row>
    <row r="1754" spans="1:16">
      <c r="A1754" s="493">
        <v>119</v>
      </c>
      <c r="B1754" s="493"/>
      <c r="C1754" s="497" t="s">
        <v>412</v>
      </c>
      <c r="D1754" s="493" t="s">
        <v>278</v>
      </c>
      <c r="E1754" s="506">
        <v>9</v>
      </c>
      <c r="F1754" s="506">
        <v>9</v>
      </c>
      <c r="G1754" s="493" t="s">
        <v>2042</v>
      </c>
      <c r="H1754" s="493" t="s">
        <v>2042</v>
      </c>
      <c r="I1754" s="493" t="s">
        <v>2042</v>
      </c>
      <c r="J1754" s="493" t="s">
        <v>2042</v>
      </c>
      <c r="K1754" s="493" t="s">
        <v>2042</v>
      </c>
      <c r="L1754" s="493" t="s">
        <v>2042</v>
      </c>
      <c r="M1754" s="493" t="s">
        <v>2042</v>
      </c>
      <c r="N1754" s="493" t="s">
        <v>2042</v>
      </c>
      <c r="O1754" s="507">
        <v>3023.16</v>
      </c>
      <c r="P1754" s="507">
        <f>E1754*O1754</f>
        <v>27208.44</v>
      </c>
    </row>
    <row r="1755" spans="1:16" ht="28.5">
      <c r="A1755" s="493">
        <v>120</v>
      </c>
      <c r="B1755" s="493"/>
      <c r="C1755" s="512" t="s">
        <v>2159</v>
      </c>
      <c r="D1755" s="493" t="s">
        <v>278</v>
      </c>
      <c r="E1755" s="493">
        <v>1</v>
      </c>
      <c r="F1755" s="493">
        <v>1</v>
      </c>
      <c r="G1755" s="493" t="s">
        <v>2042</v>
      </c>
      <c r="H1755" s="493" t="s">
        <v>2042</v>
      </c>
      <c r="I1755" s="493" t="s">
        <v>2042</v>
      </c>
      <c r="J1755" s="493" t="s">
        <v>2042</v>
      </c>
      <c r="K1755" s="493" t="s">
        <v>2042</v>
      </c>
      <c r="L1755" s="493" t="s">
        <v>2042</v>
      </c>
      <c r="M1755" s="493" t="s">
        <v>2042</v>
      </c>
      <c r="N1755" s="493" t="s">
        <v>2042</v>
      </c>
      <c r="O1755" s="494">
        <v>765008.75</v>
      </c>
      <c r="P1755" s="494">
        <f t="shared" ref="P1755:P1760" si="58">O1755*E1755</f>
        <v>765008.75</v>
      </c>
    </row>
    <row r="1756" spans="1:16">
      <c r="A1756" s="493">
        <v>121</v>
      </c>
      <c r="B1756" s="493"/>
      <c r="C1756" s="512" t="s">
        <v>2160</v>
      </c>
      <c r="D1756" s="493" t="s">
        <v>278</v>
      </c>
      <c r="E1756" s="493">
        <v>1</v>
      </c>
      <c r="F1756" s="493">
        <v>1</v>
      </c>
      <c r="G1756" s="493" t="s">
        <v>2042</v>
      </c>
      <c r="H1756" s="493" t="s">
        <v>2042</v>
      </c>
      <c r="I1756" s="493" t="s">
        <v>2042</v>
      </c>
      <c r="J1756" s="493" t="s">
        <v>2042</v>
      </c>
      <c r="K1756" s="493" t="s">
        <v>2042</v>
      </c>
      <c r="L1756" s="493" t="s">
        <v>2042</v>
      </c>
      <c r="M1756" s="493" t="s">
        <v>2042</v>
      </c>
      <c r="N1756" s="493" t="s">
        <v>2042</v>
      </c>
      <c r="O1756" s="494">
        <v>315739.96999999997</v>
      </c>
      <c r="P1756" s="494">
        <f t="shared" si="58"/>
        <v>315739.96999999997</v>
      </c>
    </row>
    <row r="1757" spans="1:16">
      <c r="A1757" s="493">
        <v>122</v>
      </c>
      <c r="B1757" s="493"/>
      <c r="C1757" s="512" t="s">
        <v>2161</v>
      </c>
      <c r="D1757" s="493" t="s">
        <v>2162</v>
      </c>
      <c r="E1757" s="493">
        <v>8798</v>
      </c>
      <c r="F1757" s="493">
        <v>8798</v>
      </c>
      <c r="G1757" s="493" t="s">
        <v>2042</v>
      </c>
      <c r="H1757" s="493" t="s">
        <v>2042</v>
      </c>
      <c r="I1757" s="493" t="s">
        <v>2042</v>
      </c>
      <c r="J1757" s="493" t="s">
        <v>2042</v>
      </c>
      <c r="K1757" s="493" t="s">
        <v>2042</v>
      </c>
      <c r="L1757" s="493" t="s">
        <v>2042</v>
      </c>
      <c r="M1757" s="493" t="s">
        <v>2042</v>
      </c>
      <c r="N1757" s="493" t="s">
        <v>2042</v>
      </c>
      <c r="O1757" s="494">
        <v>73.16</v>
      </c>
      <c r="P1757" s="494">
        <f t="shared" si="58"/>
        <v>643661.67999999993</v>
      </c>
    </row>
    <row r="1758" spans="1:16">
      <c r="A1758" s="493">
        <v>123</v>
      </c>
      <c r="B1758" s="493"/>
      <c r="C1758" s="512" t="s">
        <v>2163</v>
      </c>
      <c r="D1758" s="493" t="s">
        <v>278</v>
      </c>
      <c r="E1758" s="493">
        <v>44</v>
      </c>
      <c r="F1758" s="493">
        <v>44</v>
      </c>
      <c r="G1758" s="493" t="s">
        <v>2042</v>
      </c>
      <c r="H1758" s="493" t="s">
        <v>2042</v>
      </c>
      <c r="I1758" s="493" t="s">
        <v>2042</v>
      </c>
      <c r="J1758" s="493" t="s">
        <v>2042</v>
      </c>
      <c r="K1758" s="493" t="s">
        <v>2042</v>
      </c>
      <c r="L1758" s="493" t="s">
        <v>2042</v>
      </c>
      <c r="M1758" s="493" t="s">
        <v>2042</v>
      </c>
      <c r="N1758" s="493" t="s">
        <v>2042</v>
      </c>
      <c r="O1758" s="494">
        <v>1189.44</v>
      </c>
      <c r="P1758" s="494">
        <f>O1758*E1758</f>
        <v>52335.360000000001</v>
      </c>
    </row>
    <row r="1759" spans="1:16">
      <c r="A1759" s="493">
        <v>124</v>
      </c>
      <c r="B1759" s="493"/>
      <c r="C1759" s="512" t="s">
        <v>2164</v>
      </c>
      <c r="D1759" s="493" t="s">
        <v>278</v>
      </c>
      <c r="E1759" s="493">
        <v>3</v>
      </c>
      <c r="F1759" s="493">
        <v>3</v>
      </c>
      <c r="G1759" s="493" t="s">
        <v>2042</v>
      </c>
      <c r="H1759" s="493" t="s">
        <v>2042</v>
      </c>
      <c r="I1759" s="493" t="s">
        <v>2042</v>
      </c>
      <c r="J1759" s="493" t="s">
        <v>2042</v>
      </c>
      <c r="K1759" s="493" t="s">
        <v>2042</v>
      </c>
      <c r="L1759" s="493" t="s">
        <v>2042</v>
      </c>
      <c r="M1759" s="493" t="s">
        <v>2042</v>
      </c>
      <c r="N1759" s="493" t="s">
        <v>2042</v>
      </c>
      <c r="O1759" s="494">
        <v>153001.75</v>
      </c>
      <c r="P1759" s="494">
        <f t="shared" si="58"/>
        <v>459005.25</v>
      </c>
    </row>
    <row r="1760" spans="1:16">
      <c r="A1760" s="493">
        <v>125</v>
      </c>
      <c r="B1760" s="493"/>
      <c r="C1760" s="512" t="s">
        <v>2165</v>
      </c>
      <c r="D1760" s="493" t="s">
        <v>278</v>
      </c>
      <c r="E1760" s="493">
        <v>3</v>
      </c>
      <c r="F1760" s="493">
        <v>3</v>
      </c>
      <c r="G1760" s="493" t="s">
        <v>2042</v>
      </c>
      <c r="H1760" s="493" t="s">
        <v>2042</v>
      </c>
      <c r="I1760" s="493" t="s">
        <v>2042</v>
      </c>
      <c r="J1760" s="493" t="s">
        <v>2042</v>
      </c>
      <c r="K1760" s="493" t="s">
        <v>2042</v>
      </c>
      <c r="L1760" s="493" t="s">
        <v>2042</v>
      </c>
      <c r="M1760" s="493" t="s">
        <v>2042</v>
      </c>
      <c r="N1760" s="493" t="s">
        <v>2042</v>
      </c>
      <c r="O1760" s="494">
        <v>159956.37</v>
      </c>
      <c r="P1760" s="494">
        <f t="shared" si="58"/>
        <v>479869.11</v>
      </c>
    </row>
    <row r="1761" spans="1:16" ht="18.75">
      <c r="B1761"/>
      <c r="D1761" s="1250"/>
      <c r="E1761" s="1250"/>
      <c r="F1761" s="1250"/>
      <c r="G1761" s="1250"/>
      <c r="H1761" s="1250"/>
      <c r="I1761" s="1250"/>
      <c r="J1761" s="1250"/>
      <c r="K1761" s="1250"/>
      <c r="L1761" s="1250"/>
      <c r="M1761" s="1250"/>
      <c r="N1761" s="1250"/>
      <c r="O1761" s="1250"/>
      <c r="P1761" s="513">
        <f>SUM(P1636:P1760)</f>
        <v>16244520.680000002</v>
      </c>
    </row>
    <row r="1762" spans="1:16">
      <c r="B1762"/>
      <c r="E1762"/>
    </row>
    <row r="1763" spans="1:16">
      <c r="B1763"/>
      <c r="E1763"/>
    </row>
    <row r="1764" spans="1:16" ht="18.75">
      <c r="B1764"/>
      <c r="D1764" s="1251" t="s">
        <v>2166</v>
      </c>
      <c r="E1764" s="1251"/>
      <c r="F1764" s="1251"/>
      <c r="G1764" s="1251"/>
      <c r="H1764" s="1251"/>
      <c r="I1764" s="1251"/>
      <c r="J1764" s="1251"/>
      <c r="K1764" s="1251"/>
      <c r="L1764" s="1251"/>
    </row>
    <row r="1765" spans="1:16">
      <c r="B1765"/>
      <c r="E1765"/>
    </row>
    <row r="1766" spans="1:16" ht="18.75">
      <c r="B1766"/>
      <c r="D1766" s="1221" t="s">
        <v>2040</v>
      </c>
      <c r="E1766" s="1221"/>
      <c r="F1766" s="1221"/>
      <c r="G1766" s="1221" t="s">
        <v>2030</v>
      </c>
      <c r="H1766" s="1221"/>
      <c r="I1766" s="1221"/>
      <c r="J1766" s="1221" t="s">
        <v>2038</v>
      </c>
      <c r="K1766" s="1221"/>
      <c r="L1766" s="1221"/>
    </row>
    <row r="1767" spans="1:16" ht="18.75">
      <c r="B1767"/>
      <c r="D1767" s="1240">
        <f>+P1761</f>
        <v>16244520.680000002</v>
      </c>
      <c r="E1767" s="1252"/>
      <c r="F1767" s="1253"/>
      <c r="G1767" s="1254">
        <f>13848415.19+6000+400000</f>
        <v>14254415.189999999</v>
      </c>
      <c r="H1767" s="1252"/>
      <c r="I1767" s="1253"/>
      <c r="J1767" s="1240">
        <f>SUM(D1767+G1767)</f>
        <v>30498935.870000001</v>
      </c>
      <c r="K1767" s="1241"/>
      <c r="L1767" s="1242"/>
    </row>
    <row r="1768" spans="1:16">
      <c r="B1768"/>
      <c r="E1768"/>
    </row>
    <row r="1769" spans="1:16">
      <c r="B1769"/>
      <c r="E1769"/>
    </row>
    <row r="1770" spans="1:16" ht="21">
      <c r="B1770"/>
      <c r="C1770" s="413" t="s">
        <v>682</v>
      </c>
      <c r="E1770"/>
      <c r="H1770" s="514" t="s">
        <v>683</v>
      </c>
    </row>
    <row r="1771" spans="1:16">
      <c r="D1771" s="1"/>
    </row>
    <row r="1772" spans="1:16" ht="18.75">
      <c r="A1772" s="1243" t="s">
        <v>2168</v>
      </c>
      <c r="B1772" s="1243"/>
      <c r="C1772" s="1243"/>
      <c r="D1772" s="1243"/>
      <c r="E1772" s="1243"/>
      <c r="F1772" s="1243"/>
      <c r="G1772" s="1243"/>
      <c r="H1772" s="1243"/>
      <c r="I1772" s="1243"/>
      <c r="J1772" s="1243"/>
      <c r="K1772" s="1243"/>
      <c r="L1772" s="1243"/>
      <c r="M1772" s="1243"/>
      <c r="N1772" s="1243"/>
      <c r="O1772" s="1243"/>
    </row>
    <row r="1773" spans="1:16" ht="16.5">
      <c r="A1773" s="517" t="s">
        <v>2169</v>
      </c>
      <c r="B1773" s="517"/>
      <c r="C1773" s="517"/>
      <c r="D1773" s="517"/>
      <c r="E1773" s="517"/>
      <c r="F1773" s="517"/>
      <c r="G1773" s="517"/>
      <c r="H1773" s="517"/>
      <c r="I1773" s="517"/>
      <c r="J1773" s="517"/>
      <c r="K1773" s="517"/>
      <c r="L1773" s="517"/>
      <c r="M1773" s="517"/>
      <c r="N1773" s="518"/>
      <c r="O1773" s="518"/>
    </row>
    <row r="1774" spans="1:16" ht="16.5">
      <c r="A1774" s="517" t="s">
        <v>2170</v>
      </c>
      <c r="B1774" s="517"/>
      <c r="C1774" s="517"/>
      <c r="D1774" s="517"/>
      <c r="E1774" s="517"/>
      <c r="F1774" s="517"/>
      <c r="G1774" s="517"/>
      <c r="H1774" s="517"/>
      <c r="I1774" s="517"/>
      <c r="J1774" s="517"/>
      <c r="K1774" s="517"/>
      <c r="L1774" s="517"/>
      <c r="M1774" s="517"/>
      <c r="N1774" s="518"/>
      <c r="O1774" s="518"/>
    </row>
    <row r="1775" spans="1:16" ht="18">
      <c r="A1775" s="488"/>
      <c r="B1775" s="488"/>
      <c r="C1775" s="488"/>
      <c r="D1775" s="488"/>
      <c r="E1775" s="488"/>
      <c r="F1775" s="488"/>
      <c r="G1775" s="488"/>
      <c r="H1775" s="488"/>
      <c r="I1775" s="488"/>
      <c r="J1775" s="488"/>
      <c r="K1775" s="488"/>
      <c r="L1775" s="488"/>
      <c r="M1775" s="488"/>
      <c r="N1775" s="488"/>
      <c r="O1775" s="488"/>
    </row>
    <row r="1776" spans="1:16">
      <c r="A1776" s="489"/>
      <c r="B1776" s="489"/>
      <c r="C1776" s="489"/>
      <c r="D1776" s="490"/>
      <c r="E1776" s="1244" t="s">
        <v>2171</v>
      </c>
      <c r="F1776" s="1246" t="s">
        <v>2030</v>
      </c>
      <c r="G1776" s="1247"/>
      <c r="H1776" s="1248" t="s">
        <v>2032</v>
      </c>
      <c r="I1776" s="1248"/>
      <c r="J1776" s="1248" t="s">
        <v>2033</v>
      </c>
      <c r="K1776" s="1248"/>
      <c r="L1776" s="1248" t="s">
        <v>2031</v>
      </c>
      <c r="M1776" s="1248"/>
      <c r="N1776" s="1248" t="s">
        <v>2034</v>
      </c>
      <c r="O1776" s="1248"/>
    </row>
    <row r="1777" spans="1:15" ht="45">
      <c r="A1777" s="492" t="s">
        <v>1941</v>
      </c>
      <c r="B1777" s="492" t="s">
        <v>5</v>
      </c>
      <c r="C1777" s="492" t="s">
        <v>2172</v>
      </c>
      <c r="D1777" s="492" t="s">
        <v>1199</v>
      </c>
      <c r="E1777" s="1245"/>
      <c r="F1777" s="492" t="s">
        <v>2173</v>
      </c>
      <c r="G1777" s="515" t="s">
        <v>2174</v>
      </c>
      <c r="H1777" s="492" t="s">
        <v>2173</v>
      </c>
      <c r="I1777" s="515" t="s">
        <v>2174</v>
      </c>
      <c r="J1777" s="492" t="s">
        <v>2173</v>
      </c>
      <c r="K1777" s="515" t="s">
        <v>2174</v>
      </c>
      <c r="L1777" s="492" t="s">
        <v>2173</v>
      </c>
      <c r="M1777" s="515" t="s">
        <v>2174</v>
      </c>
      <c r="N1777" s="492" t="s">
        <v>2173</v>
      </c>
      <c r="O1777" s="515" t="s">
        <v>2174</v>
      </c>
    </row>
    <row r="1778" spans="1:15">
      <c r="A1778" s="519">
        <v>1</v>
      </c>
      <c r="B1778" s="519" t="s">
        <v>1340</v>
      </c>
      <c r="C1778" s="520" t="s">
        <v>2175</v>
      </c>
      <c r="D1778" s="519" t="s">
        <v>278</v>
      </c>
      <c r="E1778" s="521">
        <v>300</v>
      </c>
      <c r="F1778" s="519">
        <v>3</v>
      </c>
      <c r="G1778" s="519">
        <f>E1778*F1778</f>
        <v>900</v>
      </c>
      <c r="H1778" s="519" t="s">
        <v>2042</v>
      </c>
      <c r="I1778" s="519" t="s">
        <v>2042</v>
      </c>
      <c r="J1778" s="519" t="s">
        <v>2042</v>
      </c>
      <c r="K1778" s="519" t="s">
        <v>2042</v>
      </c>
      <c r="L1778" s="519" t="s">
        <v>2042</v>
      </c>
      <c r="M1778" s="519" t="s">
        <v>2042</v>
      </c>
      <c r="N1778" s="519" t="s">
        <v>2042</v>
      </c>
      <c r="O1778" s="519" t="s">
        <v>2042</v>
      </c>
    </row>
    <row r="1779" spans="1:15">
      <c r="A1779" s="519">
        <v>2</v>
      </c>
      <c r="B1779" s="519"/>
      <c r="C1779" s="520" t="s">
        <v>2176</v>
      </c>
      <c r="D1779" s="519" t="s">
        <v>46</v>
      </c>
      <c r="E1779" s="521">
        <v>20</v>
      </c>
      <c r="F1779" s="519">
        <v>4465</v>
      </c>
      <c r="G1779" s="519">
        <f t="shared" ref="G1779:G1842" si="59">E1779*F1779</f>
        <v>89300</v>
      </c>
      <c r="H1779" s="519" t="s">
        <v>2042</v>
      </c>
      <c r="I1779" s="519" t="s">
        <v>2042</v>
      </c>
      <c r="J1779" s="519" t="s">
        <v>2042</v>
      </c>
      <c r="K1779" s="519" t="s">
        <v>2042</v>
      </c>
      <c r="L1779" s="519" t="s">
        <v>2042</v>
      </c>
      <c r="M1779" s="519" t="s">
        <v>2042</v>
      </c>
      <c r="N1779" s="519" t="s">
        <v>2042</v>
      </c>
      <c r="O1779" s="519" t="s">
        <v>2042</v>
      </c>
    </row>
    <row r="1780" spans="1:15">
      <c r="A1780" s="519">
        <v>3</v>
      </c>
      <c r="B1780" s="519" t="s">
        <v>1166</v>
      </c>
      <c r="C1780" s="520" t="s">
        <v>2177</v>
      </c>
      <c r="D1780" s="519" t="s">
        <v>2178</v>
      </c>
      <c r="E1780" s="521">
        <v>250</v>
      </c>
      <c r="F1780" s="519">
        <v>0</v>
      </c>
      <c r="G1780" s="519">
        <f t="shared" si="59"/>
        <v>0</v>
      </c>
      <c r="H1780" s="519" t="s">
        <v>2042</v>
      </c>
      <c r="I1780" s="519" t="s">
        <v>2042</v>
      </c>
      <c r="J1780" s="519" t="s">
        <v>2042</v>
      </c>
      <c r="K1780" s="519" t="s">
        <v>2042</v>
      </c>
      <c r="L1780" s="519" t="s">
        <v>2042</v>
      </c>
      <c r="M1780" s="519" t="s">
        <v>2042</v>
      </c>
      <c r="N1780" s="519" t="s">
        <v>2042</v>
      </c>
      <c r="O1780" s="519" t="s">
        <v>2042</v>
      </c>
    </row>
    <row r="1781" spans="1:15">
      <c r="A1781" s="519">
        <v>4</v>
      </c>
      <c r="B1781" s="519" t="s">
        <v>734</v>
      </c>
      <c r="C1781" s="520" t="s">
        <v>2179</v>
      </c>
      <c r="D1781" s="519" t="s">
        <v>46</v>
      </c>
      <c r="E1781" s="521">
        <v>200</v>
      </c>
      <c r="F1781" s="519">
        <v>14</v>
      </c>
      <c r="G1781" s="519">
        <f t="shared" si="59"/>
        <v>2800</v>
      </c>
      <c r="H1781" s="519" t="s">
        <v>2042</v>
      </c>
      <c r="I1781" s="519" t="s">
        <v>2042</v>
      </c>
      <c r="J1781" s="519" t="s">
        <v>2042</v>
      </c>
      <c r="K1781" s="519" t="s">
        <v>2042</v>
      </c>
      <c r="L1781" s="519" t="s">
        <v>2042</v>
      </c>
      <c r="M1781" s="519" t="s">
        <v>2042</v>
      </c>
      <c r="N1781" s="519" t="s">
        <v>2042</v>
      </c>
      <c r="O1781" s="519" t="s">
        <v>2042</v>
      </c>
    </row>
    <row r="1782" spans="1:15">
      <c r="A1782" s="519">
        <v>5</v>
      </c>
      <c r="B1782" s="519"/>
      <c r="C1782" s="522" t="s">
        <v>2180</v>
      </c>
      <c r="D1782" s="519" t="s">
        <v>46</v>
      </c>
      <c r="E1782" s="521">
        <v>980</v>
      </c>
      <c r="F1782" s="519">
        <v>0</v>
      </c>
      <c r="G1782" s="519">
        <f t="shared" si="59"/>
        <v>0</v>
      </c>
      <c r="H1782" s="519" t="s">
        <v>2042</v>
      </c>
      <c r="I1782" s="519" t="s">
        <v>2042</v>
      </c>
      <c r="J1782" s="519" t="s">
        <v>2042</v>
      </c>
      <c r="K1782" s="519" t="s">
        <v>2042</v>
      </c>
      <c r="L1782" s="519" t="s">
        <v>2042</v>
      </c>
      <c r="M1782" s="519" t="s">
        <v>2042</v>
      </c>
      <c r="N1782" s="519" t="s">
        <v>2042</v>
      </c>
      <c r="O1782" s="519" t="s">
        <v>2042</v>
      </c>
    </row>
    <row r="1783" spans="1:15">
      <c r="A1783" s="519">
        <v>6</v>
      </c>
      <c r="B1783" s="519" t="s">
        <v>717</v>
      </c>
      <c r="C1783" s="522" t="s">
        <v>2181</v>
      </c>
      <c r="D1783" s="519" t="s">
        <v>46</v>
      </c>
      <c r="E1783" s="521">
        <v>700</v>
      </c>
      <c r="F1783" s="519">
        <v>19</v>
      </c>
      <c r="G1783" s="519">
        <f t="shared" si="59"/>
        <v>13300</v>
      </c>
      <c r="H1783" s="519" t="s">
        <v>2042</v>
      </c>
      <c r="I1783" s="519" t="s">
        <v>2042</v>
      </c>
      <c r="J1783" s="519" t="s">
        <v>2042</v>
      </c>
      <c r="K1783" s="519" t="s">
        <v>2042</v>
      </c>
      <c r="L1783" s="519" t="s">
        <v>2042</v>
      </c>
      <c r="M1783" s="519" t="s">
        <v>2042</v>
      </c>
      <c r="N1783" s="519" t="s">
        <v>2042</v>
      </c>
      <c r="O1783" s="519" t="s">
        <v>2042</v>
      </c>
    </row>
    <row r="1784" spans="1:15">
      <c r="A1784" s="519">
        <v>7</v>
      </c>
      <c r="B1784" s="519" t="s">
        <v>904</v>
      </c>
      <c r="C1784" s="522" t="s">
        <v>2182</v>
      </c>
      <c r="D1784" s="519" t="s">
        <v>46</v>
      </c>
      <c r="E1784" s="521">
        <v>1050</v>
      </c>
      <c r="F1784" s="519">
        <v>4</v>
      </c>
      <c r="G1784" s="519">
        <f t="shared" si="59"/>
        <v>4200</v>
      </c>
      <c r="H1784" s="519" t="s">
        <v>2042</v>
      </c>
      <c r="I1784" s="519" t="s">
        <v>2042</v>
      </c>
      <c r="J1784" s="519" t="s">
        <v>2042</v>
      </c>
      <c r="K1784" s="519" t="s">
        <v>2042</v>
      </c>
      <c r="L1784" s="519" t="s">
        <v>2042</v>
      </c>
      <c r="M1784" s="519" t="s">
        <v>2042</v>
      </c>
      <c r="N1784" s="519" t="s">
        <v>2042</v>
      </c>
      <c r="O1784" s="519" t="s">
        <v>2042</v>
      </c>
    </row>
    <row r="1785" spans="1:15">
      <c r="A1785" s="519">
        <v>8</v>
      </c>
      <c r="B1785" s="519" t="s">
        <v>704</v>
      </c>
      <c r="C1785" s="522" t="s">
        <v>2183</v>
      </c>
      <c r="D1785" s="519" t="s">
        <v>146</v>
      </c>
      <c r="E1785" s="521">
        <v>25000</v>
      </c>
      <c r="F1785" s="519">
        <v>4.2569999999999997</v>
      </c>
      <c r="G1785" s="519">
        <f t="shared" si="59"/>
        <v>106424.99999999999</v>
      </c>
      <c r="H1785" s="519" t="s">
        <v>2042</v>
      </c>
      <c r="I1785" s="519" t="s">
        <v>2042</v>
      </c>
      <c r="J1785" s="519" t="s">
        <v>2042</v>
      </c>
      <c r="K1785" s="519" t="s">
        <v>2042</v>
      </c>
      <c r="L1785" s="519" t="s">
        <v>2042</v>
      </c>
      <c r="M1785" s="519" t="s">
        <v>2042</v>
      </c>
      <c r="N1785" s="519" t="s">
        <v>2042</v>
      </c>
      <c r="O1785" s="519" t="s">
        <v>2042</v>
      </c>
    </row>
    <row r="1786" spans="1:15">
      <c r="A1786" s="519">
        <v>9</v>
      </c>
      <c r="B1786" s="519" t="s">
        <v>818</v>
      </c>
      <c r="C1786" s="522" t="s">
        <v>2184</v>
      </c>
      <c r="D1786" s="519" t="s">
        <v>555</v>
      </c>
      <c r="E1786" s="521">
        <v>85</v>
      </c>
      <c r="F1786" s="519">
        <v>200</v>
      </c>
      <c r="G1786" s="519">
        <f t="shared" si="59"/>
        <v>17000</v>
      </c>
      <c r="H1786" s="519" t="s">
        <v>2042</v>
      </c>
      <c r="I1786" s="519" t="s">
        <v>2042</v>
      </c>
      <c r="J1786" s="519" t="s">
        <v>2042</v>
      </c>
      <c r="K1786" s="519" t="s">
        <v>2042</v>
      </c>
      <c r="L1786" s="519" t="s">
        <v>2042</v>
      </c>
      <c r="M1786" s="519" t="s">
        <v>2042</v>
      </c>
      <c r="N1786" s="519" t="s">
        <v>2042</v>
      </c>
      <c r="O1786" s="519" t="s">
        <v>2042</v>
      </c>
    </row>
    <row r="1787" spans="1:15">
      <c r="A1787" s="519">
        <v>10</v>
      </c>
      <c r="B1787" s="519"/>
      <c r="C1787" s="522" t="s">
        <v>2185</v>
      </c>
      <c r="D1787" s="519" t="s">
        <v>46</v>
      </c>
      <c r="E1787" s="521">
        <v>6000</v>
      </c>
      <c r="F1787" s="519">
        <v>1</v>
      </c>
      <c r="G1787" s="519">
        <f t="shared" si="59"/>
        <v>6000</v>
      </c>
      <c r="H1787" s="519" t="s">
        <v>2042</v>
      </c>
      <c r="I1787" s="519" t="s">
        <v>2042</v>
      </c>
      <c r="J1787" s="519" t="s">
        <v>2042</v>
      </c>
      <c r="K1787" s="519" t="s">
        <v>2042</v>
      </c>
      <c r="L1787" s="519" t="s">
        <v>2042</v>
      </c>
      <c r="M1787" s="519" t="s">
        <v>2042</v>
      </c>
      <c r="N1787" s="519" t="s">
        <v>2042</v>
      </c>
      <c r="O1787" s="519" t="s">
        <v>2042</v>
      </c>
    </row>
    <row r="1788" spans="1:15">
      <c r="A1788" s="519">
        <v>11</v>
      </c>
      <c r="B1788" s="519" t="s">
        <v>2186</v>
      </c>
      <c r="C1788" s="522" t="s">
        <v>2187</v>
      </c>
      <c r="D1788" s="519" t="s">
        <v>46</v>
      </c>
      <c r="E1788" s="521">
        <v>12000</v>
      </c>
      <c r="F1788" s="519">
        <v>2</v>
      </c>
      <c r="G1788" s="519">
        <f t="shared" si="59"/>
        <v>24000</v>
      </c>
      <c r="H1788" s="519" t="s">
        <v>2042</v>
      </c>
      <c r="I1788" s="519" t="s">
        <v>2042</v>
      </c>
      <c r="J1788" s="519" t="s">
        <v>2042</v>
      </c>
      <c r="K1788" s="519" t="s">
        <v>2042</v>
      </c>
      <c r="L1788" s="519" t="s">
        <v>2042</v>
      </c>
      <c r="M1788" s="519" t="s">
        <v>2042</v>
      </c>
      <c r="N1788" s="519" t="s">
        <v>2042</v>
      </c>
      <c r="O1788" s="519" t="s">
        <v>2042</v>
      </c>
    </row>
    <row r="1789" spans="1:15">
      <c r="A1789" s="519">
        <v>12</v>
      </c>
      <c r="B1789" s="523"/>
      <c r="C1789" s="524" t="s">
        <v>2188</v>
      </c>
      <c r="D1789" s="523" t="s">
        <v>555</v>
      </c>
      <c r="E1789" s="525">
        <v>30</v>
      </c>
      <c r="F1789" s="523">
        <v>200</v>
      </c>
      <c r="G1789" s="519">
        <f t="shared" si="59"/>
        <v>6000</v>
      </c>
      <c r="H1789" s="519" t="s">
        <v>2042</v>
      </c>
      <c r="I1789" s="519" t="s">
        <v>2042</v>
      </c>
      <c r="J1789" s="519" t="s">
        <v>2042</v>
      </c>
      <c r="K1789" s="519" t="s">
        <v>2042</v>
      </c>
      <c r="L1789" s="519" t="s">
        <v>2042</v>
      </c>
      <c r="M1789" s="519" t="s">
        <v>2042</v>
      </c>
      <c r="N1789" s="519" t="s">
        <v>2042</v>
      </c>
      <c r="O1789" s="519" t="s">
        <v>2042</v>
      </c>
    </row>
    <row r="1790" spans="1:15">
      <c r="A1790" s="519">
        <v>13</v>
      </c>
      <c r="B1790" s="519"/>
      <c r="C1790" s="522" t="s">
        <v>2189</v>
      </c>
      <c r="D1790" s="519" t="s">
        <v>46</v>
      </c>
      <c r="E1790" s="521">
        <v>200</v>
      </c>
      <c r="F1790" s="519">
        <v>91</v>
      </c>
      <c r="G1790" s="519">
        <f t="shared" si="59"/>
        <v>18200</v>
      </c>
      <c r="H1790" s="519" t="s">
        <v>2042</v>
      </c>
      <c r="I1790" s="519" t="s">
        <v>2042</v>
      </c>
      <c r="J1790" s="519" t="s">
        <v>2042</v>
      </c>
      <c r="K1790" s="519" t="s">
        <v>2042</v>
      </c>
      <c r="L1790" s="519" t="s">
        <v>2042</v>
      </c>
      <c r="M1790" s="519" t="s">
        <v>2042</v>
      </c>
      <c r="N1790" s="519" t="s">
        <v>2042</v>
      </c>
      <c r="O1790" s="519" t="s">
        <v>2042</v>
      </c>
    </row>
    <row r="1791" spans="1:15">
      <c r="A1791" s="519">
        <v>14</v>
      </c>
      <c r="B1791" s="519"/>
      <c r="C1791" s="522" t="s">
        <v>2190</v>
      </c>
      <c r="D1791" s="519" t="s">
        <v>46</v>
      </c>
      <c r="E1791" s="521">
        <v>250</v>
      </c>
      <c r="F1791" s="519">
        <v>14</v>
      </c>
      <c r="G1791" s="519">
        <f t="shared" si="59"/>
        <v>3500</v>
      </c>
      <c r="H1791" s="519" t="s">
        <v>2042</v>
      </c>
      <c r="I1791" s="519" t="s">
        <v>2042</v>
      </c>
      <c r="J1791" s="519" t="s">
        <v>2042</v>
      </c>
      <c r="K1791" s="519" t="s">
        <v>2042</v>
      </c>
      <c r="L1791" s="519" t="s">
        <v>2042</v>
      </c>
      <c r="M1791" s="519" t="s">
        <v>2042</v>
      </c>
      <c r="N1791" s="519" t="s">
        <v>2042</v>
      </c>
      <c r="O1791" s="519" t="s">
        <v>2042</v>
      </c>
    </row>
    <row r="1792" spans="1:15">
      <c r="A1792" s="519">
        <v>15</v>
      </c>
      <c r="B1792" s="519" t="s">
        <v>2191</v>
      </c>
      <c r="C1792" s="522" t="s">
        <v>2192</v>
      </c>
      <c r="D1792" s="519" t="s">
        <v>46</v>
      </c>
      <c r="E1792" s="521">
        <v>100</v>
      </c>
      <c r="F1792" s="519">
        <v>22</v>
      </c>
      <c r="G1792" s="519">
        <f t="shared" si="59"/>
        <v>2200</v>
      </c>
      <c r="H1792" s="519" t="s">
        <v>2042</v>
      </c>
      <c r="I1792" s="519" t="s">
        <v>2042</v>
      </c>
      <c r="J1792" s="519" t="s">
        <v>2042</v>
      </c>
      <c r="K1792" s="519" t="s">
        <v>2042</v>
      </c>
      <c r="L1792" s="519" t="s">
        <v>2042</v>
      </c>
      <c r="M1792" s="519" t="s">
        <v>2042</v>
      </c>
      <c r="N1792" s="519" t="s">
        <v>2042</v>
      </c>
      <c r="O1792" s="519" t="s">
        <v>2042</v>
      </c>
    </row>
    <row r="1793" spans="1:15">
      <c r="A1793" s="519">
        <v>16</v>
      </c>
      <c r="B1793" s="519"/>
      <c r="C1793" s="522" t="s">
        <v>2193</v>
      </c>
      <c r="D1793" s="519" t="s">
        <v>46</v>
      </c>
      <c r="E1793" s="521">
        <v>120</v>
      </c>
      <c r="F1793" s="519">
        <v>6</v>
      </c>
      <c r="G1793" s="519">
        <f t="shared" si="59"/>
        <v>720</v>
      </c>
      <c r="H1793" s="519" t="s">
        <v>2042</v>
      </c>
      <c r="I1793" s="519" t="s">
        <v>2042</v>
      </c>
      <c r="J1793" s="519" t="s">
        <v>2042</v>
      </c>
      <c r="K1793" s="519" t="s">
        <v>2042</v>
      </c>
      <c r="L1793" s="519" t="s">
        <v>2042</v>
      </c>
      <c r="M1793" s="519" t="s">
        <v>2042</v>
      </c>
      <c r="N1793" s="519" t="s">
        <v>2042</v>
      </c>
      <c r="O1793" s="519" t="s">
        <v>2042</v>
      </c>
    </row>
    <row r="1794" spans="1:15">
      <c r="A1794" s="519">
        <v>17</v>
      </c>
      <c r="B1794" s="519"/>
      <c r="C1794" s="526" t="s">
        <v>2194</v>
      </c>
      <c r="D1794" s="519" t="s">
        <v>46</v>
      </c>
      <c r="E1794" s="521">
        <v>250</v>
      </c>
      <c r="F1794" s="519">
        <v>73</v>
      </c>
      <c r="G1794" s="519">
        <f t="shared" si="59"/>
        <v>18250</v>
      </c>
      <c r="H1794" s="519" t="s">
        <v>2042</v>
      </c>
      <c r="I1794" s="519" t="s">
        <v>2042</v>
      </c>
      <c r="J1794" s="519" t="s">
        <v>2042</v>
      </c>
      <c r="K1794" s="519" t="s">
        <v>2042</v>
      </c>
      <c r="L1794" s="519" t="s">
        <v>2042</v>
      </c>
      <c r="M1794" s="519" t="s">
        <v>2042</v>
      </c>
      <c r="N1794" s="519" t="s">
        <v>2042</v>
      </c>
      <c r="O1794" s="519" t="s">
        <v>2042</v>
      </c>
    </row>
    <row r="1795" spans="1:15">
      <c r="A1795" s="519">
        <v>18</v>
      </c>
      <c r="B1795" s="519" t="s">
        <v>525</v>
      </c>
      <c r="C1795" s="522" t="s">
        <v>2195</v>
      </c>
      <c r="D1795" s="519" t="s">
        <v>46</v>
      </c>
      <c r="E1795" s="521">
        <v>12600</v>
      </c>
      <c r="F1795" s="519">
        <v>1</v>
      </c>
      <c r="G1795" s="519">
        <f t="shared" si="59"/>
        <v>12600</v>
      </c>
      <c r="H1795" s="519" t="s">
        <v>2042</v>
      </c>
      <c r="I1795" s="519" t="s">
        <v>2042</v>
      </c>
      <c r="J1795" s="519" t="s">
        <v>2042</v>
      </c>
      <c r="K1795" s="519" t="s">
        <v>2042</v>
      </c>
      <c r="L1795" s="519" t="s">
        <v>2042</v>
      </c>
      <c r="M1795" s="519" t="s">
        <v>2042</v>
      </c>
      <c r="N1795" s="519" t="s">
        <v>2042</v>
      </c>
      <c r="O1795" s="519" t="s">
        <v>2042</v>
      </c>
    </row>
    <row r="1796" spans="1:15">
      <c r="A1796" s="519">
        <v>19</v>
      </c>
      <c r="B1796" s="519"/>
      <c r="C1796" s="522" t="s">
        <v>2196</v>
      </c>
      <c r="D1796" s="519" t="s">
        <v>46</v>
      </c>
      <c r="E1796" s="521">
        <v>6090</v>
      </c>
      <c r="F1796" s="519">
        <v>4</v>
      </c>
      <c r="G1796" s="519">
        <f t="shared" si="59"/>
        <v>24360</v>
      </c>
      <c r="H1796" s="519" t="s">
        <v>2042</v>
      </c>
      <c r="I1796" s="519" t="s">
        <v>2042</v>
      </c>
      <c r="J1796" s="519" t="s">
        <v>2042</v>
      </c>
      <c r="K1796" s="519" t="s">
        <v>2042</v>
      </c>
      <c r="L1796" s="519" t="s">
        <v>2042</v>
      </c>
      <c r="M1796" s="519" t="s">
        <v>2042</v>
      </c>
      <c r="N1796" s="519" t="s">
        <v>2042</v>
      </c>
      <c r="O1796" s="519" t="s">
        <v>2042</v>
      </c>
    </row>
    <row r="1797" spans="1:15">
      <c r="A1797" s="519">
        <v>20</v>
      </c>
      <c r="B1797" s="519" t="s">
        <v>2197</v>
      </c>
      <c r="C1797" s="522" t="s">
        <v>2198</v>
      </c>
      <c r="D1797" s="519" t="s">
        <v>46</v>
      </c>
      <c r="E1797" s="521">
        <v>2478</v>
      </c>
      <c r="F1797" s="519">
        <v>1</v>
      </c>
      <c r="G1797" s="519">
        <f t="shared" si="59"/>
        <v>2478</v>
      </c>
      <c r="H1797" s="519" t="s">
        <v>2042</v>
      </c>
      <c r="I1797" s="519" t="s">
        <v>2042</v>
      </c>
      <c r="J1797" s="519" t="s">
        <v>2042</v>
      </c>
      <c r="K1797" s="519" t="s">
        <v>2042</v>
      </c>
      <c r="L1797" s="519" t="s">
        <v>2042</v>
      </c>
      <c r="M1797" s="519" t="s">
        <v>2042</v>
      </c>
      <c r="N1797" s="519" t="s">
        <v>2042</v>
      </c>
      <c r="O1797" s="519" t="s">
        <v>2042</v>
      </c>
    </row>
    <row r="1798" spans="1:15">
      <c r="A1798" s="519">
        <v>21</v>
      </c>
      <c r="B1798" s="519"/>
      <c r="C1798" s="522" t="s">
        <v>2199</v>
      </c>
      <c r="D1798" s="519" t="s">
        <v>46</v>
      </c>
      <c r="E1798" s="521">
        <v>9912</v>
      </c>
      <c r="F1798" s="519">
        <v>1</v>
      </c>
      <c r="G1798" s="519">
        <f t="shared" si="59"/>
        <v>9912</v>
      </c>
      <c r="H1798" s="519" t="s">
        <v>2042</v>
      </c>
      <c r="I1798" s="519" t="s">
        <v>2042</v>
      </c>
      <c r="J1798" s="519" t="s">
        <v>2042</v>
      </c>
      <c r="K1798" s="519" t="s">
        <v>2042</v>
      </c>
      <c r="L1798" s="519" t="s">
        <v>2042</v>
      </c>
      <c r="M1798" s="519" t="s">
        <v>2042</v>
      </c>
      <c r="N1798" s="519" t="s">
        <v>2042</v>
      </c>
      <c r="O1798" s="519" t="s">
        <v>2042</v>
      </c>
    </row>
    <row r="1799" spans="1:15">
      <c r="A1799" s="519">
        <v>22</v>
      </c>
      <c r="B1799" s="523"/>
      <c r="C1799" s="524" t="s">
        <v>2200</v>
      </c>
      <c r="D1799" s="523" t="s">
        <v>46</v>
      </c>
      <c r="E1799" s="525">
        <v>30672</v>
      </c>
      <c r="F1799" s="523">
        <v>1</v>
      </c>
      <c r="G1799" s="519">
        <f t="shared" si="59"/>
        <v>30672</v>
      </c>
      <c r="H1799" s="519" t="s">
        <v>2042</v>
      </c>
      <c r="I1799" s="519" t="s">
        <v>2042</v>
      </c>
      <c r="J1799" s="519" t="s">
        <v>2042</v>
      </c>
      <c r="K1799" s="519" t="s">
        <v>2042</v>
      </c>
      <c r="L1799" s="519" t="s">
        <v>2042</v>
      </c>
      <c r="M1799" s="519" t="s">
        <v>2042</v>
      </c>
      <c r="N1799" s="519" t="s">
        <v>2042</v>
      </c>
      <c r="O1799" s="519" t="s">
        <v>2042</v>
      </c>
    </row>
    <row r="1800" spans="1:15">
      <c r="A1800" s="519">
        <v>23</v>
      </c>
      <c r="B1800" s="519"/>
      <c r="C1800" s="522" t="s">
        <v>2201</v>
      </c>
      <c r="D1800" s="519" t="s">
        <v>46</v>
      </c>
      <c r="E1800" s="521">
        <v>29.8</v>
      </c>
      <c r="F1800" s="519">
        <v>124</v>
      </c>
      <c r="G1800" s="519">
        <f t="shared" si="59"/>
        <v>3695.2000000000003</v>
      </c>
      <c r="H1800" s="519" t="s">
        <v>2042</v>
      </c>
      <c r="I1800" s="519" t="s">
        <v>2042</v>
      </c>
      <c r="J1800" s="519" t="s">
        <v>2042</v>
      </c>
      <c r="K1800" s="519" t="s">
        <v>2042</v>
      </c>
      <c r="L1800" s="519" t="s">
        <v>2042</v>
      </c>
      <c r="M1800" s="519" t="s">
        <v>2042</v>
      </c>
      <c r="N1800" s="519" t="s">
        <v>2042</v>
      </c>
      <c r="O1800" s="519" t="s">
        <v>2042</v>
      </c>
    </row>
    <row r="1801" spans="1:15">
      <c r="A1801" s="519">
        <v>24</v>
      </c>
      <c r="B1801" s="519" t="s">
        <v>2202</v>
      </c>
      <c r="C1801" s="522" t="s">
        <v>2203</v>
      </c>
      <c r="D1801" s="519" t="s">
        <v>46</v>
      </c>
      <c r="E1801" s="521">
        <v>4445</v>
      </c>
      <c r="F1801" s="519">
        <v>1</v>
      </c>
      <c r="G1801" s="519">
        <f t="shared" si="59"/>
        <v>4445</v>
      </c>
      <c r="H1801" s="519" t="s">
        <v>2042</v>
      </c>
      <c r="I1801" s="519" t="s">
        <v>2042</v>
      </c>
      <c r="J1801" s="519" t="s">
        <v>2042</v>
      </c>
      <c r="K1801" s="519" t="s">
        <v>2042</v>
      </c>
      <c r="L1801" s="519" t="s">
        <v>2042</v>
      </c>
      <c r="M1801" s="519" t="s">
        <v>2042</v>
      </c>
      <c r="N1801" s="519" t="s">
        <v>2042</v>
      </c>
      <c r="O1801" s="519" t="s">
        <v>2042</v>
      </c>
    </row>
    <row r="1802" spans="1:15">
      <c r="A1802" s="519">
        <v>25</v>
      </c>
      <c r="B1802" s="519" t="s">
        <v>1331</v>
      </c>
      <c r="C1802" s="522" t="s">
        <v>2204</v>
      </c>
      <c r="D1802" s="519" t="s">
        <v>46</v>
      </c>
      <c r="E1802" s="521">
        <v>3990</v>
      </c>
      <c r="F1802" s="519">
        <v>2</v>
      </c>
      <c r="G1802" s="519">
        <f t="shared" si="59"/>
        <v>7980</v>
      </c>
      <c r="H1802" s="519" t="s">
        <v>2042</v>
      </c>
      <c r="I1802" s="519" t="s">
        <v>2042</v>
      </c>
      <c r="J1802" s="519" t="s">
        <v>2042</v>
      </c>
      <c r="K1802" s="519" t="s">
        <v>2042</v>
      </c>
      <c r="L1802" s="519" t="s">
        <v>2042</v>
      </c>
      <c r="M1802" s="519" t="s">
        <v>2042</v>
      </c>
      <c r="N1802" s="519" t="s">
        <v>2042</v>
      </c>
      <c r="O1802" s="519" t="s">
        <v>2042</v>
      </c>
    </row>
    <row r="1803" spans="1:15">
      <c r="A1803" s="519">
        <v>26</v>
      </c>
      <c r="B1803" s="519" t="s">
        <v>2205</v>
      </c>
      <c r="C1803" s="522" t="s">
        <v>2206</v>
      </c>
      <c r="D1803" s="519" t="s">
        <v>46</v>
      </c>
      <c r="E1803" s="521">
        <v>3950</v>
      </c>
      <c r="F1803" s="519">
        <v>5</v>
      </c>
      <c r="G1803" s="519">
        <f t="shared" si="59"/>
        <v>19750</v>
      </c>
      <c r="H1803" s="519" t="s">
        <v>2042</v>
      </c>
      <c r="I1803" s="519" t="s">
        <v>2042</v>
      </c>
      <c r="J1803" s="519" t="s">
        <v>2042</v>
      </c>
      <c r="K1803" s="519" t="s">
        <v>2042</v>
      </c>
      <c r="L1803" s="519" t="s">
        <v>2042</v>
      </c>
      <c r="M1803" s="519" t="s">
        <v>2042</v>
      </c>
      <c r="N1803" s="519" t="s">
        <v>2042</v>
      </c>
      <c r="O1803" s="519" t="s">
        <v>2042</v>
      </c>
    </row>
    <row r="1804" spans="1:15">
      <c r="A1804" s="519">
        <v>27</v>
      </c>
      <c r="B1804" s="519"/>
      <c r="C1804" s="522" t="s">
        <v>2207</v>
      </c>
      <c r="D1804" s="519" t="s">
        <v>46</v>
      </c>
      <c r="E1804" s="521">
        <v>550.5</v>
      </c>
      <c r="F1804" s="519">
        <v>4</v>
      </c>
      <c r="G1804" s="519">
        <f t="shared" si="59"/>
        <v>2202</v>
      </c>
      <c r="H1804" s="519" t="s">
        <v>2042</v>
      </c>
      <c r="I1804" s="519" t="s">
        <v>2042</v>
      </c>
      <c r="J1804" s="519" t="s">
        <v>2042</v>
      </c>
      <c r="K1804" s="519" t="s">
        <v>2042</v>
      </c>
      <c r="L1804" s="519" t="s">
        <v>2042</v>
      </c>
      <c r="M1804" s="519" t="s">
        <v>2042</v>
      </c>
      <c r="N1804" s="519" t="s">
        <v>2042</v>
      </c>
      <c r="O1804" s="519" t="s">
        <v>2042</v>
      </c>
    </row>
    <row r="1805" spans="1:15">
      <c r="A1805" s="519">
        <v>28</v>
      </c>
      <c r="B1805" s="519"/>
      <c r="C1805" s="522" t="s">
        <v>2208</v>
      </c>
      <c r="D1805" s="519" t="s">
        <v>46</v>
      </c>
      <c r="E1805" s="521">
        <v>779.6</v>
      </c>
      <c r="F1805" s="519">
        <v>3</v>
      </c>
      <c r="G1805" s="519">
        <f t="shared" si="59"/>
        <v>2338.8000000000002</v>
      </c>
      <c r="H1805" s="519" t="s">
        <v>2042</v>
      </c>
      <c r="I1805" s="519" t="s">
        <v>2042</v>
      </c>
      <c r="J1805" s="519" t="s">
        <v>2042</v>
      </c>
      <c r="K1805" s="519" t="s">
        <v>2042</v>
      </c>
      <c r="L1805" s="519" t="s">
        <v>2042</v>
      </c>
      <c r="M1805" s="519" t="s">
        <v>2042</v>
      </c>
      <c r="N1805" s="519" t="s">
        <v>2042</v>
      </c>
      <c r="O1805" s="519" t="s">
        <v>2042</v>
      </c>
    </row>
    <row r="1806" spans="1:15">
      <c r="A1806" s="519">
        <v>29</v>
      </c>
      <c r="B1806" s="519" t="s">
        <v>1240</v>
      </c>
      <c r="C1806" s="522" t="s">
        <v>2209</v>
      </c>
      <c r="D1806" s="519" t="s">
        <v>555</v>
      </c>
      <c r="E1806" s="521">
        <v>65</v>
      </c>
      <c r="F1806" s="519">
        <v>150</v>
      </c>
      <c r="G1806" s="519">
        <f t="shared" si="59"/>
        <v>9750</v>
      </c>
      <c r="H1806" s="519" t="s">
        <v>2042</v>
      </c>
      <c r="I1806" s="519" t="s">
        <v>2042</v>
      </c>
      <c r="J1806" s="519" t="s">
        <v>2042</v>
      </c>
      <c r="K1806" s="519" t="s">
        <v>2042</v>
      </c>
      <c r="L1806" s="519" t="s">
        <v>2042</v>
      </c>
      <c r="M1806" s="519" t="s">
        <v>2042</v>
      </c>
      <c r="N1806" s="519" t="s">
        <v>2042</v>
      </c>
      <c r="O1806" s="519" t="s">
        <v>2042</v>
      </c>
    </row>
    <row r="1807" spans="1:15">
      <c r="A1807" s="519">
        <v>30</v>
      </c>
      <c r="B1807" s="519" t="s">
        <v>1204</v>
      </c>
      <c r="C1807" s="522" t="s">
        <v>2210</v>
      </c>
      <c r="D1807" s="519" t="s">
        <v>555</v>
      </c>
      <c r="E1807" s="521">
        <v>105</v>
      </c>
      <c r="F1807" s="519">
        <v>150</v>
      </c>
      <c r="G1807" s="519">
        <f t="shared" si="59"/>
        <v>15750</v>
      </c>
      <c r="H1807" s="519" t="s">
        <v>2042</v>
      </c>
      <c r="I1807" s="519" t="s">
        <v>2042</v>
      </c>
      <c r="J1807" s="519" t="s">
        <v>2042</v>
      </c>
      <c r="K1807" s="519" t="s">
        <v>2042</v>
      </c>
      <c r="L1807" s="519" t="s">
        <v>2042</v>
      </c>
      <c r="M1807" s="519" t="s">
        <v>2042</v>
      </c>
      <c r="N1807" s="519" t="s">
        <v>2042</v>
      </c>
      <c r="O1807" s="519" t="s">
        <v>2042</v>
      </c>
    </row>
    <row r="1808" spans="1:15">
      <c r="A1808" s="519">
        <v>31</v>
      </c>
      <c r="B1808" s="519"/>
      <c r="C1808" s="522" t="s">
        <v>2211</v>
      </c>
      <c r="D1808" s="519" t="s">
        <v>46</v>
      </c>
      <c r="E1808" s="521">
        <v>1702.5</v>
      </c>
      <c r="F1808" s="519">
        <v>8</v>
      </c>
      <c r="G1808" s="519">
        <f t="shared" si="59"/>
        <v>13620</v>
      </c>
      <c r="H1808" s="519" t="s">
        <v>2042</v>
      </c>
      <c r="I1808" s="519" t="s">
        <v>2042</v>
      </c>
      <c r="J1808" s="519" t="s">
        <v>2042</v>
      </c>
      <c r="K1808" s="519" t="s">
        <v>2042</v>
      </c>
      <c r="L1808" s="519" t="s">
        <v>2042</v>
      </c>
      <c r="M1808" s="519" t="s">
        <v>2042</v>
      </c>
      <c r="N1808" s="519" t="s">
        <v>2042</v>
      </c>
      <c r="O1808" s="519" t="s">
        <v>2042</v>
      </c>
    </row>
    <row r="1809" spans="1:15">
      <c r="A1809" s="519">
        <v>32</v>
      </c>
      <c r="B1809" s="519"/>
      <c r="C1809" s="522" t="s">
        <v>2212</v>
      </c>
      <c r="D1809" s="519" t="s">
        <v>46</v>
      </c>
      <c r="E1809" s="521">
        <v>278</v>
      </c>
      <c r="F1809" s="519">
        <v>14</v>
      </c>
      <c r="G1809" s="519">
        <f t="shared" si="59"/>
        <v>3892</v>
      </c>
      <c r="H1809" s="519" t="s">
        <v>2042</v>
      </c>
      <c r="I1809" s="519" t="s">
        <v>2042</v>
      </c>
      <c r="J1809" s="519" t="s">
        <v>2042</v>
      </c>
      <c r="K1809" s="519" t="s">
        <v>2042</v>
      </c>
      <c r="L1809" s="519" t="s">
        <v>2042</v>
      </c>
      <c r="M1809" s="519" t="s">
        <v>2042</v>
      </c>
      <c r="N1809" s="519" t="s">
        <v>2042</v>
      </c>
      <c r="O1809" s="519" t="s">
        <v>2042</v>
      </c>
    </row>
    <row r="1810" spans="1:15">
      <c r="A1810" s="519">
        <v>33</v>
      </c>
      <c r="B1810" s="523" t="s">
        <v>798</v>
      </c>
      <c r="C1810" s="527" t="s">
        <v>2213</v>
      </c>
      <c r="D1810" s="523" t="s">
        <v>46</v>
      </c>
      <c r="E1810" s="525">
        <v>818.47</v>
      </c>
      <c r="F1810" s="523">
        <v>17</v>
      </c>
      <c r="G1810" s="519">
        <f t="shared" si="59"/>
        <v>13913.99</v>
      </c>
      <c r="H1810" s="519" t="s">
        <v>2042</v>
      </c>
      <c r="I1810" s="519" t="s">
        <v>2042</v>
      </c>
      <c r="J1810" s="519" t="s">
        <v>2042</v>
      </c>
      <c r="K1810" s="519" t="s">
        <v>2042</v>
      </c>
      <c r="L1810" s="519" t="s">
        <v>2042</v>
      </c>
      <c r="M1810" s="519" t="s">
        <v>2042</v>
      </c>
      <c r="N1810" s="519" t="s">
        <v>2042</v>
      </c>
      <c r="O1810" s="519" t="s">
        <v>2042</v>
      </c>
    </row>
    <row r="1811" spans="1:15">
      <c r="A1811" s="519">
        <v>34</v>
      </c>
      <c r="B1811" s="519" t="s">
        <v>796</v>
      </c>
      <c r="C1811" s="526" t="s">
        <v>2214</v>
      </c>
      <c r="D1811" s="519" t="s">
        <v>46</v>
      </c>
      <c r="E1811" s="521">
        <v>973.71</v>
      </c>
      <c r="F1811" s="519">
        <v>11</v>
      </c>
      <c r="G1811" s="519">
        <f t="shared" si="59"/>
        <v>10710.810000000001</v>
      </c>
      <c r="H1811" s="519" t="s">
        <v>2042</v>
      </c>
      <c r="I1811" s="519" t="s">
        <v>2042</v>
      </c>
      <c r="J1811" s="519" t="s">
        <v>2042</v>
      </c>
      <c r="K1811" s="519" t="s">
        <v>2042</v>
      </c>
      <c r="L1811" s="519" t="s">
        <v>2042</v>
      </c>
      <c r="M1811" s="519" t="s">
        <v>2042</v>
      </c>
      <c r="N1811" s="519" t="s">
        <v>2042</v>
      </c>
      <c r="O1811" s="519" t="s">
        <v>2042</v>
      </c>
    </row>
    <row r="1812" spans="1:15">
      <c r="A1812" s="519">
        <v>35</v>
      </c>
      <c r="B1812" s="519"/>
      <c r="C1812" s="522" t="s">
        <v>2215</v>
      </c>
      <c r="D1812" s="519" t="s">
        <v>46</v>
      </c>
      <c r="E1812" s="521">
        <v>6787.3</v>
      </c>
      <c r="F1812" s="519">
        <v>2</v>
      </c>
      <c r="G1812" s="519">
        <f t="shared" si="59"/>
        <v>13574.6</v>
      </c>
      <c r="H1812" s="519" t="s">
        <v>2042</v>
      </c>
      <c r="I1812" s="519" t="s">
        <v>2042</v>
      </c>
      <c r="J1812" s="519" t="s">
        <v>2042</v>
      </c>
      <c r="K1812" s="519" t="s">
        <v>2042</v>
      </c>
      <c r="L1812" s="519" t="s">
        <v>2042</v>
      </c>
      <c r="M1812" s="519" t="s">
        <v>2042</v>
      </c>
      <c r="N1812" s="519" t="s">
        <v>2042</v>
      </c>
      <c r="O1812" s="519" t="s">
        <v>2042</v>
      </c>
    </row>
    <row r="1813" spans="1:15">
      <c r="A1813" s="519">
        <v>36</v>
      </c>
      <c r="B1813" s="519"/>
      <c r="C1813" s="522" t="s">
        <v>2216</v>
      </c>
      <c r="D1813" s="519" t="s">
        <v>46</v>
      </c>
      <c r="E1813" s="521">
        <v>2250</v>
      </c>
      <c r="F1813" s="519">
        <v>5</v>
      </c>
      <c r="G1813" s="519">
        <f t="shared" si="59"/>
        <v>11250</v>
      </c>
      <c r="H1813" s="519" t="s">
        <v>2042</v>
      </c>
      <c r="I1813" s="519" t="s">
        <v>2042</v>
      </c>
      <c r="J1813" s="519" t="s">
        <v>2042</v>
      </c>
      <c r="K1813" s="519" t="s">
        <v>2042</v>
      </c>
      <c r="L1813" s="519" t="s">
        <v>2042</v>
      </c>
      <c r="M1813" s="519" t="s">
        <v>2042</v>
      </c>
      <c r="N1813" s="519" t="s">
        <v>2042</v>
      </c>
      <c r="O1813" s="519" t="s">
        <v>2042</v>
      </c>
    </row>
    <row r="1814" spans="1:15">
      <c r="A1814" s="519">
        <v>37</v>
      </c>
      <c r="B1814" s="519" t="s">
        <v>2217</v>
      </c>
      <c r="C1814" s="522" t="s">
        <v>2218</v>
      </c>
      <c r="D1814" s="519" t="s">
        <v>46</v>
      </c>
      <c r="E1814" s="521">
        <v>1200</v>
      </c>
      <c r="F1814" s="519">
        <v>1</v>
      </c>
      <c r="G1814" s="519">
        <f t="shared" si="59"/>
        <v>1200</v>
      </c>
      <c r="H1814" s="519" t="s">
        <v>2042</v>
      </c>
      <c r="I1814" s="519" t="s">
        <v>2042</v>
      </c>
      <c r="J1814" s="519" t="s">
        <v>2042</v>
      </c>
      <c r="K1814" s="519" t="s">
        <v>2042</v>
      </c>
      <c r="L1814" s="519" t="s">
        <v>2042</v>
      </c>
      <c r="M1814" s="519" t="s">
        <v>2042</v>
      </c>
      <c r="N1814" s="519" t="s">
        <v>2042</v>
      </c>
      <c r="O1814" s="519" t="s">
        <v>2042</v>
      </c>
    </row>
    <row r="1815" spans="1:15">
      <c r="A1815" s="519">
        <v>38</v>
      </c>
      <c r="B1815" s="519" t="s">
        <v>872</v>
      </c>
      <c r="C1815" s="522" t="s">
        <v>2219</v>
      </c>
      <c r="D1815" s="519" t="s">
        <v>46</v>
      </c>
      <c r="E1815" s="521">
        <v>5000</v>
      </c>
      <c r="F1815" s="519">
        <v>10</v>
      </c>
      <c r="G1815" s="519">
        <f t="shared" si="59"/>
        <v>50000</v>
      </c>
      <c r="H1815" s="519" t="s">
        <v>2042</v>
      </c>
      <c r="I1815" s="519" t="s">
        <v>2042</v>
      </c>
      <c r="J1815" s="519" t="s">
        <v>2042</v>
      </c>
      <c r="K1815" s="519" t="s">
        <v>2042</v>
      </c>
      <c r="L1815" s="519" t="s">
        <v>2042</v>
      </c>
      <c r="M1815" s="519" t="s">
        <v>2042</v>
      </c>
      <c r="N1815" s="519" t="s">
        <v>2042</v>
      </c>
      <c r="O1815" s="519" t="s">
        <v>2042</v>
      </c>
    </row>
    <row r="1816" spans="1:15">
      <c r="A1816" s="519">
        <v>39</v>
      </c>
      <c r="B1816" s="519" t="s">
        <v>754</v>
      </c>
      <c r="C1816" s="522" t="s">
        <v>2220</v>
      </c>
      <c r="D1816" s="519" t="s">
        <v>46</v>
      </c>
      <c r="E1816" s="521">
        <v>2258.6999999999998</v>
      </c>
      <c r="F1816" s="519">
        <v>47</v>
      </c>
      <c r="G1816" s="519">
        <f t="shared" si="59"/>
        <v>106158.9</v>
      </c>
      <c r="H1816" s="519" t="s">
        <v>2042</v>
      </c>
      <c r="I1816" s="519" t="s">
        <v>2042</v>
      </c>
      <c r="J1816" s="519" t="s">
        <v>2042</v>
      </c>
      <c r="K1816" s="519" t="s">
        <v>2042</v>
      </c>
      <c r="L1816" s="519" t="s">
        <v>2042</v>
      </c>
      <c r="M1816" s="519" t="s">
        <v>2042</v>
      </c>
      <c r="N1816" s="519" t="s">
        <v>2042</v>
      </c>
      <c r="O1816" s="519" t="s">
        <v>2042</v>
      </c>
    </row>
    <row r="1817" spans="1:15">
      <c r="A1817" s="519">
        <v>40</v>
      </c>
      <c r="B1817" s="519"/>
      <c r="C1817" s="526" t="s">
        <v>2221</v>
      </c>
      <c r="D1817" s="519" t="s">
        <v>46</v>
      </c>
      <c r="E1817" s="521">
        <v>354</v>
      </c>
      <c r="F1817" s="528">
        <v>0</v>
      </c>
      <c r="G1817" s="519">
        <f t="shared" si="59"/>
        <v>0</v>
      </c>
      <c r="H1817" s="519" t="s">
        <v>2042</v>
      </c>
      <c r="I1817" s="519" t="s">
        <v>2042</v>
      </c>
      <c r="J1817" s="519" t="s">
        <v>2042</v>
      </c>
      <c r="K1817" s="519" t="s">
        <v>2042</v>
      </c>
      <c r="L1817" s="519" t="s">
        <v>2042</v>
      </c>
      <c r="M1817" s="519" t="s">
        <v>2042</v>
      </c>
      <c r="N1817" s="519" t="s">
        <v>2042</v>
      </c>
      <c r="O1817" s="519" t="s">
        <v>2042</v>
      </c>
    </row>
    <row r="1818" spans="1:15">
      <c r="A1818" s="519">
        <v>41</v>
      </c>
      <c r="B1818" s="519"/>
      <c r="C1818" s="526" t="s">
        <v>2222</v>
      </c>
      <c r="D1818" s="519" t="s">
        <v>46</v>
      </c>
      <c r="E1818" s="521">
        <v>355</v>
      </c>
      <c r="F1818" s="519">
        <v>12</v>
      </c>
      <c r="G1818" s="519">
        <f t="shared" si="59"/>
        <v>4260</v>
      </c>
      <c r="H1818" s="519" t="s">
        <v>2042</v>
      </c>
      <c r="I1818" s="519" t="s">
        <v>2042</v>
      </c>
      <c r="J1818" s="519" t="s">
        <v>2042</v>
      </c>
      <c r="K1818" s="519" t="s">
        <v>2042</v>
      </c>
      <c r="L1818" s="519" t="s">
        <v>2042</v>
      </c>
      <c r="M1818" s="519" t="s">
        <v>2042</v>
      </c>
      <c r="N1818" s="519" t="s">
        <v>2042</v>
      </c>
      <c r="O1818" s="519" t="s">
        <v>2042</v>
      </c>
    </row>
    <row r="1819" spans="1:15">
      <c r="A1819" s="519">
        <v>42</v>
      </c>
      <c r="B1819" s="519" t="s">
        <v>2223</v>
      </c>
      <c r="C1819" s="522" t="s">
        <v>2224</v>
      </c>
      <c r="D1819" s="519" t="s">
        <v>2225</v>
      </c>
      <c r="E1819" s="521">
        <v>56.182499999999997</v>
      </c>
      <c r="F1819" s="519">
        <v>13</v>
      </c>
      <c r="G1819" s="519">
        <f t="shared" si="59"/>
        <v>730.37249999999995</v>
      </c>
      <c r="H1819" s="519" t="s">
        <v>2042</v>
      </c>
      <c r="I1819" s="519" t="s">
        <v>2042</v>
      </c>
      <c r="J1819" s="519" t="s">
        <v>2042</v>
      </c>
      <c r="K1819" s="519" t="s">
        <v>2042</v>
      </c>
      <c r="L1819" s="519" t="s">
        <v>2042</v>
      </c>
      <c r="M1819" s="519" t="s">
        <v>2042</v>
      </c>
      <c r="N1819" s="519" t="s">
        <v>2042</v>
      </c>
      <c r="O1819" s="519" t="s">
        <v>2042</v>
      </c>
    </row>
    <row r="1820" spans="1:15">
      <c r="A1820" s="519">
        <v>43</v>
      </c>
      <c r="B1820" s="519" t="s">
        <v>2226</v>
      </c>
      <c r="C1820" s="522" t="s">
        <v>2227</v>
      </c>
      <c r="D1820" s="519" t="s">
        <v>2225</v>
      </c>
      <c r="E1820" s="521">
        <v>56.523000000000003</v>
      </c>
      <c r="F1820" s="519">
        <v>32</v>
      </c>
      <c r="G1820" s="519">
        <f t="shared" si="59"/>
        <v>1808.7360000000001</v>
      </c>
      <c r="H1820" s="519" t="s">
        <v>2042</v>
      </c>
      <c r="I1820" s="519" t="s">
        <v>2042</v>
      </c>
      <c r="J1820" s="519" t="s">
        <v>2042</v>
      </c>
      <c r="K1820" s="519" t="s">
        <v>2042</v>
      </c>
      <c r="L1820" s="519" t="s">
        <v>2042</v>
      </c>
      <c r="M1820" s="519" t="s">
        <v>2042</v>
      </c>
      <c r="N1820" s="519" t="s">
        <v>2042</v>
      </c>
      <c r="O1820" s="519" t="s">
        <v>2042</v>
      </c>
    </row>
    <row r="1821" spans="1:15">
      <c r="A1821" s="519">
        <v>44</v>
      </c>
      <c r="B1821" s="519" t="s">
        <v>2228</v>
      </c>
      <c r="C1821" s="522" t="s">
        <v>2229</v>
      </c>
      <c r="D1821" s="519" t="s">
        <v>2225</v>
      </c>
      <c r="E1821" s="521">
        <v>56.295999999999999</v>
      </c>
      <c r="F1821" s="519">
        <v>30</v>
      </c>
      <c r="G1821" s="519">
        <f t="shared" si="59"/>
        <v>1688.8799999999999</v>
      </c>
      <c r="H1821" s="519" t="s">
        <v>2042</v>
      </c>
      <c r="I1821" s="519" t="s">
        <v>2042</v>
      </c>
      <c r="J1821" s="519" t="s">
        <v>2042</v>
      </c>
      <c r="K1821" s="519" t="s">
        <v>2042</v>
      </c>
      <c r="L1821" s="519" t="s">
        <v>2042</v>
      </c>
      <c r="M1821" s="519" t="s">
        <v>2042</v>
      </c>
      <c r="N1821" s="519" t="s">
        <v>2042</v>
      </c>
      <c r="O1821" s="519" t="s">
        <v>2042</v>
      </c>
    </row>
    <row r="1822" spans="1:15">
      <c r="A1822" s="519">
        <v>45</v>
      </c>
      <c r="B1822" s="519" t="s">
        <v>704</v>
      </c>
      <c r="C1822" s="522" t="s">
        <v>2230</v>
      </c>
      <c r="D1822" s="519" t="s">
        <v>298</v>
      </c>
      <c r="E1822" s="521">
        <v>40000</v>
      </c>
      <c r="F1822" s="519">
        <v>2.1419999999999999</v>
      </c>
      <c r="G1822" s="519">
        <f t="shared" si="59"/>
        <v>85680</v>
      </c>
      <c r="H1822" s="519" t="s">
        <v>2042</v>
      </c>
      <c r="I1822" s="519" t="s">
        <v>2042</v>
      </c>
      <c r="J1822" s="519" t="s">
        <v>2042</v>
      </c>
      <c r="K1822" s="519" t="s">
        <v>2042</v>
      </c>
      <c r="L1822" s="519" t="s">
        <v>2042</v>
      </c>
      <c r="M1822" s="519" t="s">
        <v>2042</v>
      </c>
      <c r="N1822" s="519" t="s">
        <v>2042</v>
      </c>
      <c r="O1822" s="519" t="s">
        <v>2042</v>
      </c>
    </row>
    <row r="1823" spans="1:15" ht="28.5">
      <c r="A1823" s="519">
        <v>46</v>
      </c>
      <c r="B1823" s="519" t="s">
        <v>708</v>
      </c>
      <c r="C1823" s="529" t="s">
        <v>2231</v>
      </c>
      <c r="D1823" s="519" t="s">
        <v>2225</v>
      </c>
      <c r="E1823" s="521">
        <v>980</v>
      </c>
      <c r="F1823" s="519">
        <v>3</v>
      </c>
      <c r="G1823" s="519">
        <f t="shared" si="59"/>
        <v>2940</v>
      </c>
      <c r="H1823" s="519" t="s">
        <v>2042</v>
      </c>
      <c r="I1823" s="519" t="s">
        <v>2042</v>
      </c>
      <c r="J1823" s="519" t="s">
        <v>2042</v>
      </c>
      <c r="K1823" s="519" t="s">
        <v>2042</v>
      </c>
      <c r="L1823" s="519" t="s">
        <v>2042</v>
      </c>
      <c r="M1823" s="519" t="s">
        <v>2042</v>
      </c>
      <c r="N1823" s="519" t="s">
        <v>2042</v>
      </c>
      <c r="O1823" s="519" t="s">
        <v>2042</v>
      </c>
    </row>
    <row r="1824" spans="1:15">
      <c r="A1824" s="519">
        <v>47</v>
      </c>
      <c r="B1824" s="519"/>
      <c r="C1824" s="522" t="s">
        <v>2232</v>
      </c>
      <c r="D1824" s="519" t="s">
        <v>2225</v>
      </c>
      <c r="E1824" s="521">
        <v>9068.65</v>
      </c>
      <c r="F1824" s="519">
        <v>1</v>
      </c>
      <c r="G1824" s="519">
        <f t="shared" si="59"/>
        <v>9068.65</v>
      </c>
      <c r="H1824" s="519" t="s">
        <v>2042</v>
      </c>
      <c r="I1824" s="519" t="s">
        <v>2042</v>
      </c>
      <c r="J1824" s="519" t="s">
        <v>2042</v>
      </c>
      <c r="K1824" s="519" t="s">
        <v>2042</v>
      </c>
      <c r="L1824" s="519" t="s">
        <v>2042</v>
      </c>
      <c r="M1824" s="519" t="s">
        <v>2042</v>
      </c>
      <c r="N1824" s="519" t="s">
        <v>2042</v>
      </c>
      <c r="O1824" s="519" t="s">
        <v>2042</v>
      </c>
    </row>
    <row r="1825" spans="1:15">
      <c r="A1825" s="519">
        <v>48</v>
      </c>
      <c r="B1825" s="519" t="s">
        <v>2233</v>
      </c>
      <c r="C1825" s="522" t="s">
        <v>2234</v>
      </c>
      <c r="D1825" s="519" t="s">
        <v>2225</v>
      </c>
      <c r="E1825" s="521">
        <v>2258.65</v>
      </c>
      <c r="F1825" s="519">
        <v>2</v>
      </c>
      <c r="G1825" s="519">
        <f t="shared" si="59"/>
        <v>4517.3</v>
      </c>
      <c r="H1825" s="519" t="s">
        <v>2042</v>
      </c>
      <c r="I1825" s="519" t="s">
        <v>2042</v>
      </c>
      <c r="J1825" s="519" t="s">
        <v>2042</v>
      </c>
      <c r="K1825" s="519" t="s">
        <v>2042</v>
      </c>
      <c r="L1825" s="519" t="s">
        <v>2042</v>
      </c>
      <c r="M1825" s="519" t="s">
        <v>2042</v>
      </c>
      <c r="N1825" s="519" t="s">
        <v>2042</v>
      </c>
      <c r="O1825" s="519" t="s">
        <v>2042</v>
      </c>
    </row>
    <row r="1826" spans="1:15">
      <c r="A1826" s="519">
        <v>49</v>
      </c>
      <c r="B1826" s="519" t="s">
        <v>2235</v>
      </c>
      <c r="C1826" s="522" t="s">
        <v>2236</v>
      </c>
      <c r="D1826" s="519" t="s">
        <v>2225</v>
      </c>
      <c r="E1826" s="521">
        <v>1464.15</v>
      </c>
      <c r="F1826" s="519">
        <v>10</v>
      </c>
      <c r="G1826" s="519">
        <f t="shared" si="59"/>
        <v>14641.5</v>
      </c>
      <c r="H1826" s="519" t="s">
        <v>2042</v>
      </c>
      <c r="I1826" s="519" t="s">
        <v>2042</v>
      </c>
      <c r="J1826" s="519" t="s">
        <v>2042</v>
      </c>
      <c r="K1826" s="519" t="s">
        <v>2042</v>
      </c>
      <c r="L1826" s="519" t="s">
        <v>2042</v>
      </c>
      <c r="M1826" s="519" t="s">
        <v>2042</v>
      </c>
      <c r="N1826" s="519" t="s">
        <v>2042</v>
      </c>
      <c r="O1826" s="519" t="s">
        <v>2042</v>
      </c>
    </row>
    <row r="1827" spans="1:15">
      <c r="A1827" s="519">
        <v>50</v>
      </c>
      <c r="B1827" s="519" t="s">
        <v>2237</v>
      </c>
      <c r="C1827" s="522" t="s">
        <v>2238</v>
      </c>
      <c r="D1827" s="519" t="s">
        <v>2225</v>
      </c>
      <c r="E1827" s="521">
        <v>3399.3249999999998</v>
      </c>
      <c r="F1827" s="519">
        <v>6</v>
      </c>
      <c r="G1827" s="519">
        <f t="shared" si="59"/>
        <v>20395.949999999997</v>
      </c>
      <c r="H1827" s="519" t="s">
        <v>2042</v>
      </c>
      <c r="I1827" s="519" t="s">
        <v>2042</v>
      </c>
      <c r="J1827" s="519" t="s">
        <v>2042</v>
      </c>
      <c r="K1827" s="519" t="s">
        <v>2042</v>
      </c>
      <c r="L1827" s="519" t="s">
        <v>2042</v>
      </c>
      <c r="M1827" s="519" t="s">
        <v>2042</v>
      </c>
      <c r="N1827" s="519" t="s">
        <v>2042</v>
      </c>
      <c r="O1827" s="519" t="s">
        <v>2042</v>
      </c>
    </row>
    <row r="1828" spans="1:15">
      <c r="A1828" s="519">
        <v>51</v>
      </c>
      <c r="B1828" s="519" t="s">
        <v>2239</v>
      </c>
      <c r="C1828" s="522" t="s">
        <v>2240</v>
      </c>
      <c r="D1828" s="519" t="s">
        <v>2225</v>
      </c>
      <c r="E1828" s="521">
        <v>4534.3249999999998</v>
      </c>
      <c r="F1828" s="519">
        <v>3</v>
      </c>
      <c r="G1828" s="519">
        <f t="shared" si="59"/>
        <v>13602.974999999999</v>
      </c>
      <c r="H1828" s="519" t="s">
        <v>2042</v>
      </c>
      <c r="I1828" s="519" t="s">
        <v>2042</v>
      </c>
      <c r="J1828" s="519" t="s">
        <v>2042</v>
      </c>
      <c r="K1828" s="519" t="s">
        <v>2042</v>
      </c>
      <c r="L1828" s="519" t="s">
        <v>2042</v>
      </c>
      <c r="M1828" s="519" t="s">
        <v>2042</v>
      </c>
      <c r="N1828" s="519" t="s">
        <v>2042</v>
      </c>
      <c r="O1828" s="519" t="s">
        <v>2042</v>
      </c>
    </row>
    <row r="1829" spans="1:15">
      <c r="A1829" s="519">
        <v>52</v>
      </c>
      <c r="B1829" s="519" t="s">
        <v>2241</v>
      </c>
      <c r="C1829" s="522" t="s">
        <v>2242</v>
      </c>
      <c r="D1829" s="519" t="s">
        <v>2243</v>
      </c>
      <c r="E1829" s="521">
        <v>755</v>
      </c>
      <c r="F1829" s="519">
        <v>116</v>
      </c>
      <c r="G1829" s="519">
        <f t="shared" si="59"/>
        <v>87580</v>
      </c>
      <c r="H1829" s="519" t="s">
        <v>2042</v>
      </c>
      <c r="I1829" s="519" t="s">
        <v>2042</v>
      </c>
      <c r="J1829" s="519" t="s">
        <v>2042</v>
      </c>
      <c r="K1829" s="519" t="s">
        <v>2042</v>
      </c>
      <c r="L1829" s="519" t="s">
        <v>2042</v>
      </c>
      <c r="M1829" s="519" t="s">
        <v>2042</v>
      </c>
      <c r="N1829" s="519" t="s">
        <v>2042</v>
      </c>
      <c r="O1829" s="519" t="s">
        <v>2042</v>
      </c>
    </row>
    <row r="1830" spans="1:15">
      <c r="A1830" s="519">
        <v>53</v>
      </c>
      <c r="B1830" s="519" t="s">
        <v>722</v>
      </c>
      <c r="C1830" s="522" t="s">
        <v>2244</v>
      </c>
      <c r="D1830" s="519" t="s">
        <v>2225</v>
      </c>
      <c r="E1830" s="521">
        <v>2860.0185700000002</v>
      </c>
      <c r="F1830" s="519">
        <v>4</v>
      </c>
      <c r="G1830" s="519">
        <f t="shared" si="59"/>
        <v>11440.074280000001</v>
      </c>
      <c r="H1830" s="519" t="s">
        <v>2042</v>
      </c>
      <c r="I1830" s="519" t="s">
        <v>2042</v>
      </c>
      <c r="J1830" s="519" t="s">
        <v>2042</v>
      </c>
      <c r="K1830" s="519" t="s">
        <v>2042</v>
      </c>
      <c r="L1830" s="519" t="s">
        <v>2042</v>
      </c>
      <c r="M1830" s="519" t="s">
        <v>2042</v>
      </c>
      <c r="N1830" s="519" t="s">
        <v>2042</v>
      </c>
      <c r="O1830" s="519" t="s">
        <v>2042</v>
      </c>
    </row>
    <row r="1831" spans="1:15">
      <c r="A1831" s="519">
        <v>54</v>
      </c>
      <c r="B1831" s="519"/>
      <c r="C1831" s="526" t="s">
        <v>2245</v>
      </c>
      <c r="D1831" s="519" t="s">
        <v>31</v>
      </c>
      <c r="E1831" s="521">
        <v>2228.1128869999998</v>
      </c>
      <c r="F1831" s="519">
        <v>0</v>
      </c>
      <c r="G1831" s="519">
        <f t="shared" si="59"/>
        <v>0</v>
      </c>
      <c r="H1831" s="519" t="s">
        <v>2042</v>
      </c>
      <c r="I1831" s="519" t="s">
        <v>2042</v>
      </c>
      <c r="J1831" s="519" t="s">
        <v>2042</v>
      </c>
      <c r="K1831" s="519" t="s">
        <v>2042</v>
      </c>
      <c r="L1831" s="519" t="s">
        <v>2042</v>
      </c>
      <c r="M1831" s="519" t="s">
        <v>2042</v>
      </c>
      <c r="N1831" s="519" t="s">
        <v>2042</v>
      </c>
      <c r="O1831" s="519" t="s">
        <v>2042</v>
      </c>
    </row>
    <row r="1832" spans="1:15">
      <c r="A1832" s="519">
        <v>55</v>
      </c>
      <c r="B1832" s="519" t="s">
        <v>2246</v>
      </c>
      <c r="C1832" s="522" t="s">
        <v>2247</v>
      </c>
      <c r="D1832" s="519" t="s">
        <v>31</v>
      </c>
      <c r="E1832" s="521">
        <v>2241.720198</v>
      </c>
      <c r="F1832" s="519">
        <v>11</v>
      </c>
      <c r="G1832" s="519">
        <f t="shared" si="59"/>
        <v>24658.922178000001</v>
      </c>
      <c r="H1832" s="519" t="s">
        <v>2042</v>
      </c>
      <c r="I1832" s="519" t="s">
        <v>2042</v>
      </c>
      <c r="J1832" s="519" t="s">
        <v>2042</v>
      </c>
      <c r="K1832" s="519" t="s">
        <v>2042</v>
      </c>
      <c r="L1832" s="519" t="s">
        <v>2042</v>
      </c>
      <c r="M1832" s="519" t="s">
        <v>2042</v>
      </c>
      <c r="N1832" s="519" t="s">
        <v>2042</v>
      </c>
      <c r="O1832" s="519" t="s">
        <v>2042</v>
      </c>
    </row>
    <row r="1833" spans="1:15">
      <c r="A1833" s="519">
        <v>56</v>
      </c>
      <c r="B1833" s="519"/>
      <c r="C1833" s="522" t="s">
        <v>2248</v>
      </c>
      <c r="D1833" s="519" t="s">
        <v>298</v>
      </c>
      <c r="E1833" s="521">
        <v>108393.3033</v>
      </c>
      <c r="F1833" s="519">
        <v>8.6999999999999994E-2</v>
      </c>
      <c r="G1833" s="519">
        <f t="shared" si="59"/>
        <v>9430.2173870999995</v>
      </c>
      <c r="H1833" s="519" t="s">
        <v>2042</v>
      </c>
      <c r="I1833" s="519" t="s">
        <v>2042</v>
      </c>
      <c r="J1833" s="519" t="s">
        <v>2042</v>
      </c>
      <c r="K1833" s="519" t="s">
        <v>2042</v>
      </c>
      <c r="L1833" s="519" t="s">
        <v>2042</v>
      </c>
      <c r="M1833" s="519" t="s">
        <v>2042</v>
      </c>
      <c r="N1833" s="519" t="s">
        <v>2042</v>
      </c>
      <c r="O1833" s="519" t="s">
        <v>2042</v>
      </c>
    </row>
    <row r="1834" spans="1:15">
      <c r="A1834" s="519">
        <v>57</v>
      </c>
      <c r="B1834" s="519" t="s">
        <v>2249</v>
      </c>
      <c r="C1834" s="522" t="s">
        <v>2250</v>
      </c>
      <c r="D1834" s="519" t="s">
        <v>278</v>
      </c>
      <c r="E1834" s="521">
        <v>5096.1499999999996</v>
      </c>
      <c r="F1834" s="519">
        <v>6</v>
      </c>
      <c r="G1834" s="519">
        <f t="shared" si="59"/>
        <v>30576.899999999998</v>
      </c>
      <c r="H1834" s="519" t="s">
        <v>2042</v>
      </c>
      <c r="I1834" s="519" t="s">
        <v>2042</v>
      </c>
      <c r="J1834" s="519" t="s">
        <v>2042</v>
      </c>
      <c r="K1834" s="519" t="s">
        <v>2042</v>
      </c>
      <c r="L1834" s="519" t="s">
        <v>2042</v>
      </c>
      <c r="M1834" s="519" t="s">
        <v>2042</v>
      </c>
      <c r="N1834" s="519" t="s">
        <v>2042</v>
      </c>
      <c r="O1834" s="519" t="s">
        <v>2042</v>
      </c>
    </row>
    <row r="1835" spans="1:15">
      <c r="A1835" s="519">
        <v>58</v>
      </c>
      <c r="B1835" s="519"/>
      <c r="C1835" s="522" t="s">
        <v>2251</v>
      </c>
      <c r="D1835" s="519" t="s">
        <v>555</v>
      </c>
      <c r="E1835" s="521">
        <v>584</v>
      </c>
      <c r="F1835" s="519">
        <v>19</v>
      </c>
      <c r="G1835" s="519">
        <f t="shared" si="59"/>
        <v>11096</v>
      </c>
      <c r="H1835" s="519" t="s">
        <v>2042</v>
      </c>
      <c r="I1835" s="519" t="s">
        <v>2042</v>
      </c>
      <c r="J1835" s="519" t="s">
        <v>2042</v>
      </c>
      <c r="K1835" s="519" t="s">
        <v>2042</v>
      </c>
      <c r="L1835" s="519" t="s">
        <v>2042</v>
      </c>
      <c r="M1835" s="519" t="s">
        <v>2042</v>
      </c>
      <c r="N1835" s="519" t="s">
        <v>2042</v>
      </c>
      <c r="O1835" s="519" t="s">
        <v>2042</v>
      </c>
    </row>
    <row r="1836" spans="1:15">
      <c r="A1836" s="519">
        <v>59</v>
      </c>
      <c r="B1836" s="519" t="s">
        <v>553</v>
      </c>
      <c r="C1836" s="522" t="s">
        <v>2252</v>
      </c>
      <c r="D1836" s="519" t="s">
        <v>555</v>
      </c>
      <c r="E1836" s="521">
        <v>279.89999999999998</v>
      </c>
      <c r="F1836" s="519">
        <v>165</v>
      </c>
      <c r="G1836" s="519">
        <f t="shared" si="59"/>
        <v>46183.499999999993</v>
      </c>
      <c r="H1836" s="519" t="s">
        <v>2042</v>
      </c>
      <c r="I1836" s="519" t="s">
        <v>2042</v>
      </c>
      <c r="J1836" s="519" t="s">
        <v>2042</v>
      </c>
      <c r="K1836" s="519" t="s">
        <v>2042</v>
      </c>
      <c r="L1836" s="519" t="s">
        <v>2042</v>
      </c>
      <c r="M1836" s="519" t="s">
        <v>2042</v>
      </c>
      <c r="N1836" s="519" t="s">
        <v>2042</v>
      </c>
      <c r="O1836" s="519" t="s">
        <v>2042</v>
      </c>
    </row>
    <row r="1837" spans="1:15">
      <c r="A1837" s="519">
        <v>60</v>
      </c>
      <c r="B1837" s="519"/>
      <c r="C1837" s="522" t="s">
        <v>2253</v>
      </c>
      <c r="D1837" s="519" t="s">
        <v>555</v>
      </c>
      <c r="E1837" s="521">
        <v>3123.24</v>
      </c>
      <c r="F1837" s="519">
        <v>50</v>
      </c>
      <c r="G1837" s="519">
        <f t="shared" si="59"/>
        <v>156162</v>
      </c>
      <c r="H1837" s="519" t="s">
        <v>2042</v>
      </c>
      <c r="I1837" s="519" t="s">
        <v>2042</v>
      </c>
      <c r="J1837" s="519" t="s">
        <v>2042</v>
      </c>
      <c r="K1837" s="519" t="s">
        <v>2042</v>
      </c>
      <c r="L1837" s="519" t="s">
        <v>2042</v>
      </c>
      <c r="M1837" s="519" t="s">
        <v>2042</v>
      </c>
      <c r="N1837" s="519" t="s">
        <v>2042</v>
      </c>
      <c r="O1837" s="519" t="s">
        <v>2042</v>
      </c>
    </row>
    <row r="1838" spans="1:15">
      <c r="A1838" s="519">
        <v>61</v>
      </c>
      <c r="B1838" s="519" t="s">
        <v>361</v>
      </c>
      <c r="C1838" s="522" t="s">
        <v>2254</v>
      </c>
      <c r="D1838" s="519" t="s">
        <v>278</v>
      </c>
      <c r="E1838" s="521">
        <v>3955.4749999999999</v>
      </c>
      <c r="F1838" s="519">
        <v>3</v>
      </c>
      <c r="G1838" s="519">
        <f t="shared" si="59"/>
        <v>11866.424999999999</v>
      </c>
      <c r="H1838" s="519" t="s">
        <v>2042</v>
      </c>
      <c r="I1838" s="519" t="s">
        <v>2042</v>
      </c>
      <c r="J1838" s="519" t="s">
        <v>2042</v>
      </c>
      <c r="K1838" s="519" t="s">
        <v>2042</v>
      </c>
      <c r="L1838" s="519" t="s">
        <v>2042</v>
      </c>
      <c r="M1838" s="519" t="s">
        <v>2042</v>
      </c>
      <c r="N1838" s="519" t="s">
        <v>2042</v>
      </c>
      <c r="O1838" s="519" t="s">
        <v>2042</v>
      </c>
    </row>
    <row r="1839" spans="1:15">
      <c r="A1839" s="519">
        <v>62</v>
      </c>
      <c r="B1839" s="519" t="s">
        <v>448</v>
      </c>
      <c r="C1839" s="522" t="s">
        <v>2255</v>
      </c>
      <c r="D1839" s="519" t="s">
        <v>278</v>
      </c>
      <c r="E1839" s="521">
        <v>3961.15</v>
      </c>
      <c r="F1839" s="519">
        <v>4</v>
      </c>
      <c r="G1839" s="519">
        <f t="shared" si="59"/>
        <v>15844.6</v>
      </c>
      <c r="H1839" s="519" t="s">
        <v>2042</v>
      </c>
      <c r="I1839" s="519" t="s">
        <v>2042</v>
      </c>
      <c r="J1839" s="519" t="s">
        <v>2042</v>
      </c>
      <c r="K1839" s="519" t="s">
        <v>2042</v>
      </c>
      <c r="L1839" s="519" t="s">
        <v>2042</v>
      </c>
      <c r="M1839" s="519" t="s">
        <v>2042</v>
      </c>
      <c r="N1839" s="519" t="s">
        <v>2042</v>
      </c>
      <c r="O1839" s="519" t="s">
        <v>2042</v>
      </c>
    </row>
    <row r="1840" spans="1:15">
      <c r="A1840" s="519">
        <v>63</v>
      </c>
      <c r="B1840" s="519" t="s">
        <v>2256</v>
      </c>
      <c r="C1840" s="522" t="s">
        <v>2257</v>
      </c>
      <c r="D1840" s="519" t="s">
        <v>278</v>
      </c>
      <c r="E1840" s="521">
        <v>3389.11</v>
      </c>
      <c r="F1840" s="519">
        <v>5</v>
      </c>
      <c r="G1840" s="519">
        <f t="shared" si="59"/>
        <v>16945.55</v>
      </c>
      <c r="H1840" s="519" t="s">
        <v>2042</v>
      </c>
      <c r="I1840" s="519" t="s">
        <v>2042</v>
      </c>
      <c r="J1840" s="519" t="s">
        <v>2042</v>
      </c>
      <c r="K1840" s="519" t="s">
        <v>2042</v>
      </c>
      <c r="L1840" s="519" t="s">
        <v>2042</v>
      </c>
      <c r="M1840" s="519" t="s">
        <v>2042</v>
      </c>
      <c r="N1840" s="519" t="s">
        <v>2042</v>
      </c>
      <c r="O1840" s="519" t="s">
        <v>2042</v>
      </c>
    </row>
    <row r="1841" spans="1:15">
      <c r="A1841" s="519">
        <v>64</v>
      </c>
      <c r="B1841" s="519"/>
      <c r="C1841" s="522" t="s">
        <v>2258</v>
      </c>
      <c r="D1841" s="519" t="s">
        <v>278</v>
      </c>
      <c r="E1841" s="521">
        <v>2814.8</v>
      </c>
      <c r="F1841" s="519">
        <v>4</v>
      </c>
      <c r="G1841" s="519">
        <f t="shared" si="59"/>
        <v>11259.2</v>
      </c>
      <c r="H1841" s="519" t="s">
        <v>2042</v>
      </c>
      <c r="I1841" s="519" t="s">
        <v>2042</v>
      </c>
      <c r="J1841" s="519" t="s">
        <v>2042</v>
      </c>
      <c r="K1841" s="519" t="s">
        <v>2042</v>
      </c>
      <c r="L1841" s="519" t="s">
        <v>2042</v>
      </c>
      <c r="M1841" s="519" t="s">
        <v>2042</v>
      </c>
      <c r="N1841" s="519" t="s">
        <v>2042</v>
      </c>
      <c r="O1841" s="519" t="s">
        <v>2042</v>
      </c>
    </row>
    <row r="1842" spans="1:15">
      <c r="A1842" s="519">
        <v>65</v>
      </c>
      <c r="B1842" s="519" t="s">
        <v>2259</v>
      </c>
      <c r="C1842" s="522" t="s">
        <v>2260</v>
      </c>
      <c r="D1842" s="519" t="s">
        <v>31</v>
      </c>
      <c r="E1842" s="521">
        <v>6129</v>
      </c>
      <c r="F1842" s="519">
        <v>6</v>
      </c>
      <c r="G1842" s="519">
        <f t="shared" si="59"/>
        <v>36774</v>
      </c>
      <c r="H1842" s="519" t="s">
        <v>2042</v>
      </c>
      <c r="I1842" s="519" t="s">
        <v>2042</v>
      </c>
      <c r="J1842" s="519" t="s">
        <v>2042</v>
      </c>
      <c r="K1842" s="519" t="s">
        <v>2042</v>
      </c>
      <c r="L1842" s="519" t="s">
        <v>2042</v>
      </c>
      <c r="M1842" s="519" t="s">
        <v>2042</v>
      </c>
      <c r="N1842" s="519" t="s">
        <v>2042</v>
      </c>
      <c r="O1842" s="519" t="s">
        <v>2042</v>
      </c>
    </row>
    <row r="1843" spans="1:15">
      <c r="A1843" s="519">
        <v>66</v>
      </c>
      <c r="B1843" s="519" t="s">
        <v>2261</v>
      </c>
      <c r="C1843" s="522" t="s">
        <v>2262</v>
      </c>
      <c r="D1843" s="519" t="s">
        <v>31</v>
      </c>
      <c r="E1843" s="521">
        <v>4767</v>
      </c>
      <c r="F1843" s="519">
        <v>4</v>
      </c>
      <c r="G1843" s="519">
        <f t="shared" ref="G1843:G1906" si="60">E1843*F1843</f>
        <v>19068</v>
      </c>
      <c r="H1843" s="519" t="s">
        <v>2042</v>
      </c>
      <c r="I1843" s="519" t="s">
        <v>2042</v>
      </c>
      <c r="J1843" s="519" t="s">
        <v>2042</v>
      </c>
      <c r="K1843" s="519" t="s">
        <v>2042</v>
      </c>
      <c r="L1843" s="519" t="s">
        <v>2042</v>
      </c>
      <c r="M1843" s="519" t="s">
        <v>2042</v>
      </c>
      <c r="N1843" s="519" t="s">
        <v>2042</v>
      </c>
      <c r="O1843" s="519" t="s">
        <v>2042</v>
      </c>
    </row>
    <row r="1844" spans="1:15">
      <c r="A1844" s="519">
        <v>67</v>
      </c>
      <c r="B1844" s="519"/>
      <c r="C1844" s="526" t="s">
        <v>2263</v>
      </c>
      <c r="D1844" s="528" t="s">
        <v>31</v>
      </c>
      <c r="E1844" s="530">
        <v>1021.5</v>
      </c>
      <c r="F1844" s="528">
        <v>0</v>
      </c>
      <c r="G1844" s="519">
        <f t="shared" si="60"/>
        <v>0</v>
      </c>
      <c r="H1844" s="519" t="s">
        <v>2042</v>
      </c>
      <c r="I1844" s="519" t="s">
        <v>2042</v>
      </c>
      <c r="J1844" s="519" t="s">
        <v>2042</v>
      </c>
      <c r="K1844" s="519" t="s">
        <v>2042</v>
      </c>
      <c r="L1844" s="519" t="s">
        <v>2042</v>
      </c>
      <c r="M1844" s="519" t="s">
        <v>2042</v>
      </c>
      <c r="N1844" s="519" t="s">
        <v>2042</v>
      </c>
      <c r="O1844" s="519" t="s">
        <v>2042</v>
      </c>
    </row>
    <row r="1845" spans="1:15">
      <c r="A1845" s="519">
        <v>68</v>
      </c>
      <c r="B1845" s="519"/>
      <c r="C1845" s="522" t="s">
        <v>2264</v>
      </c>
      <c r="D1845" s="519" t="s">
        <v>555</v>
      </c>
      <c r="E1845" s="521">
        <v>5</v>
      </c>
      <c r="F1845" s="519">
        <v>470</v>
      </c>
      <c r="G1845" s="519">
        <f t="shared" si="60"/>
        <v>2350</v>
      </c>
      <c r="H1845" s="519" t="s">
        <v>2042</v>
      </c>
      <c r="I1845" s="519" t="s">
        <v>2042</v>
      </c>
      <c r="J1845" s="519" t="s">
        <v>2042</v>
      </c>
      <c r="K1845" s="519" t="s">
        <v>2042</v>
      </c>
      <c r="L1845" s="519" t="s">
        <v>2042</v>
      </c>
      <c r="M1845" s="519" t="s">
        <v>2042</v>
      </c>
      <c r="N1845" s="519" t="s">
        <v>2042</v>
      </c>
      <c r="O1845" s="519" t="s">
        <v>2042</v>
      </c>
    </row>
    <row r="1846" spans="1:15">
      <c r="A1846" s="519">
        <v>69</v>
      </c>
      <c r="B1846" s="519" t="s">
        <v>466</v>
      </c>
      <c r="C1846" s="522" t="s">
        <v>721</v>
      </c>
      <c r="D1846" s="519" t="s">
        <v>564</v>
      </c>
      <c r="E1846" s="521">
        <v>82500</v>
      </c>
      <c r="F1846" s="519">
        <v>7.2450000000000001</v>
      </c>
      <c r="G1846" s="519">
        <f t="shared" si="60"/>
        <v>597712.5</v>
      </c>
      <c r="H1846" s="519" t="s">
        <v>2042</v>
      </c>
      <c r="I1846" s="519" t="s">
        <v>2042</v>
      </c>
      <c r="J1846" s="519" t="s">
        <v>2042</v>
      </c>
      <c r="K1846" s="519" t="s">
        <v>2042</v>
      </c>
      <c r="L1846" s="519" t="s">
        <v>2042</v>
      </c>
      <c r="M1846" s="519" t="s">
        <v>2042</v>
      </c>
      <c r="N1846" s="519" t="s">
        <v>2042</v>
      </c>
      <c r="O1846" s="519" t="s">
        <v>2042</v>
      </c>
    </row>
    <row r="1847" spans="1:15">
      <c r="A1847" s="519">
        <v>70</v>
      </c>
      <c r="B1847" s="519" t="s">
        <v>1090</v>
      </c>
      <c r="C1847" s="522" t="s">
        <v>2265</v>
      </c>
      <c r="D1847" s="519" t="s">
        <v>278</v>
      </c>
      <c r="E1847" s="521">
        <v>4000</v>
      </c>
      <c r="F1847" s="519">
        <v>3</v>
      </c>
      <c r="G1847" s="519">
        <f t="shared" si="60"/>
        <v>12000</v>
      </c>
      <c r="H1847" s="519" t="s">
        <v>2042</v>
      </c>
      <c r="I1847" s="519" t="s">
        <v>2042</v>
      </c>
      <c r="J1847" s="519" t="s">
        <v>2042</v>
      </c>
      <c r="K1847" s="519" t="s">
        <v>2042</v>
      </c>
      <c r="L1847" s="519" t="s">
        <v>2042</v>
      </c>
      <c r="M1847" s="519" t="s">
        <v>2042</v>
      </c>
      <c r="N1847" s="519" t="s">
        <v>2042</v>
      </c>
      <c r="O1847" s="519" t="s">
        <v>2042</v>
      </c>
    </row>
    <row r="1848" spans="1:15">
      <c r="A1848" s="519">
        <v>71</v>
      </c>
      <c r="B1848" s="519" t="s">
        <v>717</v>
      </c>
      <c r="C1848" s="522" t="s">
        <v>2181</v>
      </c>
      <c r="D1848" s="519" t="s">
        <v>34</v>
      </c>
      <c r="E1848" s="521">
        <v>4580</v>
      </c>
      <c r="F1848" s="519">
        <v>2</v>
      </c>
      <c r="G1848" s="519">
        <f t="shared" si="60"/>
        <v>9160</v>
      </c>
      <c r="H1848" s="519" t="s">
        <v>2042</v>
      </c>
      <c r="I1848" s="519" t="s">
        <v>2042</v>
      </c>
      <c r="J1848" s="519" t="s">
        <v>2042</v>
      </c>
      <c r="K1848" s="519" t="s">
        <v>2042</v>
      </c>
      <c r="L1848" s="519" t="s">
        <v>2042</v>
      </c>
      <c r="M1848" s="519" t="s">
        <v>2042</v>
      </c>
      <c r="N1848" s="519" t="s">
        <v>2042</v>
      </c>
      <c r="O1848" s="519" t="s">
        <v>2042</v>
      </c>
    </row>
    <row r="1849" spans="1:15">
      <c r="A1849" s="519">
        <v>72</v>
      </c>
      <c r="B1849" s="519" t="s">
        <v>747</v>
      </c>
      <c r="C1849" s="522" t="s">
        <v>2266</v>
      </c>
      <c r="D1849" s="519" t="s">
        <v>34</v>
      </c>
      <c r="E1849" s="521">
        <v>1259.5</v>
      </c>
      <c r="F1849" s="519">
        <v>6</v>
      </c>
      <c r="G1849" s="519">
        <f t="shared" si="60"/>
        <v>7557</v>
      </c>
      <c r="H1849" s="519" t="s">
        <v>2042</v>
      </c>
      <c r="I1849" s="519" t="s">
        <v>2042</v>
      </c>
      <c r="J1849" s="519" t="s">
        <v>2042</v>
      </c>
      <c r="K1849" s="519" t="s">
        <v>2042</v>
      </c>
      <c r="L1849" s="519" t="s">
        <v>2042</v>
      </c>
      <c r="M1849" s="519" t="s">
        <v>2042</v>
      </c>
      <c r="N1849" s="519" t="s">
        <v>2042</v>
      </c>
      <c r="O1849" s="519" t="s">
        <v>2042</v>
      </c>
    </row>
    <row r="1850" spans="1:15">
      <c r="A1850" s="519">
        <v>73</v>
      </c>
      <c r="B1850" s="519" t="s">
        <v>2267</v>
      </c>
      <c r="C1850" s="522" t="s">
        <v>2268</v>
      </c>
      <c r="D1850" s="519" t="s">
        <v>34</v>
      </c>
      <c r="E1850" s="521">
        <v>1374</v>
      </c>
      <c r="F1850" s="519">
        <v>10</v>
      </c>
      <c r="G1850" s="519">
        <f t="shared" si="60"/>
        <v>13740</v>
      </c>
      <c r="H1850" s="519" t="s">
        <v>2042</v>
      </c>
      <c r="I1850" s="519" t="s">
        <v>2042</v>
      </c>
      <c r="J1850" s="519" t="s">
        <v>2042</v>
      </c>
      <c r="K1850" s="519" t="s">
        <v>2042</v>
      </c>
      <c r="L1850" s="519" t="s">
        <v>2042</v>
      </c>
      <c r="M1850" s="519" t="s">
        <v>2042</v>
      </c>
      <c r="N1850" s="519" t="s">
        <v>2042</v>
      </c>
      <c r="O1850" s="519" t="s">
        <v>2042</v>
      </c>
    </row>
    <row r="1851" spans="1:15">
      <c r="A1851" s="519">
        <v>74</v>
      </c>
      <c r="B1851" s="519" t="s">
        <v>2269</v>
      </c>
      <c r="C1851" s="522" t="s">
        <v>2270</v>
      </c>
      <c r="D1851" s="519" t="s">
        <v>34</v>
      </c>
      <c r="E1851" s="521">
        <v>458</v>
      </c>
      <c r="F1851" s="519">
        <v>1</v>
      </c>
      <c r="G1851" s="519">
        <f t="shared" si="60"/>
        <v>458</v>
      </c>
      <c r="H1851" s="519" t="s">
        <v>2042</v>
      </c>
      <c r="I1851" s="519" t="s">
        <v>2042</v>
      </c>
      <c r="J1851" s="519" t="s">
        <v>2042</v>
      </c>
      <c r="K1851" s="519" t="s">
        <v>2042</v>
      </c>
      <c r="L1851" s="519" t="s">
        <v>2042</v>
      </c>
      <c r="M1851" s="519" t="s">
        <v>2042</v>
      </c>
      <c r="N1851" s="519" t="s">
        <v>2042</v>
      </c>
      <c r="O1851" s="519" t="s">
        <v>2042</v>
      </c>
    </row>
    <row r="1852" spans="1:15">
      <c r="A1852" s="519">
        <v>75</v>
      </c>
      <c r="B1852" s="519" t="s">
        <v>2271</v>
      </c>
      <c r="C1852" s="522" t="s">
        <v>2272</v>
      </c>
      <c r="D1852" s="519" t="s">
        <v>278</v>
      </c>
      <c r="E1852" s="521">
        <v>572.5</v>
      </c>
      <c r="F1852" s="519">
        <v>1</v>
      </c>
      <c r="G1852" s="519">
        <f t="shared" si="60"/>
        <v>572.5</v>
      </c>
      <c r="H1852" s="519" t="s">
        <v>2042</v>
      </c>
      <c r="I1852" s="519" t="s">
        <v>2042</v>
      </c>
      <c r="J1852" s="519" t="s">
        <v>2042</v>
      </c>
      <c r="K1852" s="519" t="s">
        <v>2042</v>
      </c>
      <c r="L1852" s="519" t="s">
        <v>2042</v>
      </c>
      <c r="M1852" s="519" t="s">
        <v>2042</v>
      </c>
      <c r="N1852" s="519" t="s">
        <v>2042</v>
      </c>
      <c r="O1852" s="519" t="s">
        <v>2042</v>
      </c>
    </row>
    <row r="1853" spans="1:15">
      <c r="A1853" s="519">
        <v>76</v>
      </c>
      <c r="B1853" s="519" t="s">
        <v>734</v>
      </c>
      <c r="C1853" s="522" t="s">
        <v>2273</v>
      </c>
      <c r="D1853" s="519" t="s">
        <v>278</v>
      </c>
      <c r="E1853" s="521">
        <v>1374</v>
      </c>
      <c r="F1853" s="519">
        <v>3</v>
      </c>
      <c r="G1853" s="519">
        <f t="shared" si="60"/>
        <v>4122</v>
      </c>
      <c r="H1853" s="519" t="s">
        <v>2042</v>
      </c>
      <c r="I1853" s="519" t="s">
        <v>2042</v>
      </c>
      <c r="J1853" s="519" t="s">
        <v>2042</v>
      </c>
      <c r="K1853" s="519" t="s">
        <v>2042</v>
      </c>
      <c r="L1853" s="519" t="s">
        <v>2042</v>
      </c>
      <c r="M1853" s="519" t="s">
        <v>2042</v>
      </c>
      <c r="N1853" s="519" t="s">
        <v>2042</v>
      </c>
      <c r="O1853" s="519" t="s">
        <v>2042</v>
      </c>
    </row>
    <row r="1854" spans="1:15">
      <c r="A1854" s="519">
        <v>77</v>
      </c>
      <c r="B1854" s="519" t="s">
        <v>732</v>
      </c>
      <c r="C1854" s="522" t="s">
        <v>2274</v>
      </c>
      <c r="D1854" s="519" t="s">
        <v>278</v>
      </c>
      <c r="E1854" s="521">
        <v>572.5</v>
      </c>
      <c r="F1854" s="519">
        <v>10</v>
      </c>
      <c r="G1854" s="519">
        <f t="shared" si="60"/>
        <v>5725</v>
      </c>
      <c r="H1854" s="519" t="s">
        <v>2042</v>
      </c>
      <c r="I1854" s="519" t="s">
        <v>2042</v>
      </c>
      <c r="J1854" s="519" t="s">
        <v>2042</v>
      </c>
      <c r="K1854" s="519" t="s">
        <v>2042</v>
      </c>
      <c r="L1854" s="519" t="s">
        <v>2042</v>
      </c>
      <c r="M1854" s="519" t="s">
        <v>2042</v>
      </c>
      <c r="N1854" s="519" t="s">
        <v>2042</v>
      </c>
      <c r="O1854" s="519" t="s">
        <v>2042</v>
      </c>
    </row>
    <row r="1855" spans="1:15">
      <c r="A1855" s="519">
        <v>78</v>
      </c>
      <c r="B1855" s="519" t="s">
        <v>736</v>
      </c>
      <c r="C1855" s="522" t="s">
        <v>2275</v>
      </c>
      <c r="D1855" s="519" t="s">
        <v>278</v>
      </c>
      <c r="E1855" s="521">
        <v>572.5</v>
      </c>
      <c r="F1855" s="519">
        <v>4</v>
      </c>
      <c r="G1855" s="519">
        <f t="shared" si="60"/>
        <v>2290</v>
      </c>
      <c r="H1855" s="519" t="s">
        <v>2042</v>
      </c>
      <c r="I1855" s="519" t="s">
        <v>2042</v>
      </c>
      <c r="J1855" s="519" t="s">
        <v>2042</v>
      </c>
      <c r="K1855" s="519" t="s">
        <v>2042</v>
      </c>
      <c r="L1855" s="519" t="s">
        <v>2042</v>
      </c>
      <c r="M1855" s="519" t="s">
        <v>2042</v>
      </c>
      <c r="N1855" s="519" t="s">
        <v>2042</v>
      </c>
      <c r="O1855" s="519" t="s">
        <v>2042</v>
      </c>
    </row>
    <row r="1856" spans="1:15">
      <c r="A1856" s="519">
        <v>79</v>
      </c>
      <c r="B1856" s="519" t="s">
        <v>1359</v>
      </c>
      <c r="C1856" s="522" t="s">
        <v>2276</v>
      </c>
      <c r="D1856" s="519" t="s">
        <v>278</v>
      </c>
      <c r="E1856" s="521">
        <v>572.5</v>
      </c>
      <c r="F1856" s="519">
        <v>8</v>
      </c>
      <c r="G1856" s="519">
        <f t="shared" si="60"/>
        <v>4580</v>
      </c>
      <c r="H1856" s="519" t="s">
        <v>2042</v>
      </c>
      <c r="I1856" s="519" t="s">
        <v>2042</v>
      </c>
      <c r="J1856" s="519" t="s">
        <v>2042</v>
      </c>
      <c r="K1856" s="519" t="s">
        <v>2042</v>
      </c>
      <c r="L1856" s="519" t="s">
        <v>2042</v>
      </c>
      <c r="M1856" s="519" t="s">
        <v>2042</v>
      </c>
      <c r="N1856" s="519" t="s">
        <v>2042</v>
      </c>
      <c r="O1856" s="519" t="s">
        <v>2042</v>
      </c>
    </row>
    <row r="1857" spans="1:15">
      <c r="A1857" s="519">
        <v>80</v>
      </c>
      <c r="B1857" s="519" t="s">
        <v>2277</v>
      </c>
      <c r="C1857" s="522" t="s">
        <v>2278</v>
      </c>
      <c r="D1857" s="519" t="s">
        <v>278</v>
      </c>
      <c r="E1857" s="521">
        <v>572.5</v>
      </c>
      <c r="F1857" s="519">
        <v>1</v>
      </c>
      <c r="G1857" s="519">
        <f t="shared" si="60"/>
        <v>572.5</v>
      </c>
      <c r="H1857" s="519" t="s">
        <v>2042</v>
      </c>
      <c r="I1857" s="519" t="s">
        <v>2042</v>
      </c>
      <c r="J1857" s="519" t="s">
        <v>2042</v>
      </c>
      <c r="K1857" s="519" t="s">
        <v>2042</v>
      </c>
      <c r="L1857" s="519" t="s">
        <v>2042</v>
      </c>
      <c r="M1857" s="519" t="s">
        <v>2042</v>
      </c>
      <c r="N1857" s="519" t="s">
        <v>2042</v>
      </c>
      <c r="O1857" s="519" t="s">
        <v>2042</v>
      </c>
    </row>
    <row r="1858" spans="1:15">
      <c r="A1858" s="519">
        <v>81</v>
      </c>
      <c r="B1858" s="519"/>
      <c r="C1858" s="522" t="s">
        <v>2279</v>
      </c>
      <c r="D1858" s="519" t="s">
        <v>34</v>
      </c>
      <c r="E1858" s="521">
        <v>12595</v>
      </c>
      <c r="F1858" s="519">
        <v>1</v>
      </c>
      <c r="G1858" s="519">
        <f t="shared" si="60"/>
        <v>12595</v>
      </c>
      <c r="H1858" s="519" t="s">
        <v>2042</v>
      </c>
      <c r="I1858" s="519" t="s">
        <v>2042</v>
      </c>
      <c r="J1858" s="519" t="s">
        <v>2042</v>
      </c>
      <c r="K1858" s="519" t="s">
        <v>2042</v>
      </c>
      <c r="L1858" s="519" t="s">
        <v>2042</v>
      </c>
      <c r="M1858" s="519" t="s">
        <v>2042</v>
      </c>
      <c r="N1858" s="519" t="s">
        <v>2042</v>
      </c>
      <c r="O1858" s="519" t="s">
        <v>2042</v>
      </c>
    </row>
    <row r="1859" spans="1:15">
      <c r="A1859" s="519">
        <v>82</v>
      </c>
      <c r="B1859" s="519" t="s">
        <v>2280</v>
      </c>
      <c r="C1859" s="522" t="s">
        <v>2281</v>
      </c>
      <c r="D1859" s="519" t="s">
        <v>34</v>
      </c>
      <c r="E1859" s="521">
        <v>12595</v>
      </c>
      <c r="F1859" s="519">
        <v>1</v>
      </c>
      <c r="G1859" s="519">
        <f t="shared" si="60"/>
        <v>12595</v>
      </c>
      <c r="H1859" s="519" t="s">
        <v>2042</v>
      </c>
      <c r="I1859" s="519" t="s">
        <v>2042</v>
      </c>
      <c r="J1859" s="519" t="s">
        <v>2042</v>
      </c>
      <c r="K1859" s="519" t="s">
        <v>2042</v>
      </c>
      <c r="L1859" s="519" t="s">
        <v>2042</v>
      </c>
      <c r="M1859" s="519" t="s">
        <v>2042</v>
      </c>
      <c r="N1859" s="519" t="s">
        <v>2042</v>
      </c>
      <c r="O1859" s="519" t="s">
        <v>2042</v>
      </c>
    </row>
    <row r="1860" spans="1:15">
      <c r="A1860" s="519">
        <v>83</v>
      </c>
      <c r="B1860" s="519" t="s">
        <v>2282</v>
      </c>
      <c r="C1860" s="522" t="s">
        <v>2283</v>
      </c>
      <c r="D1860" s="519" t="s">
        <v>34</v>
      </c>
      <c r="E1860" s="521">
        <v>572.5</v>
      </c>
      <c r="F1860" s="519">
        <v>1</v>
      </c>
      <c r="G1860" s="519">
        <f t="shared" si="60"/>
        <v>572.5</v>
      </c>
      <c r="H1860" s="519" t="s">
        <v>2042</v>
      </c>
      <c r="I1860" s="519" t="s">
        <v>2042</v>
      </c>
      <c r="J1860" s="519" t="s">
        <v>2042</v>
      </c>
      <c r="K1860" s="519" t="s">
        <v>2042</v>
      </c>
      <c r="L1860" s="519" t="s">
        <v>2042</v>
      </c>
      <c r="M1860" s="519" t="s">
        <v>2042</v>
      </c>
      <c r="N1860" s="519" t="s">
        <v>2042</v>
      </c>
      <c r="O1860" s="519" t="s">
        <v>2042</v>
      </c>
    </row>
    <row r="1861" spans="1:15">
      <c r="A1861" s="519">
        <v>84</v>
      </c>
      <c r="B1861" s="519"/>
      <c r="C1861" s="531" t="s">
        <v>2284</v>
      </c>
      <c r="D1861" s="532" t="s">
        <v>278</v>
      </c>
      <c r="E1861" s="532">
        <v>5665.92</v>
      </c>
      <c r="F1861" s="532">
        <v>2</v>
      </c>
      <c r="G1861" s="519">
        <f t="shared" si="60"/>
        <v>11331.84</v>
      </c>
      <c r="H1861" s="519" t="s">
        <v>2042</v>
      </c>
      <c r="I1861" s="519" t="s">
        <v>2042</v>
      </c>
      <c r="J1861" s="519" t="s">
        <v>2042</v>
      </c>
      <c r="K1861" s="519" t="s">
        <v>2042</v>
      </c>
      <c r="L1861" s="519" t="s">
        <v>2042</v>
      </c>
      <c r="M1861" s="519" t="s">
        <v>2042</v>
      </c>
      <c r="N1861" s="519" t="s">
        <v>2042</v>
      </c>
      <c r="O1861" s="519" t="s">
        <v>2042</v>
      </c>
    </row>
    <row r="1862" spans="1:15">
      <c r="A1862" s="519">
        <v>85</v>
      </c>
      <c r="B1862" s="519" t="s">
        <v>909</v>
      </c>
      <c r="C1862" s="531" t="s">
        <v>2285</v>
      </c>
      <c r="D1862" s="532" t="s">
        <v>278</v>
      </c>
      <c r="E1862" s="533">
        <v>52670</v>
      </c>
      <c r="F1862" s="532">
        <v>1</v>
      </c>
      <c r="G1862" s="519">
        <f t="shared" si="60"/>
        <v>52670</v>
      </c>
      <c r="H1862" s="519" t="s">
        <v>2042</v>
      </c>
      <c r="I1862" s="519" t="s">
        <v>2042</v>
      </c>
      <c r="J1862" s="519" t="s">
        <v>2042</v>
      </c>
      <c r="K1862" s="519" t="s">
        <v>2042</v>
      </c>
      <c r="L1862" s="519" t="s">
        <v>2042</v>
      </c>
      <c r="M1862" s="519" t="s">
        <v>2042</v>
      </c>
      <c r="N1862" s="519" t="s">
        <v>2042</v>
      </c>
      <c r="O1862" s="519" t="s">
        <v>2042</v>
      </c>
    </row>
    <row r="1863" spans="1:15">
      <c r="A1863" s="519">
        <v>86</v>
      </c>
      <c r="B1863" s="523"/>
      <c r="C1863" s="534" t="s">
        <v>2286</v>
      </c>
      <c r="D1863" s="535" t="s">
        <v>278</v>
      </c>
      <c r="E1863" s="536">
        <v>1030.5</v>
      </c>
      <c r="F1863" s="535">
        <v>6</v>
      </c>
      <c r="G1863" s="519">
        <f t="shared" si="60"/>
        <v>6183</v>
      </c>
      <c r="H1863" s="519" t="s">
        <v>2042</v>
      </c>
      <c r="I1863" s="519" t="s">
        <v>2042</v>
      </c>
      <c r="J1863" s="519" t="s">
        <v>2042</v>
      </c>
      <c r="K1863" s="519" t="s">
        <v>2042</v>
      </c>
      <c r="L1863" s="519" t="s">
        <v>2042</v>
      </c>
      <c r="M1863" s="519" t="s">
        <v>2042</v>
      </c>
      <c r="N1863" s="519" t="s">
        <v>2042</v>
      </c>
      <c r="O1863" s="519" t="s">
        <v>2042</v>
      </c>
    </row>
    <row r="1864" spans="1:15">
      <c r="A1864" s="519">
        <v>87</v>
      </c>
      <c r="B1864" s="519" t="s">
        <v>545</v>
      </c>
      <c r="C1864" s="531" t="s">
        <v>2287</v>
      </c>
      <c r="D1864" s="532" t="s">
        <v>278</v>
      </c>
      <c r="E1864" s="533">
        <v>18892.5</v>
      </c>
      <c r="F1864" s="532">
        <v>2</v>
      </c>
      <c r="G1864" s="519">
        <f t="shared" si="60"/>
        <v>37785</v>
      </c>
      <c r="H1864" s="519" t="s">
        <v>2042</v>
      </c>
      <c r="I1864" s="519" t="s">
        <v>2042</v>
      </c>
      <c r="J1864" s="519" t="s">
        <v>2042</v>
      </c>
      <c r="K1864" s="519" t="s">
        <v>2042</v>
      </c>
      <c r="L1864" s="519" t="s">
        <v>2042</v>
      </c>
      <c r="M1864" s="519" t="s">
        <v>2042</v>
      </c>
      <c r="N1864" s="519" t="s">
        <v>2042</v>
      </c>
      <c r="O1864" s="519" t="s">
        <v>2042</v>
      </c>
    </row>
    <row r="1865" spans="1:15">
      <c r="A1865" s="519">
        <v>88</v>
      </c>
      <c r="B1865" s="519"/>
      <c r="C1865" s="522" t="s">
        <v>2288</v>
      </c>
      <c r="D1865" s="532" t="s">
        <v>278</v>
      </c>
      <c r="E1865" s="533">
        <v>2290</v>
      </c>
      <c r="F1865" s="532">
        <v>6</v>
      </c>
      <c r="G1865" s="519">
        <f t="shared" si="60"/>
        <v>13740</v>
      </c>
      <c r="H1865" s="519" t="s">
        <v>2042</v>
      </c>
      <c r="I1865" s="519" t="s">
        <v>2042</v>
      </c>
      <c r="J1865" s="519" t="s">
        <v>2042</v>
      </c>
      <c r="K1865" s="519" t="s">
        <v>2042</v>
      </c>
      <c r="L1865" s="519" t="s">
        <v>2042</v>
      </c>
      <c r="M1865" s="519" t="s">
        <v>2042</v>
      </c>
      <c r="N1865" s="519" t="s">
        <v>2042</v>
      </c>
      <c r="O1865" s="519" t="s">
        <v>2042</v>
      </c>
    </row>
    <row r="1866" spans="1:15">
      <c r="A1866" s="519">
        <v>89</v>
      </c>
      <c r="B1866" s="519"/>
      <c r="C1866" s="531" t="s">
        <v>2289</v>
      </c>
      <c r="D1866" s="532" t="s">
        <v>278</v>
      </c>
      <c r="E1866" s="533">
        <v>1145</v>
      </c>
      <c r="F1866" s="532">
        <v>6</v>
      </c>
      <c r="G1866" s="519">
        <f t="shared" si="60"/>
        <v>6870</v>
      </c>
      <c r="H1866" s="519" t="s">
        <v>2042</v>
      </c>
      <c r="I1866" s="519" t="s">
        <v>2042</v>
      </c>
      <c r="J1866" s="519" t="s">
        <v>2042</v>
      </c>
      <c r="K1866" s="519" t="s">
        <v>2042</v>
      </c>
      <c r="L1866" s="519" t="s">
        <v>2042</v>
      </c>
      <c r="M1866" s="519" t="s">
        <v>2042</v>
      </c>
      <c r="N1866" s="519" t="s">
        <v>2042</v>
      </c>
      <c r="O1866" s="519" t="s">
        <v>2042</v>
      </c>
    </row>
    <row r="1867" spans="1:15">
      <c r="A1867" s="519">
        <v>90</v>
      </c>
      <c r="B1867" s="519"/>
      <c r="C1867" s="531" t="s">
        <v>2290</v>
      </c>
      <c r="D1867" s="532" t="s">
        <v>278</v>
      </c>
      <c r="E1867" s="533">
        <v>1145</v>
      </c>
      <c r="F1867" s="532">
        <v>6</v>
      </c>
      <c r="G1867" s="519">
        <f t="shared" si="60"/>
        <v>6870</v>
      </c>
      <c r="H1867" s="519" t="s">
        <v>2042</v>
      </c>
      <c r="I1867" s="519" t="s">
        <v>2042</v>
      </c>
      <c r="J1867" s="519" t="s">
        <v>2042</v>
      </c>
      <c r="K1867" s="519" t="s">
        <v>2042</v>
      </c>
      <c r="L1867" s="519" t="s">
        <v>2042</v>
      </c>
      <c r="M1867" s="519" t="s">
        <v>2042</v>
      </c>
      <c r="N1867" s="519" t="s">
        <v>2042</v>
      </c>
      <c r="O1867" s="519" t="s">
        <v>2042</v>
      </c>
    </row>
    <row r="1868" spans="1:15">
      <c r="A1868" s="519">
        <v>91</v>
      </c>
      <c r="B1868" s="519"/>
      <c r="C1868" s="531" t="s">
        <v>2291</v>
      </c>
      <c r="D1868" s="532" t="s">
        <v>278</v>
      </c>
      <c r="E1868" s="533">
        <v>1145</v>
      </c>
      <c r="F1868" s="532">
        <v>3</v>
      </c>
      <c r="G1868" s="519">
        <f t="shared" si="60"/>
        <v>3435</v>
      </c>
      <c r="H1868" s="519" t="s">
        <v>2042</v>
      </c>
      <c r="I1868" s="519" t="s">
        <v>2042</v>
      </c>
      <c r="J1868" s="519" t="s">
        <v>2042</v>
      </c>
      <c r="K1868" s="519" t="s">
        <v>2042</v>
      </c>
      <c r="L1868" s="519" t="s">
        <v>2042</v>
      </c>
      <c r="M1868" s="519" t="s">
        <v>2042</v>
      </c>
      <c r="N1868" s="519" t="s">
        <v>2042</v>
      </c>
      <c r="O1868" s="519" t="s">
        <v>2042</v>
      </c>
    </row>
    <row r="1869" spans="1:15">
      <c r="A1869" s="519">
        <v>92</v>
      </c>
      <c r="B1869" s="519"/>
      <c r="C1869" s="531" t="s">
        <v>2292</v>
      </c>
      <c r="D1869" s="532" t="s">
        <v>278</v>
      </c>
      <c r="E1869" s="533">
        <v>1145</v>
      </c>
      <c r="F1869" s="532">
        <v>3</v>
      </c>
      <c r="G1869" s="519">
        <f t="shared" si="60"/>
        <v>3435</v>
      </c>
      <c r="H1869" s="519" t="s">
        <v>2042</v>
      </c>
      <c r="I1869" s="519" t="s">
        <v>2042</v>
      </c>
      <c r="J1869" s="519" t="s">
        <v>2042</v>
      </c>
      <c r="K1869" s="519" t="s">
        <v>2042</v>
      </c>
      <c r="L1869" s="519" t="s">
        <v>2042</v>
      </c>
      <c r="M1869" s="519" t="s">
        <v>2042</v>
      </c>
      <c r="N1869" s="519" t="s">
        <v>2042</v>
      </c>
      <c r="O1869" s="519" t="s">
        <v>2042</v>
      </c>
    </row>
    <row r="1870" spans="1:15">
      <c r="A1870" s="519">
        <v>93</v>
      </c>
      <c r="B1870" s="519"/>
      <c r="C1870" s="531" t="s">
        <v>2293</v>
      </c>
      <c r="D1870" s="532" t="s">
        <v>278</v>
      </c>
      <c r="E1870" s="533">
        <v>1145</v>
      </c>
      <c r="F1870" s="532">
        <v>3</v>
      </c>
      <c r="G1870" s="519">
        <f t="shared" si="60"/>
        <v>3435</v>
      </c>
      <c r="H1870" s="519" t="s">
        <v>2042</v>
      </c>
      <c r="I1870" s="519" t="s">
        <v>2042</v>
      </c>
      <c r="J1870" s="519" t="s">
        <v>2042</v>
      </c>
      <c r="K1870" s="519" t="s">
        <v>2042</v>
      </c>
      <c r="L1870" s="519" t="s">
        <v>2042</v>
      </c>
      <c r="M1870" s="519" t="s">
        <v>2042</v>
      </c>
      <c r="N1870" s="519" t="s">
        <v>2042</v>
      </c>
      <c r="O1870" s="519" t="s">
        <v>2042</v>
      </c>
    </row>
    <row r="1871" spans="1:15">
      <c r="A1871" s="519">
        <v>94</v>
      </c>
      <c r="B1871" s="519"/>
      <c r="C1871" s="531" t="s">
        <v>2294</v>
      </c>
      <c r="D1871" s="532" t="s">
        <v>278</v>
      </c>
      <c r="E1871" s="533">
        <v>1145</v>
      </c>
      <c r="F1871" s="532">
        <v>6</v>
      </c>
      <c r="G1871" s="519">
        <f t="shared" si="60"/>
        <v>6870</v>
      </c>
      <c r="H1871" s="519" t="s">
        <v>2042</v>
      </c>
      <c r="I1871" s="519" t="s">
        <v>2042</v>
      </c>
      <c r="J1871" s="519" t="s">
        <v>2042</v>
      </c>
      <c r="K1871" s="519" t="s">
        <v>2042</v>
      </c>
      <c r="L1871" s="519" t="s">
        <v>2042</v>
      </c>
      <c r="M1871" s="519" t="s">
        <v>2042</v>
      </c>
      <c r="N1871" s="519" t="s">
        <v>2042</v>
      </c>
      <c r="O1871" s="519" t="s">
        <v>2042</v>
      </c>
    </row>
    <row r="1872" spans="1:15">
      <c r="A1872" s="519">
        <v>95</v>
      </c>
      <c r="B1872" s="519"/>
      <c r="C1872" s="522" t="s">
        <v>2295</v>
      </c>
      <c r="D1872" s="532" t="s">
        <v>278</v>
      </c>
      <c r="E1872" s="533">
        <v>2290</v>
      </c>
      <c r="F1872" s="532">
        <v>1</v>
      </c>
      <c r="G1872" s="519">
        <f t="shared" si="60"/>
        <v>2290</v>
      </c>
      <c r="H1872" s="519" t="s">
        <v>2042</v>
      </c>
      <c r="I1872" s="519" t="s">
        <v>2042</v>
      </c>
      <c r="J1872" s="519" t="s">
        <v>2042</v>
      </c>
      <c r="K1872" s="519" t="s">
        <v>2042</v>
      </c>
      <c r="L1872" s="519" t="s">
        <v>2042</v>
      </c>
      <c r="M1872" s="519" t="s">
        <v>2042</v>
      </c>
      <c r="N1872" s="519" t="s">
        <v>2042</v>
      </c>
      <c r="O1872" s="519" t="s">
        <v>2042</v>
      </c>
    </row>
    <row r="1873" spans="1:15">
      <c r="A1873" s="519">
        <v>96</v>
      </c>
      <c r="B1873" s="519"/>
      <c r="C1873" s="522" t="s">
        <v>2296</v>
      </c>
      <c r="D1873" s="532" t="s">
        <v>278</v>
      </c>
      <c r="E1873" s="533">
        <v>2290</v>
      </c>
      <c r="F1873" s="532">
        <v>1</v>
      </c>
      <c r="G1873" s="519">
        <f t="shared" si="60"/>
        <v>2290</v>
      </c>
      <c r="H1873" s="519" t="s">
        <v>2042</v>
      </c>
      <c r="I1873" s="519" t="s">
        <v>2042</v>
      </c>
      <c r="J1873" s="519" t="s">
        <v>2042</v>
      </c>
      <c r="K1873" s="519" t="s">
        <v>2042</v>
      </c>
      <c r="L1873" s="519" t="s">
        <v>2042</v>
      </c>
      <c r="M1873" s="519" t="s">
        <v>2042</v>
      </c>
      <c r="N1873" s="519" t="s">
        <v>2042</v>
      </c>
      <c r="O1873" s="519" t="s">
        <v>2042</v>
      </c>
    </row>
    <row r="1874" spans="1:15">
      <c r="A1874" s="519">
        <v>97</v>
      </c>
      <c r="B1874" s="519"/>
      <c r="C1874" s="531" t="s">
        <v>2297</v>
      </c>
      <c r="D1874" s="532" t="s">
        <v>278</v>
      </c>
      <c r="E1874" s="533">
        <v>2290</v>
      </c>
      <c r="F1874" s="532">
        <v>2</v>
      </c>
      <c r="G1874" s="519">
        <f t="shared" si="60"/>
        <v>4580</v>
      </c>
      <c r="H1874" s="519" t="s">
        <v>2042</v>
      </c>
      <c r="I1874" s="519" t="s">
        <v>2042</v>
      </c>
      <c r="J1874" s="519" t="s">
        <v>2042</v>
      </c>
      <c r="K1874" s="519" t="s">
        <v>2042</v>
      </c>
      <c r="L1874" s="519" t="s">
        <v>2042</v>
      </c>
      <c r="M1874" s="519" t="s">
        <v>2042</v>
      </c>
      <c r="N1874" s="519" t="s">
        <v>2042</v>
      </c>
      <c r="O1874" s="519" t="s">
        <v>2042</v>
      </c>
    </row>
    <row r="1875" spans="1:15">
      <c r="A1875" s="519">
        <v>98</v>
      </c>
      <c r="B1875" s="519"/>
      <c r="C1875" s="531" t="s">
        <v>2298</v>
      </c>
      <c r="D1875" s="532" t="s">
        <v>278</v>
      </c>
      <c r="E1875" s="533">
        <v>2290</v>
      </c>
      <c r="F1875" s="532">
        <v>2</v>
      </c>
      <c r="G1875" s="519">
        <f t="shared" si="60"/>
        <v>4580</v>
      </c>
      <c r="H1875" s="519" t="s">
        <v>2042</v>
      </c>
      <c r="I1875" s="519" t="s">
        <v>2042</v>
      </c>
      <c r="J1875" s="519" t="s">
        <v>2042</v>
      </c>
      <c r="K1875" s="519" t="s">
        <v>2042</v>
      </c>
      <c r="L1875" s="519" t="s">
        <v>2042</v>
      </c>
      <c r="M1875" s="519" t="s">
        <v>2042</v>
      </c>
      <c r="N1875" s="519" t="s">
        <v>2042</v>
      </c>
      <c r="O1875" s="519" t="s">
        <v>2042</v>
      </c>
    </row>
    <row r="1876" spans="1:15">
      <c r="A1876" s="519">
        <v>99</v>
      </c>
      <c r="B1876" s="519" t="s">
        <v>2299</v>
      </c>
      <c r="C1876" s="531" t="s">
        <v>2300</v>
      </c>
      <c r="D1876" s="532" t="s">
        <v>278</v>
      </c>
      <c r="E1876" s="533">
        <v>1030.5</v>
      </c>
      <c r="F1876" s="532">
        <v>20</v>
      </c>
      <c r="G1876" s="519">
        <f t="shared" si="60"/>
        <v>20610</v>
      </c>
      <c r="H1876" s="519" t="s">
        <v>2042</v>
      </c>
      <c r="I1876" s="519" t="s">
        <v>2042</v>
      </c>
      <c r="J1876" s="519" t="s">
        <v>2042</v>
      </c>
      <c r="K1876" s="519" t="s">
        <v>2042</v>
      </c>
      <c r="L1876" s="519" t="s">
        <v>2042</v>
      </c>
      <c r="M1876" s="519" t="s">
        <v>2042</v>
      </c>
      <c r="N1876" s="519" t="s">
        <v>2042</v>
      </c>
      <c r="O1876" s="519" t="s">
        <v>2042</v>
      </c>
    </row>
    <row r="1877" spans="1:15">
      <c r="A1877" s="519">
        <v>100</v>
      </c>
      <c r="B1877" s="519"/>
      <c r="C1877" s="531" t="s">
        <v>2301</v>
      </c>
      <c r="D1877" s="532" t="s">
        <v>278</v>
      </c>
      <c r="E1877" s="533">
        <v>2290</v>
      </c>
      <c r="F1877" s="532">
        <v>2</v>
      </c>
      <c r="G1877" s="519">
        <f t="shared" si="60"/>
        <v>4580</v>
      </c>
      <c r="H1877" s="519" t="s">
        <v>2042</v>
      </c>
      <c r="I1877" s="519" t="s">
        <v>2042</v>
      </c>
      <c r="J1877" s="519" t="s">
        <v>2042</v>
      </c>
      <c r="K1877" s="519" t="s">
        <v>2042</v>
      </c>
      <c r="L1877" s="519" t="s">
        <v>2042</v>
      </c>
      <c r="M1877" s="519" t="s">
        <v>2042</v>
      </c>
      <c r="N1877" s="519" t="s">
        <v>2042</v>
      </c>
      <c r="O1877" s="519" t="s">
        <v>2042</v>
      </c>
    </row>
    <row r="1878" spans="1:15">
      <c r="A1878" s="519">
        <v>101</v>
      </c>
      <c r="B1878" s="519"/>
      <c r="C1878" s="531" t="s">
        <v>2302</v>
      </c>
      <c r="D1878" s="532" t="s">
        <v>278</v>
      </c>
      <c r="E1878" s="533">
        <v>2290</v>
      </c>
      <c r="F1878" s="532">
        <v>1</v>
      </c>
      <c r="G1878" s="519">
        <f t="shared" si="60"/>
        <v>2290</v>
      </c>
      <c r="H1878" s="519" t="s">
        <v>2042</v>
      </c>
      <c r="I1878" s="519" t="s">
        <v>2042</v>
      </c>
      <c r="J1878" s="519" t="s">
        <v>2042</v>
      </c>
      <c r="K1878" s="519" t="s">
        <v>2042</v>
      </c>
      <c r="L1878" s="519" t="s">
        <v>2042</v>
      </c>
      <c r="M1878" s="519" t="s">
        <v>2042</v>
      </c>
      <c r="N1878" s="519" t="s">
        <v>2042</v>
      </c>
      <c r="O1878" s="519" t="s">
        <v>2042</v>
      </c>
    </row>
    <row r="1879" spans="1:15">
      <c r="A1879" s="519">
        <v>102</v>
      </c>
      <c r="B1879" s="519"/>
      <c r="C1879" s="531" t="s">
        <v>2303</v>
      </c>
      <c r="D1879" s="532" t="s">
        <v>278</v>
      </c>
      <c r="E1879" s="533">
        <v>572.5</v>
      </c>
      <c r="F1879" s="532">
        <v>4</v>
      </c>
      <c r="G1879" s="519">
        <f t="shared" si="60"/>
        <v>2290</v>
      </c>
      <c r="H1879" s="519" t="s">
        <v>2042</v>
      </c>
      <c r="I1879" s="519" t="s">
        <v>2042</v>
      </c>
      <c r="J1879" s="519" t="s">
        <v>2042</v>
      </c>
      <c r="K1879" s="519" t="s">
        <v>2042</v>
      </c>
      <c r="L1879" s="519" t="s">
        <v>2042</v>
      </c>
      <c r="M1879" s="519" t="s">
        <v>2042</v>
      </c>
      <c r="N1879" s="519" t="s">
        <v>2042</v>
      </c>
      <c r="O1879" s="519" t="s">
        <v>2042</v>
      </c>
    </row>
    <row r="1880" spans="1:15">
      <c r="A1880" s="519">
        <v>103</v>
      </c>
      <c r="B1880" s="519" t="s">
        <v>730</v>
      </c>
      <c r="C1880" s="537" t="s">
        <v>2304</v>
      </c>
      <c r="D1880" s="532" t="s">
        <v>278</v>
      </c>
      <c r="E1880" s="533">
        <v>1177.5999999999999</v>
      </c>
      <c r="F1880" s="532">
        <v>3</v>
      </c>
      <c r="G1880" s="519">
        <f t="shared" si="60"/>
        <v>3532.7999999999997</v>
      </c>
      <c r="H1880" s="519" t="s">
        <v>2042</v>
      </c>
      <c r="I1880" s="519" t="s">
        <v>2042</v>
      </c>
      <c r="J1880" s="519" t="s">
        <v>2042</v>
      </c>
      <c r="K1880" s="519" t="s">
        <v>2042</v>
      </c>
      <c r="L1880" s="519" t="s">
        <v>2042</v>
      </c>
      <c r="M1880" s="519" t="s">
        <v>2042</v>
      </c>
      <c r="N1880" s="519" t="s">
        <v>2042</v>
      </c>
      <c r="O1880" s="519" t="s">
        <v>2042</v>
      </c>
    </row>
    <row r="1881" spans="1:15">
      <c r="A1881" s="519">
        <v>104</v>
      </c>
      <c r="B1881" s="519" t="s">
        <v>525</v>
      </c>
      <c r="C1881" s="531" t="s">
        <v>2305</v>
      </c>
      <c r="D1881" s="532" t="s">
        <v>282</v>
      </c>
      <c r="E1881" s="538">
        <v>18000</v>
      </c>
      <c r="F1881" s="532">
        <v>11</v>
      </c>
      <c r="G1881" s="519">
        <f t="shared" si="60"/>
        <v>198000</v>
      </c>
      <c r="H1881" s="519" t="s">
        <v>2042</v>
      </c>
      <c r="I1881" s="519" t="s">
        <v>2042</v>
      </c>
      <c r="J1881" s="519" t="s">
        <v>2042</v>
      </c>
      <c r="K1881" s="519" t="s">
        <v>2042</v>
      </c>
      <c r="L1881" s="519" t="s">
        <v>2042</v>
      </c>
      <c r="M1881" s="519" t="s">
        <v>2042</v>
      </c>
      <c r="N1881" s="519" t="s">
        <v>2042</v>
      </c>
      <c r="O1881" s="519" t="s">
        <v>2042</v>
      </c>
    </row>
    <row r="1882" spans="1:15">
      <c r="A1882" s="519">
        <v>105</v>
      </c>
      <c r="B1882" s="519" t="s">
        <v>982</v>
      </c>
      <c r="C1882" s="531" t="s">
        <v>2306</v>
      </c>
      <c r="D1882" s="532" t="s">
        <v>282</v>
      </c>
      <c r="E1882" s="538">
        <v>20000</v>
      </c>
      <c r="F1882" s="532">
        <v>9</v>
      </c>
      <c r="G1882" s="519">
        <f t="shared" si="60"/>
        <v>180000</v>
      </c>
      <c r="H1882" s="519" t="s">
        <v>2042</v>
      </c>
      <c r="I1882" s="519" t="s">
        <v>2042</v>
      </c>
      <c r="J1882" s="519" t="s">
        <v>2042</v>
      </c>
      <c r="K1882" s="519" t="s">
        <v>2042</v>
      </c>
      <c r="L1882" s="519" t="s">
        <v>2042</v>
      </c>
      <c r="M1882" s="519" t="s">
        <v>2042</v>
      </c>
      <c r="N1882" s="519" t="s">
        <v>2042</v>
      </c>
      <c r="O1882" s="519" t="s">
        <v>2042</v>
      </c>
    </row>
    <row r="1883" spans="1:15">
      <c r="A1883" s="519">
        <v>106</v>
      </c>
      <c r="B1883" s="519" t="s">
        <v>2307</v>
      </c>
      <c r="C1883" s="531" t="s">
        <v>2308</v>
      </c>
      <c r="D1883" s="532" t="s">
        <v>282</v>
      </c>
      <c r="E1883" s="538">
        <v>100000</v>
      </c>
      <c r="F1883" s="532">
        <v>3</v>
      </c>
      <c r="G1883" s="519">
        <f t="shared" si="60"/>
        <v>300000</v>
      </c>
      <c r="H1883" s="519" t="s">
        <v>2042</v>
      </c>
      <c r="I1883" s="519" t="s">
        <v>2042</v>
      </c>
      <c r="J1883" s="519" t="s">
        <v>2042</v>
      </c>
      <c r="K1883" s="519" t="s">
        <v>2042</v>
      </c>
      <c r="L1883" s="519" t="s">
        <v>2042</v>
      </c>
      <c r="M1883" s="519" t="s">
        <v>2042</v>
      </c>
      <c r="N1883" s="519" t="s">
        <v>2042</v>
      </c>
      <c r="O1883" s="519" t="s">
        <v>2042</v>
      </c>
    </row>
    <row r="1884" spans="1:15">
      <c r="A1884" s="519">
        <v>107</v>
      </c>
      <c r="B1884" s="519" t="s">
        <v>2307</v>
      </c>
      <c r="C1884" s="531" t="s">
        <v>2309</v>
      </c>
      <c r="D1884" s="532" t="s">
        <v>282</v>
      </c>
      <c r="E1884" s="538">
        <v>20000</v>
      </c>
      <c r="F1884" s="532">
        <v>12</v>
      </c>
      <c r="G1884" s="519">
        <f t="shared" si="60"/>
        <v>240000</v>
      </c>
      <c r="H1884" s="519" t="s">
        <v>2042</v>
      </c>
      <c r="I1884" s="519" t="s">
        <v>2042</v>
      </c>
      <c r="J1884" s="519" t="s">
        <v>2042</v>
      </c>
      <c r="K1884" s="519" t="s">
        <v>2042</v>
      </c>
      <c r="L1884" s="519" t="s">
        <v>2042</v>
      </c>
      <c r="M1884" s="519" t="s">
        <v>2042</v>
      </c>
      <c r="N1884" s="519" t="s">
        <v>2042</v>
      </c>
      <c r="O1884" s="519" t="s">
        <v>2042</v>
      </c>
    </row>
    <row r="1885" spans="1:15">
      <c r="A1885" s="519">
        <v>108</v>
      </c>
      <c r="B1885" s="519" t="s">
        <v>57</v>
      </c>
      <c r="C1885" s="531" t="s">
        <v>2310</v>
      </c>
      <c r="D1885" s="532" t="s">
        <v>282</v>
      </c>
      <c r="E1885" s="538">
        <v>12000</v>
      </c>
      <c r="F1885" s="532">
        <v>3</v>
      </c>
      <c r="G1885" s="519">
        <f t="shared" si="60"/>
        <v>36000</v>
      </c>
      <c r="H1885" s="519" t="s">
        <v>2042</v>
      </c>
      <c r="I1885" s="519" t="s">
        <v>2042</v>
      </c>
      <c r="J1885" s="519" t="s">
        <v>2042</v>
      </c>
      <c r="K1885" s="519" t="s">
        <v>2042</v>
      </c>
      <c r="L1885" s="519" t="s">
        <v>2042</v>
      </c>
      <c r="M1885" s="519" t="s">
        <v>2042</v>
      </c>
      <c r="N1885" s="519" t="s">
        <v>2042</v>
      </c>
      <c r="O1885" s="519" t="s">
        <v>2042</v>
      </c>
    </row>
    <row r="1886" spans="1:15">
      <c r="A1886" s="519">
        <v>109</v>
      </c>
      <c r="B1886" s="519" t="s">
        <v>57</v>
      </c>
      <c r="C1886" s="531" t="s">
        <v>2311</v>
      </c>
      <c r="D1886" s="532" t="s">
        <v>282</v>
      </c>
      <c r="E1886" s="538">
        <v>5000</v>
      </c>
      <c r="F1886" s="532">
        <v>12</v>
      </c>
      <c r="G1886" s="519">
        <f t="shared" si="60"/>
        <v>60000</v>
      </c>
      <c r="H1886" s="519" t="s">
        <v>2042</v>
      </c>
      <c r="I1886" s="519" t="s">
        <v>2042</v>
      </c>
      <c r="J1886" s="519" t="s">
        <v>2042</v>
      </c>
      <c r="K1886" s="519" t="s">
        <v>2042</v>
      </c>
      <c r="L1886" s="519" t="s">
        <v>2042</v>
      </c>
      <c r="M1886" s="519" t="s">
        <v>2042</v>
      </c>
      <c r="N1886" s="519" t="s">
        <v>2042</v>
      </c>
      <c r="O1886" s="519" t="s">
        <v>2042</v>
      </c>
    </row>
    <row r="1887" spans="1:15">
      <c r="A1887" s="519">
        <v>110</v>
      </c>
      <c r="B1887" s="519" t="s">
        <v>2312</v>
      </c>
      <c r="C1887" s="531" t="s">
        <v>2313</v>
      </c>
      <c r="D1887" s="532" t="s">
        <v>282</v>
      </c>
      <c r="E1887" s="538">
        <v>50000</v>
      </c>
      <c r="F1887" s="532">
        <v>3</v>
      </c>
      <c r="G1887" s="519">
        <f t="shared" si="60"/>
        <v>150000</v>
      </c>
      <c r="H1887" s="519" t="s">
        <v>2042</v>
      </c>
      <c r="I1887" s="519" t="s">
        <v>2042</v>
      </c>
      <c r="J1887" s="519" t="s">
        <v>2042</v>
      </c>
      <c r="K1887" s="519" t="s">
        <v>2042</v>
      </c>
      <c r="L1887" s="519" t="s">
        <v>2042</v>
      </c>
      <c r="M1887" s="519" t="s">
        <v>2042</v>
      </c>
      <c r="N1887" s="519" t="s">
        <v>2042</v>
      </c>
      <c r="O1887" s="519" t="s">
        <v>2042</v>
      </c>
    </row>
    <row r="1888" spans="1:15">
      <c r="A1888" s="519">
        <v>111</v>
      </c>
      <c r="B1888" s="519" t="s">
        <v>545</v>
      </c>
      <c r="C1888" s="531" t="s">
        <v>2314</v>
      </c>
      <c r="D1888" s="532" t="s">
        <v>282</v>
      </c>
      <c r="E1888" s="538">
        <v>2000</v>
      </c>
      <c r="F1888" s="532">
        <v>3</v>
      </c>
      <c r="G1888" s="519">
        <f t="shared" si="60"/>
        <v>6000</v>
      </c>
      <c r="H1888" s="519" t="s">
        <v>2042</v>
      </c>
      <c r="I1888" s="519" t="s">
        <v>2042</v>
      </c>
      <c r="J1888" s="519" t="s">
        <v>2042</v>
      </c>
      <c r="K1888" s="519" t="s">
        <v>2042</v>
      </c>
      <c r="L1888" s="519" t="s">
        <v>2042</v>
      </c>
      <c r="M1888" s="519" t="s">
        <v>2042</v>
      </c>
      <c r="N1888" s="519" t="s">
        <v>2042</v>
      </c>
      <c r="O1888" s="519" t="s">
        <v>2042</v>
      </c>
    </row>
    <row r="1889" spans="1:15">
      <c r="A1889" s="519">
        <v>112</v>
      </c>
      <c r="B1889" s="519"/>
      <c r="C1889" s="526" t="s">
        <v>2315</v>
      </c>
      <c r="D1889" s="532" t="s">
        <v>282</v>
      </c>
      <c r="E1889" s="533">
        <v>1178.82</v>
      </c>
      <c r="F1889" s="532">
        <v>10</v>
      </c>
      <c r="G1889" s="519">
        <f t="shared" si="60"/>
        <v>11788.199999999999</v>
      </c>
      <c r="H1889" s="519" t="s">
        <v>2042</v>
      </c>
      <c r="I1889" s="519" t="s">
        <v>2042</v>
      </c>
      <c r="J1889" s="519" t="s">
        <v>2042</v>
      </c>
      <c r="K1889" s="519" t="s">
        <v>2042</v>
      </c>
      <c r="L1889" s="519" t="s">
        <v>2042</v>
      </c>
      <c r="M1889" s="519" t="s">
        <v>2042</v>
      </c>
      <c r="N1889" s="519" t="s">
        <v>2042</v>
      </c>
      <c r="O1889" s="519" t="s">
        <v>2042</v>
      </c>
    </row>
    <row r="1890" spans="1:15">
      <c r="A1890" s="519">
        <v>113</v>
      </c>
      <c r="B1890" s="519"/>
      <c r="C1890" s="526" t="s">
        <v>2316</v>
      </c>
      <c r="D1890" s="532" t="s">
        <v>282</v>
      </c>
      <c r="E1890" s="533">
        <v>1176.46</v>
      </c>
      <c r="F1890" s="532">
        <v>6</v>
      </c>
      <c r="G1890" s="519">
        <f t="shared" si="60"/>
        <v>7058.76</v>
      </c>
      <c r="H1890" s="519" t="s">
        <v>2042</v>
      </c>
      <c r="I1890" s="519" t="s">
        <v>2042</v>
      </c>
      <c r="J1890" s="519" t="s">
        <v>2042</v>
      </c>
      <c r="K1890" s="519" t="s">
        <v>2042</v>
      </c>
      <c r="L1890" s="519" t="s">
        <v>2042</v>
      </c>
      <c r="M1890" s="519" t="s">
        <v>2042</v>
      </c>
      <c r="N1890" s="519" t="s">
        <v>2042</v>
      </c>
      <c r="O1890" s="519" t="s">
        <v>2042</v>
      </c>
    </row>
    <row r="1891" spans="1:15">
      <c r="A1891" s="519">
        <v>114</v>
      </c>
      <c r="B1891" s="519" t="s">
        <v>638</v>
      </c>
      <c r="C1891" s="522" t="s">
        <v>2317</v>
      </c>
      <c r="D1891" s="532" t="s">
        <v>2318</v>
      </c>
      <c r="E1891" s="533">
        <v>62540</v>
      </c>
      <c r="F1891" s="532">
        <v>1.254</v>
      </c>
      <c r="G1891" s="519">
        <f t="shared" si="60"/>
        <v>78425.16</v>
      </c>
      <c r="H1891" s="519" t="s">
        <v>2042</v>
      </c>
      <c r="I1891" s="519" t="s">
        <v>2042</v>
      </c>
      <c r="J1891" s="519" t="s">
        <v>2042</v>
      </c>
      <c r="K1891" s="519" t="s">
        <v>2042</v>
      </c>
      <c r="L1891" s="519" t="s">
        <v>2042</v>
      </c>
      <c r="M1891" s="519" t="s">
        <v>2042</v>
      </c>
      <c r="N1891" s="519" t="s">
        <v>2042</v>
      </c>
      <c r="O1891" s="519" t="s">
        <v>2042</v>
      </c>
    </row>
    <row r="1892" spans="1:15">
      <c r="A1892" s="519">
        <v>115</v>
      </c>
      <c r="B1892" s="519"/>
      <c r="C1892" s="522" t="s">
        <v>2319</v>
      </c>
      <c r="D1892" s="532" t="s">
        <v>1054</v>
      </c>
      <c r="E1892" s="533">
        <v>68.25</v>
      </c>
      <c r="F1892" s="532">
        <v>2619</v>
      </c>
      <c r="G1892" s="519">
        <f t="shared" si="60"/>
        <v>178746.75</v>
      </c>
      <c r="H1892" s="519" t="s">
        <v>2042</v>
      </c>
      <c r="I1892" s="519" t="s">
        <v>2042</v>
      </c>
      <c r="J1892" s="519" t="s">
        <v>2042</v>
      </c>
      <c r="K1892" s="519" t="s">
        <v>2042</v>
      </c>
      <c r="L1892" s="519" t="s">
        <v>2042</v>
      </c>
      <c r="M1892" s="519" t="s">
        <v>2042</v>
      </c>
      <c r="N1892" s="519" t="s">
        <v>2042</v>
      </c>
      <c r="O1892" s="519" t="s">
        <v>2042</v>
      </c>
    </row>
    <row r="1893" spans="1:15">
      <c r="A1893" s="519">
        <v>116</v>
      </c>
      <c r="B1893" s="519"/>
      <c r="C1893" s="522" t="s">
        <v>2320</v>
      </c>
      <c r="D1893" s="532" t="s">
        <v>1054</v>
      </c>
      <c r="E1893" s="533">
        <v>63</v>
      </c>
      <c r="F1893" s="539">
        <v>1874.076</v>
      </c>
      <c r="G1893" s="519">
        <f t="shared" si="60"/>
        <v>118066.788</v>
      </c>
      <c r="H1893" s="519" t="s">
        <v>2042</v>
      </c>
      <c r="I1893" s="519" t="s">
        <v>2042</v>
      </c>
      <c r="J1893" s="519" t="s">
        <v>2042</v>
      </c>
      <c r="K1893" s="519" t="s">
        <v>2042</v>
      </c>
      <c r="L1893" s="519" t="s">
        <v>2042</v>
      </c>
      <c r="M1893" s="519" t="s">
        <v>2042</v>
      </c>
      <c r="N1893" s="519" t="s">
        <v>2042</v>
      </c>
      <c r="O1893" s="519" t="s">
        <v>2042</v>
      </c>
    </row>
    <row r="1894" spans="1:15" ht="28.5">
      <c r="A1894" s="519">
        <v>117</v>
      </c>
      <c r="B1894" s="519"/>
      <c r="C1894" s="522" t="s">
        <v>2321</v>
      </c>
      <c r="D1894" s="532" t="s">
        <v>2322</v>
      </c>
      <c r="E1894" s="533">
        <v>420</v>
      </c>
      <c r="F1894" s="532">
        <v>459</v>
      </c>
      <c r="G1894" s="519">
        <f t="shared" si="60"/>
        <v>192780</v>
      </c>
      <c r="H1894" s="519" t="s">
        <v>2042</v>
      </c>
      <c r="I1894" s="519" t="s">
        <v>2042</v>
      </c>
      <c r="J1894" s="519" t="s">
        <v>2042</v>
      </c>
      <c r="K1894" s="519" t="s">
        <v>2042</v>
      </c>
      <c r="L1894" s="519" t="s">
        <v>2042</v>
      </c>
      <c r="M1894" s="519" t="s">
        <v>2042</v>
      </c>
      <c r="N1894" s="519" t="s">
        <v>2042</v>
      </c>
      <c r="O1894" s="519" t="s">
        <v>2042</v>
      </c>
    </row>
    <row r="1895" spans="1:15">
      <c r="A1895" s="519">
        <v>118</v>
      </c>
      <c r="B1895" s="519"/>
      <c r="C1895" s="522" t="s">
        <v>2323</v>
      </c>
      <c r="D1895" s="532" t="s">
        <v>1054</v>
      </c>
      <c r="E1895" s="533">
        <v>84</v>
      </c>
      <c r="F1895" s="532">
        <v>80</v>
      </c>
      <c r="G1895" s="519">
        <f t="shared" si="60"/>
        <v>6720</v>
      </c>
      <c r="H1895" s="519" t="s">
        <v>2042</v>
      </c>
      <c r="I1895" s="519" t="s">
        <v>2042</v>
      </c>
      <c r="J1895" s="519" t="s">
        <v>2042</v>
      </c>
      <c r="K1895" s="519" t="s">
        <v>2042</v>
      </c>
      <c r="L1895" s="519" t="s">
        <v>2042</v>
      </c>
      <c r="M1895" s="519" t="s">
        <v>2042</v>
      </c>
      <c r="N1895" s="519" t="s">
        <v>2042</v>
      </c>
      <c r="O1895" s="519" t="s">
        <v>2042</v>
      </c>
    </row>
    <row r="1896" spans="1:15" ht="28.5">
      <c r="A1896" s="519">
        <v>119</v>
      </c>
      <c r="B1896" s="519"/>
      <c r="C1896" s="522" t="s">
        <v>2324</v>
      </c>
      <c r="D1896" s="532" t="s">
        <v>282</v>
      </c>
      <c r="E1896" s="533">
        <v>1421.9</v>
      </c>
      <c r="F1896" s="532">
        <v>0</v>
      </c>
      <c r="G1896" s="521">
        <f t="shared" si="60"/>
        <v>0</v>
      </c>
      <c r="H1896" s="519" t="s">
        <v>2042</v>
      </c>
      <c r="I1896" s="519" t="s">
        <v>2042</v>
      </c>
      <c r="J1896" s="519" t="s">
        <v>2042</v>
      </c>
      <c r="K1896" s="519" t="s">
        <v>2042</v>
      </c>
      <c r="L1896" s="519" t="s">
        <v>2042</v>
      </c>
      <c r="M1896" s="519" t="s">
        <v>2042</v>
      </c>
      <c r="N1896" s="519" t="s">
        <v>2042</v>
      </c>
      <c r="O1896" s="519" t="s">
        <v>2042</v>
      </c>
    </row>
    <row r="1897" spans="1:15" ht="28.5">
      <c r="A1897" s="519">
        <v>120</v>
      </c>
      <c r="B1897" s="519" t="s">
        <v>708</v>
      </c>
      <c r="C1897" s="520" t="s">
        <v>2325</v>
      </c>
      <c r="D1897" s="539" t="s">
        <v>282</v>
      </c>
      <c r="E1897" s="533">
        <v>3376.63</v>
      </c>
      <c r="F1897" s="532">
        <v>0</v>
      </c>
      <c r="G1897" s="519">
        <f t="shared" si="60"/>
        <v>0</v>
      </c>
      <c r="H1897" s="519" t="s">
        <v>2042</v>
      </c>
      <c r="I1897" s="519" t="s">
        <v>2042</v>
      </c>
      <c r="J1897" s="519" t="s">
        <v>2042</v>
      </c>
      <c r="K1897" s="519" t="s">
        <v>2042</v>
      </c>
      <c r="L1897" s="519" t="s">
        <v>2042</v>
      </c>
      <c r="M1897" s="519" t="s">
        <v>2042</v>
      </c>
      <c r="N1897" s="519" t="s">
        <v>2042</v>
      </c>
      <c r="O1897" s="519" t="s">
        <v>2042</v>
      </c>
    </row>
    <row r="1898" spans="1:15">
      <c r="A1898" s="519">
        <v>121</v>
      </c>
      <c r="B1898" s="519"/>
      <c r="C1898" s="522" t="s">
        <v>2326</v>
      </c>
      <c r="D1898" s="539" t="s">
        <v>282</v>
      </c>
      <c r="E1898" s="533">
        <v>569.35</v>
      </c>
      <c r="F1898" s="532">
        <v>190</v>
      </c>
      <c r="G1898" s="519">
        <f t="shared" si="60"/>
        <v>108176.5</v>
      </c>
      <c r="H1898" s="519" t="s">
        <v>2042</v>
      </c>
      <c r="I1898" s="519" t="s">
        <v>2042</v>
      </c>
      <c r="J1898" s="519" t="s">
        <v>2042</v>
      </c>
      <c r="K1898" s="519" t="s">
        <v>2042</v>
      </c>
      <c r="L1898" s="519" t="s">
        <v>2042</v>
      </c>
      <c r="M1898" s="519" t="s">
        <v>2042</v>
      </c>
      <c r="N1898" s="519" t="s">
        <v>2042</v>
      </c>
      <c r="O1898" s="519" t="s">
        <v>2042</v>
      </c>
    </row>
    <row r="1899" spans="1:15">
      <c r="A1899" s="519">
        <v>122</v>
      </c>
      <c r="B1899" s="519"/>
      <c r="C1899" s="522" t="s">
        <v>2327</v>
      </c>
      <c r="D1899" s="539" t="s">
        <v>2328</v>
      </c>
      <c r="E1899" s="533">
        <v>584.1</v>
      </c>
      <c r="F1899" s="532">
        <v>15</v>
      </c>
      <c r="G1899" s="519">
        <f t="shared" si="60"/>
        <v>8761.5</v>
      </c>
      <c r="H1899" s="519" t="s">
        <v>2042</v>
      </c>
      <c r="I1899" s="519" t="s">
        <v>2042</v>
      </c>
      <c r="J1899" s="519" t="s">
        <v>2042</v>
      </c>
      <c r="K1899" s="519" t="s">
        <v>2042</v>
      </c>
      <c r="L1899" s="519" t="s">
        <v>2042</v>
      </c>
      <c r="M1899" s="519" t="s">
        <v>2042</v>
      </c>
      <c r="N1899" s="519" t="s">
        <v>2042</v>
      </c>
      <c r="O1899" s="519" t="s">
        <v>2042</v>
      </c>
    </row>
    <row r="1900" spans="1:15" ht="28.5">
      <c r="A1900" s="519">
        <v>123</v>
      </c>
      <c r="B1900" s="519" t="s">
        <v>829</v>
      </c>
      <c r="C1900" s="522" t="s">
        <v>2329</v>
      </c>
      <c r="D1900" s="539" t="s">
        <v>282</v>
      </c>
      <c r="E1900" s="533">
        <v>3923.5</v>
      </c>
      <c r="F1900" s="532">
        <v>3</v>
      </c>
      <c r="G1900" s="519">
        <f t="shared" si="60"/>
        <v>11770.5</v>
      </c>
      <c r="H1900" s="519" t="s">
        <v>2042</v>
      </c>
      <c r="I1900" s="519" t="s">
        <v>2042</v>
      </c>
      <c r="J1900" s="519" t="s">
        <v>2042</v>
      </c>
      <c r="K1900" s="519" t="s">
        <v>2042</v>
      </c>
      <c r="L1900" s="519" t="s">
        <v>2042</v>
      </c>
      <c r="M1900" s="519" t="s">
        <v>2042</v>
      </c>
      <c r="N1900" s="519" t="s">
        <v>2042</v>
      </c>
      <c r="O1900" s="519" t="s">
        <v>2042</v>
      </c>
    </row>
    <row r="1901" spans="1:15">
      <c r="A1901" s="519">
        <v>124</v>
      </c>
      <c r="B1901" s="519" t="s">
        <v>661</v>
      </c>
      <c r="C1901" s="522" t="s">
        <v>2330</v>
      </c>
      <c r="D1901" s="532" t="s">
        <v>1054</v>
      </c>
      <c r="E1901" s="533">
        <v>3894</v>
      </c>
      <c r="F1901" s="532">
        <v>0</v>
      </c>
      <c r="G1901" s="519">
        <f t="shared" si="60"/>
        <v>0</v>
      </c>
      <c r="H1901" s="519" t="s">
        <v>2042</v>
      </c>
      <c r="I1901" s="519" t="s">
        <v>2042</v>
      </c>
      <c r="J1901" s="519" t="s">
        <v>2042</v>
      </c>
      <c r="K1901" s="519" t="s">
        <v>2042</v>
      </c>
      <c r="L1901" s="519" t="s">
        <v>2042</v>
      </c>
      <c r="M1901" s="519" t="s">
        <v>2042</v>
      </c>
      <c r="N1901" s="519" t="s">
        <v>2042</v>
      </c>
      <c r="O1901" s="519" t="s">
        <v>2042</v>
      </c>
    </row>
    <row r="1902" spans="1:15" ht="30">
      <c r="A1902" s="519">
        <v>125</v>
      </c>
      <c r="B1902" s="540"/>
      <c r="C1902" s="541" t="s">
        <v>2331</v>
      </c>
      <c r="D1902" s="539" t="s">
        <v>282</v>
      </c>
      <c r="E1902" s="538">
        <v>5000</v>
      </c>
      <c r="F1902" s="532">
        <v>2</v>
      </c>
      <c r="G1902" s="519">
        <f t="shared" si="60"/>
        <v>10000</v>
      </c>
      <c r="H1902" s="519" t="s">
        <v>2042</v>
      </c>
      <c r="I1902" s="519" t="s">
        <v>2042</v>
      </c>
      <c r="J1902" s="519" t="s">
        <v>2042</v>
      </c>
      <c r="K1902" s="519" t="s">
        <v>2042</v>
      </c>
      <c r="L1902" s="519" t="s">
        <v>2042</v>
      </c>
      <c r="M1902" s="519" t="s">
        <v>2042</v>
      </c>
      <c r="N1902" s="519" t="s">
        <v>2042</v>
      </c>
      <c r="O1902" s="519" t="s">
        <v>2042</v>
      </c>
    </row>
    <row r="1903" spans="1:15" ht="30">
      <c r="A1903" s="519">
        <v>126</v>
      </c>
      <c r="B1903" s="540"/>
      <c r="C1903" s="541" t="s">
        <v>2332</v>
      </c>
      <c r="D1903" s="539" t="s">
        <v>282</v>
      </c>
      <c r="E1903" s="538">
        <v>2000</v>
      </c>
      <c r="F1903" s="532">
        <v>1</v>
      </c>
      <c r="G1903" s="519">
        <f t="shared" si="60"/>
        <v>2000</v>
      </c>
      <c r="H1903" s="519" t="s">
        <v>2042</v>
      </c>
      <c r="I1903" s="519" t="s">
        <v>2042</v>
      </c>
      <c r="J1903" s="519" t="s">
        <v>2042</v>
      </c>
      <c r="K1903" s="519" t="s">
        <v>2042</v>
      </c>
      <c r="L1903" s="519" t="s">
        <v>2042</v>
      </c>
      <c r="M1903" s="519" t="s">
        <v>2042</v>
      </c>
      <c r="N1903" s="519" t="s">
        <v>2042</v>
      </c>
      <c r="O1903" s="519" t="s">
        <v>2042</v>
      </c>
    </row>
    <row r="1904" spans="1:15">
      <c r="A1904" s="519">
        <v>127</v>
      </c>
      <c r="B1904" s="540"/>
      <c r="C1904" s="541" t="s">
        <v>2333</v>
      </c>
      <c r="D1904" s="539" t="s">
        <v>282</v>
      </c>
      <c r="E1904" s="538">
        <v>5000</v>
      </c>
      <c r="F1904" s="532">
        <v>3</v>
      </c>
      <c r="G1904" s="519">
        <f t="shared" si="60"/>
        <v>15000</v>
      </c>
      <c r="H1904" s="519" t="s">
        <v>2042</v>
      </c>
      <c r="I1904" s="519" t="s">
        <v>2042</v>
      </c>
      <c r="J1904" s="519" t="s">
        <v>2042</v>
      </c>
      <c r="K1904" s="519" t="s">
        <v>2042</v>
      </c>
      <c r="L1904" s="519" t="s">
        <v>2042</v>
      </c>
      <c r="M1904" s="519" t="s">
        <v>2042</v>
      </c>
      <c r="N1904" s="519" t="s">
        <v>2042</v>
      </c>
      <c r="O1904" s="519" t="s">
        <v>2042</v>
      </c>
    </row>
    <row r="1905" spans="1:15" ht="30">
      <c r="A1905" s="519">
        <v>128</v>
      </c>
      <c r="B1905" s="540"/>
      <c r="C1905" s="541" t="s">
        <v>2334</v>
      </c>
      <c r="D1905" s="539" t="s">
        <v>282</v>
      </c>
      <c r="E1905" s="538">
        <v>5000</v>
      </c>
      <c r="F1905" s="532">
        <v>1</v>
      </c>
      <c r="G1905" s="519">
        <f t="shared" si="60"/>
        <v>5000</v>
      </c>
      <c r="H1905" s="519" t="s">
        <v>2042</v>
      </c>
      <c r="I1905" s="519" t="s">
        <v>2042</v>
      </c>
      <c r="J1905" s="519" t="s">
        <v>2042</v>
      </c>
      <c r="K1905" s="519" t="s">
        <v>2042</v>
      </c>
      <c r="L1905" s="519" t="s">
        <v>2042</v>
      </c>
      <c r="M1905" s="519" t="s">
        <v>2042</v>
      </c>
      <c r="N1905" s="519" t="s">
        <v>2042</v>
      </c>
      <c r="O1905" s="519" t="s">
        <v>2042</v>
      </c>
    </row>
    <row r="1906" spans="1:15" ht="30">
      <c r="A1906" s="519">
        <v>129</v>
      </c>
      <c r="B1906" s="540"/>
      <c r="C1906" s="541" t="s">
        <v>2335</v>
      </c>
      <c r="D1906" s="539" t="s">
        <v>282</v>
      </c>
      <c r="E1906" s="538">
        <v>25000</v>
      </c>
      <c r="F1906" s="532">
        <v>1</v>
      </c>
      <c r="G1906" s="519">
        <f t="shared" si="60"/>
        <v>25000</v>
      </c>
      <c r="H1906" s="519" t="s">
        <v>2042</v>
      </c>
      <c r="I1906" s="519" t="s">
        <v>2042</v>
      </c>
      <c r="J1906" s="519" t="s">
        <v>2042</v>
      </c>
      <c r="K1906" s="519" t="s">
        <v>2042</v>
      </c>
      <c r="L1906" s="519" t="s">
        <v>2042</v>
      </c>
      <c r="M1906" s="519" t="s">
        <v>2042</v>
      </c>
      <c r="N1906" s="519" t="s">
        <v>2042</v>
      </c>
      <c r="O1906" s="519" t="s">
        <v>2042</v>
      </c>
    </row>
    <row r="1907" spans="1:15" ht="30">
      <c r="A1907" s="519">
        <v>130</v>
      </c>
      <c r="B1907" s="540"/>
      <c r="C1907" s="542" t="s">
        <v>2336</v>
      </c>
      <c r="D1907" s="539" t="s">
        <v>282</v>
      </c>
      <c r="E1907" s="533">
        <v>5000</v>
      </c>
      <c r="F1907" s="532">
        <v>1</v>
      </c>
      <c r="G1907" s="519">
        <f t="shared" ref="G1907:G1908" si="61">E1907*F1907</f>
        <v>5000</v>
      </c>
      <c r="H1907" s="519" t="s">
        <v>2042</v>
      </c>
      <c r="I1907" s="519" t="s">
        <v>2042</v>
      </c>
      <c r="J1907" s="519" t="s">
        <v>2042</v>
      </c>
      <c r="K1907" s="519" t="s">
        <v>2042</v>
      </c>
      <c r="L1907" s="519" t="s">
        <v>2042</v>
      </c>
      <c r="M1907" s="519" t="s">
        <v>2042</v>
      </c>
      <c r="N1907" s="519" t="s">
        <v>2042</v>
      </c>
      <c r="O1907" s="519" t="s">
        <v>2042</v>
      </c>
    </row>
    <row r="1908" spans="1:15" ht="30">
      <c r="A1908" s="519">
        <v>131</v>
      </c>
      <c r="B1908" s="540"/>
      <c r="C1908" s="541" t="s">
        <v>2337</v>
      </c>
      <c r="D1908" s="539" t="s">
        <v>282</v>
      </c>
      <c r="E1908" s="533">
        <v>25000</v>
      </c>
      <c r="F1908" s="532">
        <v>1</v>
      </c>
      <c r="G1908" s="519">
        <f t="shared" si="61"/>
        <v>25000</v>
      </c>
      <c r="H1908" s="519" t="s">
        <v>2042</v>
      </c>
      <c r="I1908" s="519" t="s">
        <v>2042</v>
      </c>
      <c r="J1908" s="519" t="s">
        <v>2042</v>
      </c>
      <c r="K1908" s="519" t="s">
        <v>2042</v>
      </c>
      <c r="L1908" s="519" t="s">
        <v>2042</v>
      </c>
      <c r="M1908" s="519" t="s">
        <v>2042</v>
      </c>
      <c r="N1908" s="519" t="s">
        <v>2042</v>
      </c>
      <c r="O1908" s="519" t="s">
        <v>2042</v>
      </c>
    </row>
    <row r="1909" spans="1:15">
      <c r="A1909" s="519">
        <v>132</v>
      </c>
      <c r="B1909" s="519"/>
      <c r="C1909" s="522" t="s">
        <v>2338</v>
      </c>
      <c r="D1909" s="519" t="s">
        <v>46</v>
      </c>
      <c r="E1909" s="521">
        <v>600</v>
      </c>
      <c r="F1909" s="519" t="s">
        <v>2042</v>
      </c>
      <c r="G1909" s="519"/>
      <c r="H1909" s="519" t="s">
        <v>2042</v>
      </c>
      <c r="I1909" s="519" t="s">
        <v>2042</v>
      </c>
      <c r="J1909" s="519" t="s">
        <v>2042</v>
      </c>
      <c r="K1909" s="519" t="s">
        <v>2042</v>
      </c>
      <c r="L1909" s="519" t="s">
        <v>2042</v>
      </c>
      <c r="M1909" s="519" t="s">
        <v>2042</v>
      </c>
      <c r="N1909" s="519">
        <v>1</v>
      </c>
      <c r="O1909" s="521">
        <f>E1909*N1909</f>
        <v>600</v>
      </c>
    </row>
    <row r="1910" spans="1:15">
      <c r="A1910" s="519">
        <v>133</v>
      </c>
      <c r="B1910" s="519" t="s">
        <v>702</v>
      </c>
      <c r="C1910" s="520" t="s">
        <v>2339</v>
      </c>
      <c r="D1910" s="519" t="s">
        <v>940</v>
      </c>
      <c r="E1910" s="521">
        <v>30</v>
      </c>
      <c r="F1910" s="519" t="s">
        <v>2042</v>
      </c>
      <c r="G1910" s="519"/>
      <c r="H1910" s="519" t="s">
        <v>2042</v>
      </c>
      <c r="I1910" s="519" t="s">
        <v>2042</v>
      </c>
      <c r="J1910" s="519" t="s">
        <v>2042</v>
      </c>
      <c r="K1910" s="519" t="s">
        <v>2042</v>
      </c>
      <c r="L1910" s="519" t="s">
        <v>2042</v>
      </c>
      <c r="M1910" s="519" t="s">
        <v>2042</v>
      </c>
      <c r="N1910" s="519">
        <v>9312</v>
      </c>
      <c r="O1910" s="521">
        <f t="shared" ref="O1910:O1973" si="62">E1910*N1910</f>
        <v>279360</v>
      </c>
    </row>
    <row r="1911" spans="1:15">
      <c r="A1911" s="519">
        <v>134</v>
      </c>
      <c r="B1911" s="519" t="s">
        <v>2340</v>
      </c>
      <c r="C1911" s="520" t="s">
        <v>2341</v>
      </c>
      <c r="D1911" s="519" t="s">
        <v>940</v>
      </c>
      <c r="E1911" s="521">
        <v>30</v>
      </c>
      <c r="F1911" s="519" t="s">
        <v>2042</v>
      </c>
      <c r="G1911" s="519"/>
      <c r="H1911" s="519" t="s">
        <v>2042</v>
      </c>
      <c r="I1911" s="519" t="s">
        <v>2042</v>
      </c>
      <c r="J1911" s="519" t="s">
        <v>2042</v>
      </c>
      <c r="K1911" s="519" t="s">
        <v>2042</v>
      </c>
      <c r="L1911" s="519" t="s">
        <v>2042</v>
      </c>
      <c r="M1911" s="519" t="s">
        <v>2042</v>
      </c>
      <c r="N1911" s="519">
        <v>370</v>
      </c>
      <c r="O1911" s="521">
        <f t="shared" si="62"/>
        <v>11100</v>
      </c>
    </row>
    <row r="1912" spans="1:15">
      <c r="A1912" s="519">
        <v>135</v>
      </c>
      <c r="B1912" s="519" t="s">
        <v>2342</v>
      </c>
      <c r="C1912" s="520" t="s">
        <v>2343</v>
      </c>
      <c r="D1912" s="519" t="s">
        <v>46</v>
      </c>
      <c r="E1912" s="521">
        <v>150</v>
      </c>
      <c r="F1912" s="519" t="s">
        <v>2042</v>
      </c>
      <c r="G1912" s="519"/>
      <c r="H1912" s="519" t="s">
        <v>2042</v>
      </c>
      <c r="I1912" s="519" t="s">
        <v>2042</v>
      </c>
      <c r="J1912" s="519" t="s">
        <v>2042</v>
      </c>
      <c r="K1912" s="519" t="s">
        <v>2042</v>
      </c>
      <c r="L1912" s="519" t="s">
        <v>2042</v>
      </c>
      <c r="M1912" s="519" t="s">
        <v>2042</v>
      </c>
      <c r="N1912" s="519">
        <v>25</v>
      </c>
      <c r="O1912" s="521">
        <f t="shared" si="62"/>
        <v>3750</v>
      </c>
    </row>
    <row r="1913" spans="1:15">
      <c r="A1913" s="519">
        <v>136</v>
      </c>
      <c r="B1913" s="519"/>
      <c r="C1913" s="522" t="s">
        <v>2344</v>
      </c>
      <c r="D1913" s="519" t="s">
        <v>46</v>
      </c>
      <c r="E1913" s="521">
        <v>160</v>
      </c>
      <c r="F1913" s="519" t="s">
        <v>2042</v>
      </c>
      <c r="G1913" s="519"/>
      <c r="H1913" s="519" t="s">
        <v>2042</v>
      </c>
      <c r="I1913" s="519" t="s">
        <v>2042</v>
      </c>
      <c r="J1913" s="519" t="s">
        <v>2042</v>
      </c>
      <c r="K1913" s="519" t="s">
        <v>2042</v>
      </c>
      <c r="L1913" s="519" t="s">
        <v>2042</v>
      </c>
      <c r="M1913" s="519" t="s">
        <v>2042</v>
      </c>
      <c r="N1913" s="519">
        <v>31</v>
      </c>
      <c r="O1913" s="521">
        <f t="shared" si="62"/>
        <v>4960</v>
      </c>
    </row>
    <row r="1914" spans="1:15">
      <c r="A1914" s="519">
        <v>137</v>
      </c>
      <c r="B1914" s="519" t="s">
        <v>2345</v>
      </c>
      <c r="C1914" s="520" t="s">
        <v>2346</v>
      </c>
      <c r="D1914" s="519" t="s">
        <v>46</v>
      </c>
      <c r="E1914" s="521">
        <v>150</v>
      </c>
      <c r="F1914" s="519" t="s">
        <v>2042</v>
      </c>
      <c r="G1914" s="519"/>
      <c r="H1914" s="519" t="s">
        <v>2042</v>
      </c>
      <c r="I1914" s="519" t="s">
        <v>2042</v>
      </c>
      <c r="J1914" s="519" t="s">
        <v>2042</v>
      </c>
      <c r="K1914" s="519" t="s">
        <v>2042</v>
      </c>
      <c r="L1914" s="519" t="s">
        <v>2042</v>
      </c>
      <c r="M1914" s="519" t="s">
        <v>2042</v>
      </c>
      <c r="N1914" s="519">
        <v>401</v>
      </c>
      <c r="O1914" s="521">
        <f t="shared" si="62"/>
        <v>60150</v>
      </c>
    </row>
    <row r="1915" spans="1:15">
      <c r="A1915" s="519">
        <v>138</v>
      </c>
      <c r="B1915" s="519" t="s">
        <v>1173</v>
      </c>
      <c r="C1915" s="520" t="s">
        <v>2347</v>
      </c>
      <c r="D1915" s="519" t="s">
        <v>46</v>
      </c>
      <c r="E1915" s="521">
        <v>50</v>
      </c>
      <c r="F1915" s="519" t="s">
        <v>2042</v>
      </c>
      <c r="G1915" s="519"/>
      <c r="H1915" s="519" t="s">
        <v>2042</v>
      </c>
      <c r="I1915" s="519" t="s">
        <v>2042</v>
      </c>
      <c r="J1915" s="519" t="s">
        <v>2042</v>
      </c>
      <c r="K1915" s="519" t="s">
        <v>2042</v>
      </c>
      <c r="L1915" s="519" t="s">
        <v>2042</v>
      </c>
      <c r="M1915" s="519" t="s">
        <v>2042</v>
      </c>
      <c r="N1915" s="519">
        <v>12</v>
      </c>
      <c r="O1915" s="521">
        <f t="shared" si="62"/>
        <v>600</v>
      </c>
    </row>
    <row r="1916" spans="1:15">
      <c r="A1916" s="519">
        <v>139</v>
      </c>
      <c r="B1916" s="519"/>
      <c r="C1916" s="520" t="s">
        <v>2348</v>
      </c>
      <c r="D1916" s="519" t="s">
        <v>940</v>
      </c>
      <c r="E1916" s="521">
        <v>30</v>
      </c>
      <c r="F1916" s="519" t="s">
        <v>2042</v>
      </c>
      <c r="G1916" s="519"/>
      <c r="H1916" s="519" t="s">
        <v>2042</v>
      </c>
      <c r="I1916" s="519" t="s">
        <v>2042</v>
      </c>
      <c r="J1916" s="519" t="s">
        <v>2042</v>
      </c>
      <c r="K1916" s="519" t="s">
        <v>2042</v>
      </c>
      <c r="L1916" s="519" t="s">
        <v>2042</v>
      </c>
      <c r="M1916" s="519" t="s">
        <v>2042</v>
      </c>
      <c r="N1916" s="519">
        <v>58</v>
      </c>
      <c r="O1916" s="521">
        <f t="shared" si="62"/>
        <v>1740</v>
      </c>
    </row>
    <row r="1917" spans="1:15">
      <c r="A1917" s="519">
        <v>140</v>
      </c>
      <c r="B1917" s="519" t="s">
        <v>2349</v>
      </c>
      <c r="C1917" s="520" t="s">
        <v>2350</v>
      </c>
      <c r="D1917" s="519" t="s">
        <v>34</v>
      </c>
      <c r="E1917" s="521">
        <v>275</v>
      </c>
      <c r="F1917" s="519" t="s">
        <v>2042</v>
      </c>
      <c r="G1917" s="519"/>
      <c r="H1917" s="519" t="s">
        <v>2042</v>
      </c>
      <c r="I1917" s="519" t="s">
        <v>2042</v>
      </c>
      <c r="J1917" s="519" t="s">
        <v>2042</v>
      </c>
      <c r="K1917" s="519" t="s">
        <v>2042</v>
      </c>
      <c r="L1917" s="519" t="s">
        <v>2042</v>
      </c>
      <c r="M1917" s="519" t="s">
        <v>2042</v>
      </c>
      <c r="N1917" s="519">
        <v>206</v>
      </c>
      <c r="O1917" s="521">
        <f t="shared" si="62"/>
        <v>56650</v>
      </c>
    </row>
    <row r="1918" spans="1:15">
      <c r="A1918" s="519">
        <v>141</v>
      </c>
      <c r="B1918" s="519"/>
      <c r="C1918" s="520" t="s">
        <v>2351</v>
      </c>
      <c r="D1918" s="519" t="s">
        <v>46</v>
      </c>
      <c r="E1918" s="521">
        <v>95</v>
      </c>
      <c r="F1918" s="519" t="s">
        <v>2042</v>
      </c>
      <c r="G1918" s="519"/>
      <c r="H1918" s="519" t="s">
        <v>2042</v>
      </c>
      <c r="I1918" s="519" t="s">
        <v>2042</v>
      </c>
      <c r="J1918" s="519" t="s">
        <v>2042</v>
      </c>
      <c r="K1918" s="519" t="s">
        <v>2042</v>
      </c>
      <c r="L1918" s="519" t="s">
        <v>2042</v>
      </c>
      <c r="M1918" s="519" t="s">
        <v>2042</v>
      </c>
      <c r="N1918" s="519">
        <v>80</v>
      </c>
      <c r="O1918" s="521">
        <f t="shared" si="62"/>
        <v>7600</v>
      </c>
    </row>
    <row r="1919" spans="1:15">
      <c r="A1919" s="519">
        <v>142</v>
      </c>
      <c r="B1919" s="519" t="s">
        <v>2352</v>
      </c>
      <c r="C1919" s="520" t="s">
        <v>2353</v>
      </c>
      <c r="D1919" s="519" t="s">
        <v>46</v>
      </c>
      <c r="E1919" s="521">
        <v>300</v>
      </c>
      <c r="F1919" s="519" t="s">
        <v>2042</v>
      </c>
      <c r="G1919" s="519"/>
      <c r="H1919" s="519" t="s">
        <v>2042</v>
      </c>
      <c r="I1919" s="519" t="s">
        <v>2042</v>
      </c>
      <c r="J1919" s="519" t="s">
        <v>2042</v>
      </c>
      <c r="K1919" s="519" t="s">
        <v>2042</v>
      </c>
      <c r="L1919" s="519" t="s">
        <v>2042</v>
      </c>
      <c r="M1919" s="519" t="s">
        <v>2042</v>
      </c>
      <c r="N1919" s="519">
        <v>69</v>
      </c>
      <c r="O1919" s="521">
        <f t="shared" si="62"/>
        <v>20700</v>
      </c>
    </row>
    <row r="1920" spans="1:15">
      <c r="A1920" s="519">
        <v>143</v>
      </c>
      <c r="B1920" s="519"/>
      <c r="C1920" s="520" t="s">
        <v>2354</v>
      </c>
      <c r="D1920" s="519" t="s">
        <v>278</v>
      </c>
      <c r="E1920" s="521">
        <v>120</v>
      </c>
      <c r="F1920" s="519" t="s">
        <v>2042</v>
      </c>
      <c r="G1920" s="519"/>
      <c r="H1920" s="519" t="s">
        <v>2042</v>
      </c>
      <c r="I1920" s="519" t="s">
        <v>2042</v>
      </c>
      <c r="J1920" s="519" t="s">
        <v>2042</v>
      </c>
      <c r="K1920" s="519" t="s">
        <v>2042</v>
      </c>
      <c r="L1920" s="519" t="s">
        <v>2042</v>
      </c>
      <c r="M1920" s="519" t="s">
        <v>2042</v>
      </c>
      <c r="N1920" s="519">
        <v>328</v>
      </c>
      <c r="O1920" s="521">
        <f t="shared" si="62"/>
        <v>39360</v>
      </c>
    </row>
    <row r="1921" spans="1:15">
      <c r="A1921" s="519">
        <v>144</v>
      </c>
      <c r="B1921" s="519" t="s">
        <v>1221</v>
      </c>
      <c r="C1921" s="520" t="s">
        <v>2355</v>
      </c>
      <c r="D1921" s="519" t="s">
        <v>46</v>
      </c>
      <c r="E1921" s="521">
        <v>80</v>
      </c>
      <c r="F1921" s="519" t="s">
        <v>2042</v>
      </c>
      <c r="G1921" s="519"/>
      <c r="H1921" s="519" t="s">
        <v>2042</v>
      </c>
      <c r="I1921" s="519" t="s">
        <v>2042</v>
      </c>
      <c r="J1921" s="519" t="s">
        <v>2042</v>
      </c>
      <c r="K1921" s="519" t="s">
        <v>2042</v>
      </c>
      <c r="L1921" s="519" t="s">
        <v>2042</v>
      </c>
      <c r="M1921" s="519" t="s">
        <v>2042</v>
      </c>
      <c r="N1921" s="519">
        <v>352</v>
      </c>
      <c r="O1921" s="521">
        <f t="shared" si="62"/>
        <v>28160</v>
      </c>
    </row>
    <row r="1922" spans="1:15">
      <c r="A1922" s="519">
        <v>145</v>
      </c>
      <c r="B1922" s="519" t="s">
        <v>2356</v>
      </c>
      <c r="C1922" s="522" t="s">
        <v>2357</v>
      </c>
      <c r="D1922" s="519" t="s">
        <v>46</v>
      </c>
      <c r="E1922" s="521">
        <v>300</v>
      </c>
      <c r="F1922" s="519" t="s">
        <v>2042</v>
      </c>
      <c r="G1922" s="519"/>
      <c r="H1922" s="519" t="s">
        <v>2042</v>
      </c>
      <c r="I1922" s="519" t="s">
        <v>2042</v>
      </c>
      <c r="J1922" s="519" t="s">
        <v>2042</v>
      </c>
      <c r="K1922" s="519" t="s">
        <v>2042</v>
      </c>
      <c r="L1922" s="519" t="s">
        <v>2042</v>
      </c>
      <c r="M1922" s="519" t="s">
        <v>2042</v>
      </c>
      <c r="N1922" s="519">
        <v>13</v>
      </c>
      <c r="O1922" s="521">
        <f t="shared" si="62"/>
        <v>3900</v>
      </c>
    </row>
    <row r="1923" spans="1:15">
      <c r="A1923" s="519">
        <v>146</v>
      </c>
      <c r="B1923" s="519" t="s">
        <v>1173</v>
      </c>
      <c r="C1923" s="520" t="s">
        <v>2358</v>
      </c>
      <c r="D1923" s="519" t="s">
        <v>46</v>
      </c>
      <c r="E1923" s="521">
        <v>60</v>
      </c>
      <c r="F1923" s="519" t="s">
        <v>2042</v>
      </c>
      <c r="G1923" s="519"/>
      <c r="H1923" s="519" t="s">
        <v>2042</v>
      </c>
      <c r="I1923" s="519" t="s">
        <v>2042</v>
      </c>
      <c r="J1923" s="519" t="s">
        <v>2042</v>
      </c>
      <c r="K1923" s="519" t="s">
        <v>2042</v>
      </c>
      <c r="L1923" s="519" t="s">
        <v>2042</v>
      </c>
      <c r="M1923" s="519" t="s">
        <v>2042</v>
      </c>
      <c r="N1923" s="519">
        <v>50</v>
      </c>
      <c r="O1923" s="521">
        <f t="shared" si="62"/>
        <v>3000</v>
      </c>
    </row>
    <row r="1924" spans="1:15">
      <c r="A1924" s="519">
        <v>147</v>
      </c>
      <c r="B1924" s="519"/>
      <c r="C1924" s="522" t="s">
        <v>2359</v>
      </c>
      <c r="D1924" s="519" t="s">
        <v>940</v>
      </c>
      <c r="E1924" s="521">
        <v>20</v>
      </c>
      <c r="F1924" s="519" t="s">
        <v>2042</v>
      </c>
      <c r="G1924" s="519"/>
      <c r="H1924" s="519" t="s">
        <v>2042</v>
      </c>
      <c r="I1924" s="519" t="s">
        <v>2042</v>
      </c>
      <c r="J1924" s="519" t="s">
        <v>2042</v>
      </c>
      <c r="K1924" s="519" t="s">
        <v>2042</v>
      </c>
      <c r="L1924" s="519" t="s">
        <v>2042</v>
      </c>
      <c r="M1924" s="519" t="s">
        <v>2042</v>
      </c>
      <c r="N1924" s="519">
        <v>77</v>
      </c>
      <c r="O1924" s="521">
        <f t="shared" si="62"/>
        <v>1540</v>
      </c>
    </row>
    <row r="1925" spans="1:15">
      <c r="A1925" s="519">
        <v>148</v>
      </c>
      <c r="B1925" s="519" t="s">
        <v>2360</v>
      </c>
      <c r="C1925" s="520" t="s">
        <v>2361</v>
      </c>
      <c r="D1925" s="519" t="s">
        <v>46</v>
      </c>
      <c r="E1925" s="521">
        <v>210</v>
      </c>
      <c r="F1925" s="519" t="s">
        <v>2042</v>
      </c>
      <c r="G1925" s="519"/>
      <c r="H1925" s="519" t="s">
        <v>2042</v>
      </c>
      <c r="I1925" s="519" t="s">
        <v>2042</v>
      </c>
      <c r="J1925" s="519" t="s">
        <v>2042</v>
      </c>
      <c r="K1925" s="519" t="s">
        <v>2042</v>
      </c>
      <c r="L1925" s="519" t="s">
        <v>2042</v>
      </c>
      <c r="M1925" s="519" t="s">
        <v>2042</v>
      </c>
      <c r="N1925" s="519">
        <v>16</v>
      </c>
      <c r="O1925" s="521">
        <f t="shared" si="62"/>
        <v>3360</v>
      </c>
    </row>
    <row r="1926" spans="1:15">
      <c r="A1926" s="519">
        <v>149</v>
      </c>
      <c r="B1926" s="519" t="s">
        <v>2342</v>
      </c>
      <c r="C1926" s="529" t="s">
        <v>2362</v>
      </c>
      <c r="D1926" s="519" t="s">
        <v>46</v>
      </c>
      <c r="E1926" s="521">
        <v>210</v>
      </c>
      <c r="F1926" s="519" t="s">
        <v>2042</v>
      </c>
      <c r="G1926" s="519"/>
      <c r="H1926" s="519" t="s">
        <v>2042</v>
      </c>
      <c r="I1926" s="519" t="s">
        <v>2042</v>
      </c>
      <c r="J1926" s="519" t="s">
        <v>2042</v>
      </c>
      <c r="K1926" s="519" t="s">
        <v>2042</v>
      </c>
      <c r="L1926" s="519" t="s">
        <v>2042</v>
      </c>
      <c r="M1926" s="519" t="s">
        <v>2042</v>
      </c>
      <c r="N1926" s="519">
        <v>24</v>
      </c>
      <c r="O1926" s="521">
        <f t="shared" si="62"/>
        <v>5040</v>
      </c>
    </row>
    <row r="1927" spans="1:15">
      <c r="A1927" s="519">
        <v>150</v>
      </c>
      <c r="B1927" s="519"/>
      <c r="C1927" s="520" t="s">
        <v>2363</v>
      </c>
      <c r="D1927" s="519" t="s">
        <v>46</v>
      </c>
      <c r="E1927" s="521">
        <v>210</v>
      </c>
      <c r="F1927" s="519" t="s">
        <v>2042</v>
      </c>
      <c r="G1927" s="519"/>
      <c r="H1927" s="519" t="s">
        <v>2042</v>
      </c>
      <c r="I1927" s="519" t="s">
        <v>2042</v>
      </c>
      <c r="J1927" s="519" t="s">
        <v>2042</v>
      </c>
      <c r="K1927" s="519" t="s">
        <v>2042</v>
      </c>
      <c r="L1927" s="519" t="s">
        <v>2042</v>
      </c>
      <c r="M1927" s="519" t="s">
        <v>2042</v>
      </c>
      <c r="N1927" s="519">
        <v>40</v>
      </c>
      <c r="O1927" s="521">
        <f t="shared" si="62"/>
        <v>8400</v>
      </c>
    </row>
    <row r="1928" spans="1:15">
      <c r="A1928" s="519">
        <v>151</v>
      </c>
      <c r="B1928" s="519" t="s">
        <v>2364</v>
      </c>
      <c r="C1928" s="520" t="s">
        <v>2365</v>
      </c>
      <c r="D1928" s="519" t="s">
        <v>46</v>
      </c>
      <c r="E1928" s="521">
        <v>210</v>
      </c>
      <c r="F1928" s="519" t="s">
        <v>2042</v>
      </c>
      <c r="G1928" s="519"/>
      <c r="H1928" s="519" t="s">
        <v>2042</v>
      </c>
      <c r="I1928" s="519" t="s">
        <v>2042</v>
      </c>
      <c r="J1928" s="519" t="s">
        <v>2042</v>
      </c>
      <c r="K1928" s="519" t="s">
        <v>2042</v>
      </c>
      <c r="L1928" s="519" t="s">
        <v>2042</v>
      </c>
      <c r="M1928" s="519" t="s">
        <v>2042</v>
      </c>
      <c r="N1928" s="519">
        <v>184</v>
      </c>
      <c r="O1928" s="521">
        <f t="shared" si="62"/>
        <v>38640</v>
      </c>
    </row>
    <row r="1929" spans="1:15">
      <c r="A1929" s="519">
        <v>152</v>
      </c>
      <c r="B1929" s="519" t="s">
        <v>2360</v>
      </c>
      <c r="C1929" s="520" t="s">
        <v>2366</v>
      </c>
      <c r="D1929" s="519" t="s">
        <v>46</v>
      </c>
      <c r="E1929" s="521">
        <v>210</v>
      </c>
      <c r="F1929" s="519" t="s">
        <v>2042</v>
      </c>
      <c r="G1929" s="519"/>
      <c r="H1929" s="519" t="s">
        <v>2042</v>
      </c>
      <c r="I1929" s="519" t="s">
        <v>2042</v>
      </c>
      <c r="J1929" s="519" t="s">
        <v>2042</v>
      </c>
      <c r="K1929" s="519" t="s">
        <v>2042</v>
      </c>
      <c r="L1929" s="519" t="s">
        <v>2042</v>
      </c>
      <c r="M1929" s="519" t="s">
        <v>2042</v>
      </c>
      <c r="N1929" s="519">
        <v>370</v>
      </c>
      <c r="O1929" s="521">
        <f t="shared" si="62"/>
        <v>77700</v>
      </c>
    </row>
    <row r="1930" spans="1:15">
      <c r="A1930" s="519">
        <v>153</v>
      </c>
      <c r="B1930" s="519"/>
      <c r="C1930" s="520" t="s">
        <v>2367</v>
      </c>
      <c r="D1930" s="519" t="s">
        <v>46</v>
      </c>
      <c r="E1930" s="521">
        <v>210</v>
      </c>
      <c r="F1930" s="519" t="s">
        <v>2042</v>
      </c>
      <c r="G1930" s="519"/>
      <c r="H1930" s="519" t="s">
        <v>2042</v>
      </c>
      <c r="I1930" s="519" t="s">
        <v>2042</v>
      </c>
      <c r="J1930" s="519" t="s">
        <v>2042</v>
      </c>
      <c r="K1930" s="519" t="s">
        <v>2042</v>
      </c>
      <c r="L1930" s="519" t="s">
        <v>2042</v>
      </c>
      <c r="M1930" s="519" t="s">
        <v>2042</v>
      </c>
      <c r="N1930" s="519">
        <v>32</v>
      </c>
      <c r="O1930" s="521">
        <f t="shared" si="62"/>
        <v>6720</v>
      </c>
    </row>
    <row r="1931" spans="1:15">
      <c r="A1931" s="519">
        <v>154</v>
      </c>
      <c r="B1931" s="519"/>
      <c r="C1931" s="522" t="s">
        <v>2368</v>
      </c>
      <c r="D1931" s="519" t="s">
        <v>555</v>
      </c>
      <c r="E1931" s="521">
        <v>30</v>
      </c>
      <c r="F1931" s="519" t="s">
        <v>2042</v>
      </c>
      <c r="G1931" s="519"/>
      <c r="H1931" s="519" t="s">
        <v>2042</v>
      </c>
      <c r="I1931" s="519" t="s">
        <v>2042</v>
      </c>
      <c r="J1931" s="519" t="s">
        <v>2042</v>
      </c>
      <c r="K1931" s="519" t="s">
        <v>2042</v>
      </c>
      <c r="L1931" s="519" t="s">
        <v>2042</v>
      </c>
      <c r="M1931" s="519" t="s">
        <v>2042</v>
      </c>
      <c r="N1931" s="519">
        <v>4136</v>
      </c>
      <c r="O1931" s="521">
        <f t="shared" si="62"/>
        <v>124080</v>
      </c>
    </row>
    <row r="1932" spans="1:15">
      <c r="A1932" s="519">
        <v>155</v>
      </c>
      <c r="B1932" s="519" t="s">
        <v>2369</v>
      </c>
      <c r="C1932" s="522" t="s">
        <v>2370</v>
      </c>
      <c r="D1932" s="519" t="s">
        <v>940</v>
      </c>
      <c r="E1932" s="521">
        <v>30</v>
      </c>
      <c r="F1932" s="519" t="s">
        <v>2042</v>
      </c>
      <c r="G1932" s="519"/>
      <c r="H1932" s="519" t="s">
        <v>2042</v>
      </c>
      <c r="I1932" s="519" t="s">
        <v>2042</v>
      </c>
      <c r="J1932" s="519" t="s">
        <v>2042</v>
      </c>
      <c r="K1932" s="519" t="s">
        <v>2042</v>
      </c>
      <c r="L1932" s="519" t="s">
        <v>2042</v>
      </c>
      <c r="M1932" s="519" t="s">
        <v>2042</v>
      </c>
      <c r="N1932" s="519">
        <v>17.5</v>
      </c>
      <c r="O1932" s="521">
        <f t="shared" si="62"/>
        <v>525</v>
      </c>
    </row>
    <row r="1933" spans="1:15">
      <c r="A1933" s="519">
        <v>156</v>
      </c>
      <c r="B1933" s="519"/>
      <c r="C1933" s="522" t="s">
        <v>2371</v>
      </c>
      <c r="D1933" s="519" t="s">
        <v>46</v>
      </c>
      <c r="E1933" s="521">
        <v>30</v>
      </c>
      <c r="F1933" s="519" t="s">
        <v>2042</v>
      </c>
      <c r="G1933" s="519"/>
      <c r="H1933" s="519" t="s">
        <v>2042</v>
      </c>
      <c r="I1933" s="519" t="s">
        <v>2042</v>
      </c>
      <c r="J1933" s="519" t="s">
        <v>2042</v>
      </c>
      <c r="K1933" s="519" t="s">
        <v>2042</v>
      </c>
      <c r="L1933" s="519" t="s">
        <v>2042</v>
      </c>
      <c r="M1933" s="519" t="s">
        <v>2042</v>
      </c>
      <c r="N1933" s="519">
        <v>1</v>
      </c>
      <c r="O1933" s="521">
        <f t="shared" si="62"/>
        <v>30</v>
      </c>
    </row>
    <row r="1934" spans="1:15">
      <c r="A1934" s="519">
        <v>157</v>
      </c>
      <c r="B1934" s="519"/>
      <c r="C1934" s="522" t="s">
        <v>2372</v>
      </c>
      <c r="D1934" s="519" t="s">
        <v>46</v>
      </c>
      <c r="E1934" s="521">
        <v>30</v>
      </c>
      <c r="F1934" s="519" t="s">
        <v>2042</v>
      </c>
      <c r="G1934" s="519"/>
      <c r="H1934" s="519" t="s">
        <v>2042</v>
      </c>
      <c r="I1934" s="519" t="s">
        <v>2042</v>
      </c>
      <c r="J1934" s="519" t="s">
        <v>2042</v>
      </c>
      <c r="K1934" s="519" t="s">
        <v>2042</v>
      </c>
      <c r="L1934" s="519" t="s">
        <v>2042</v>
      </c>
      <c r="M1934" s="519" t="s">
        <v>2042</v>
      </c>
      <c r="N1934" s="519">
        <v>3</v>
      </c>
      <c r="O1934" s="521">
        <f t="shared" si="62"/>
        <v>90</v>
      </c>
    </row>
    <row r="1935" spans="1:15">
      <c r="A1935" s="519">
        <v>158</v>
      </c>
      <c r="B1935" s="519" t="s">
        <v>2373</v>
      </c>
      <c r="C1935" s="529" t="s">
        <v>2374</v>
      </c>
      <c r="D1935" s="519" t="s">
        <v>46</v>
      </c>
      <c r="E1935" s="521">
        <v>1240</v>
      </c>
      <c r="F1935" s="519" t="s">
        <v>2042</v>
      </c>
      <c r="G1935" s="519"/>
      <c r="H1935" s="519" t="s">
        <v>2042</v>
      </c>
      <c r="I1935" s="519" t="s">
        <v>2042</v>
      </c>
      <c r="J1935" s="519" t="s">
        <v>2042</v>
      </c>
      <c r="K1935" s="519" t="s">
        <v>2042</v>
      </c>
      <c r="L1935" s="519" t="s">
        <v>2042</v>
      </c>
      <c r="M1935" s="519" t="s">
        <v>2042</v>
      </c>
      <c r="N1935" s="519">
        <v>2</v>
      </c>
      <c r="O1935" s="521">
        <f t="shared" si="62"/>
        <v>2480</v>
      </c>
    </row>
    <row r="1936" spans="1:15">
      <c r="A1936" s="519">
        <v>159</v>
      </c>
      <c r="B1936" s="519" t="s">
        <v>2375</v>
      </c>
      <c r="C1936" s="522" t="s">
        <v>2376</v>
      </c>
      <c r="D1936" s="519" t="s">
        <v>46</v>
      </c>
      <c r="E1936" s="521">
        <v>600</v>
      </c>
      <c r="F1936" s="519" t="s">
        <v>2042</v>
      </c>
      <c r="G1936" s="519"/>
      <c r="H1936" s="519" t="s">
        <v>2042</v>
      </c>
      <c r="I1936" s="519" t="s">
        <v>2042</v>
      </c>
      <c r="J1936" s="519" t="s">
        <v>2042</v>
      </c>
      <c r="K1936" s="519" t="s">
        <v>2042</v>
      </c>
      <c r="L1936" s="519" t="s">
        <v>2042</v>
      </c>
      <c r="M1936" s="519" t="s">
        <v>2042</v>
      </c>
      <c r="N1936" s="519">
        <v>2</v>
      </c>
      <c r="O1936" s="521">
        <f t="shared" si="62"/>
        <v>1200</v>
      </c>
    </row>
    <row r="1937" spans="1:15">
      <c r="A1937" s="519">
        <v>160</v>
      </c>
      <c r="B1937" s="519" t="s">
        <v>895</v>
      </c>
      <c r="C1937" s="522" t="s">
        <v>2377</v>
      </c>
      <c r="D1937" s="519" t="s">
        <v>46</v>
      </c>
      <c r="E1937" s="521">
        <v>300</v>
      </c>
      <c r="F1937" s="519" t="s">
        <v>2042</v>
      </c>
      <c r="G1937" s="519"/>
      <c r="H1937" s="519" t="s">
        <v>2042</v>
      </c>
      <c r="I1937" s="519" t="s">
        <v>2042</v>
      </c>
      <c r="J1937" s="519" t="s">
        <v>2042</v>
      </c>
      <c r="K1937" s="519" t="s">
        <v>2042</v>
      </c>
      <c r="L1937" s="519" t="s">
        <v>2042</v>
      </c>
      <c r="M1937" s="519" t="s">
        <v>2042</v>
      </c>
      <c r="N1937" s="519">
        <v>1</v>
      </c>
      <c r="O1937" s="521">
        <f t="shared" si="62"/>
        <v>300</v>
      </c>
    </row>
    <row r="1938" spans="1:15">
      <c r="A1938" s="519">
        <v>161</v>
      </c>
      <c r="B1938" s="523" t="s">
        <v>2378</v>
      </c>
      <c r="C1938" s="524" t="s">
        <v>2379</v>
      </c>
      <c r="D1938" s="523" t="s">
        <v>46</v>
      </c>
      <c r="E1938" s="525">
        <v>1350</v>
      </c>
      <c r="F1938" s="519" t="s">
        <v>2042</v>
      </c>
      <c r="G1938" s="519"/>
      <c r="H1938" s="519" t="s">
        <v>2042</v>
      </c>
      <c r="I1938" s="519" t="s">
        <v>2042</v>
      </c>
      <c r="J1938" s="519" t="s">
        <v>2042</v>
      </c>
      <c r="K1938" s="519" t="s">
        <v>2042</v>
      </c>
      <c r="L1938" s="519" t="s">
        <v>2042</v>
      </c>
      <c r="M1938" s="519" t="s">
        <v>2042</v>
      </c>
      <c r="N1938" s="523">
        <v>11</v>
      </c>
      <c r="O1938" s="521">
        <f t="shared" si="62"/>
        <v>14850</v>
      </c>
    </row>
    <row r="1939" spans="1:15">
      <c r="A1939" s="519">
        <v>162</v>
      </c>
      <c r="B1939" s="519"/>
      <c r="C1939" s="522" t="s">
        <v>2380</v>
      </c>
      <c r="D1939" s="519" t="s">
        <v>555</v>
      </c>
      <c r="E1939" s="521">
        <v>350</v>
      </c>
      <c r="F1939" s="519" t="s">
        <v>2042</v>
      </c>
      <c r="G1939" s="519"/>
      <c r="H1939" s="519" t="s">
        <v>2042</v>
      </c>
      <c r="I1939" s="519" t="s">
        <v>2042</v>
      </c>
      <c r="J1939" s="519" t="s">
        <v>2042</v>
      </c>
      <c r="K1939" s="519" t="s">
        <v>2042</v>
      </c>
      <c r="L1939" s="519" t="s">
        <v>2042</v>
      </c>
      <c r="M1939" s="519" t="s">
        <v>2042</v>
      </c>
      <c r="N1939" s="519">
        <v>10</v>
      </c>
      <c r="O1939" s="521">
        <f t="shared" si="62"/>
        <v>3500</v>
      </c>
    </row>
    <row r="1940" spans="1:15">
      <c r="A1940" s="519">
        <v>163</v>
      </c>
      <c r="B1940" s="519" t="s">
        <v>365</v>
      </c>
      <c r="C1940" s="522" t="s">
        <v>2381</v>
      </c>
      <c r="D1940" s="519" t="s">
        <v>2162</v>
      </c>
      <c r="E1940" s="521">
        <v>15</v>
      </c>
      <c r="F1940" s="519" t="s">
        <v>2042</v>
      </c>
      <c r="G1940" s="519"/>
      <c r="H1940" s="519" t="s">
        <v>2042</v>
      </c>
      <c r="I1940" s="519" t="s">
        <v>2042</v>
      </c>
      <c r="J1940" s="519" t="s">
        <v>2042</v>
      </c>
      <c r="K1940" s="519" t="s">
        <v>2042</v>
      </c>
      <c r="L1940" s="519" t="s">
        <v>2042</v>
      </c>
      <c r="M1940" s="519" t="s">
        <v>2042</v>
      </c>
      <c r="N1940" s="519">
        <v>30352</v>
      </c>
      <c r="O1940" s="521">
        <f t="shared" si="62"/>
        <v>455280</v>
      </c>
    </row>
    <row r="1941" spans="1:15">
      <c r="A1941" s="519">
        <v>164</v>
      </c>
      <c r="B1941" s="519" t="s">
        <v>1206</v>
      </c>
      <c r="C1941" s="522" t="s">
        <v>2382</v>
      </c>
      <c r="D1941" s="519" t="s">
        <v>46</v>
      </c>
      <c r="E1941" s="521">
        <v>120</v>
      </c>
      <c r="F1941" s="519" t="s">
        <v>2042</v>
      </c>
      <c r="G1941" s="519"/>
      <c r="H1941" s="519" t="s">
        <v>2042</v>
      </c>
      <c r="I1941" s="519" t="s">
        <v>2042</v>
      </c>
      <c r="J1941" s="519" t="s">
        <v>2042</v>
      </c>
      <c r="K1941" s="519" t="s">
        <v>2042</v>
      </c>
      <c r="L1941" s="519" t="s">
        <v>2042</v>
      </c>
      <c r="M1941" s="519" t="s">
        <v>2042</v>
      </c>
      <c r="N1941" s="519">
        <v>235</v>
      </c>
      <c r="O1941" s="521">
        <f t="shared" si="62"/>
        <v>28200</v>
      </c>
    </row>
    <row r="1942" spans="1:15">
      <c r="A1942" s="519">
        <v>165</v>
      </c>
      <c r="B1942" s="519"/>
      <c r="C1942" s="522" t="s">
        <v>2383</v>
      </c>
      <c r="D1942" s="519" t="s">
        <v>46</v>
      </c>
      <c r="E1942" s="521">
        <v>600</v>
      </c>
      <c r="F1942" s="519" t="s">
        <v>2042</v>
      </c>
      <c r="G1942" s="519"/>
      <c r="H1942" s="519" t="s">
        <v>2042</v>
      </c>
      <c r="I1942" s="519" t="s">
        <v>2042</v>
      </c>
      <c r="J1942" s="519" t="s">
        <v>2042</v>
      </c>
      <c r="K1942" s="519" t="s">
        <v>2042</v>
      </c>
      <c r="L1942" s="519" t="s">
        <v>2042</v>
      </c>
      <c r="M1942" s="519" t="s">
        <v>2042</v>
      </c>
      <c r="N1942" s="519">
        <v>2</v>
      </c>
      <c r="O1942" s="521">
        <f t="shared" si="62"/>
        <v>1200</v>
      </c>
    </row>
    <row r="1943" spans="1:15">
      <c r="A1943" s="519">
        <v>166</v>
      </c>
      <c r="B1943" s="519"/>
      <c r="C1943" s="522" t="s">
        <v>2384</v>
      </c>
      <c r="D1943" s="519" t="s">
        <v>46</v>
      </c>
      <c r="E1943" s="521">
        <v>250</v>
      </c>
      <c r="F1943" s="519" t="s">
        <v>2042</v>
      </c>
      <c r="G1943" s="519"/>
      <c r="H1943" s="519" t="s">
        <v>2042</v>
      </c>
      <c r="I1943" s="519" t="s">
        <v>2042</v>
      </c>
      <c r="J1943" s="519" t="s">
        <v>2042</v>
      </c>
      <c r="K1943" s="519" t="s">
        <v>2042</v>
      </c>
      <c r="L1943" s="519" t="s">
        <v>2042</v>
      </c>
      <c r="M1943" s="519" t="s">
        <v>2042</v>
      </c>
      <c r="N1943" s="519">
        <v>1</v>
      </c>
      <c r="O1943" s="521">
        <f t="shared" si="62"/>
        <v>250</v>
      </c>
    </row>
    <row r="1944" spans="1:15">
      <c r="A1944" s="519">
        <v>167</v>
      </c>
      <c r="B1944" s="519"/>
      <c r="C1944" s="522" t="s">
        <v>2385</v>
      </c>
      <c r="D1944" s="519" t="s">
        <v>46</v>
      </c>
      <c r="E1944" s="521">
        <v>600</v>
      </c>
      <c r="F1944" s="519" t="s">
        <v>2042</v>
      </c>
      <c r="G1944" s="519"/>
      <c r="H1944" s="519" t="s">
        <v>2042</v>
      </c>
      <c r="I1944" s="519" t="s">
        <v>2042</v>
      </c>
      <c r="J1944" s="519" t="s">
        <v>2042</v>
      </c>
      <c r="K1944" s="519" t="s">
        <v>2042</v>
      </c>
      <c r="L1944" s="519" t="s">
        <v>2042</v>
      </c>
      <c r="M1944" s="519" t="s">
        <v>2042</v>
      </c>
      <c r="N1944" s="519">
        <v>7</v>
      </c>
      <c r="O1944" s="521">
        <f t="shared" si="62"/>
        <v>4200</v>
      </c>
    </row>
    <row r="1945" spans="1:15">
      <c r="A1945" s="519">
        <v>168</v>
      </c>
      <c r="B1945" s="519"/>
      <c r="C1945" s="522" t="s">
        <v>2386</v>
      </c>
      <c r="D1945" s="519" t="s">
        <v>46</v>
      </c>
      <c r="E1945" s="521">
        <v>600</v>
      </c>
      <c r="F1945" s="519" t="s">
        <v>2042</v>
      </c>
      <c r="G1945" s="519"/>
      <c r="H1945" s="519" t="s">
        <v>2042</v>
      </c>
      <c r="I1945" s="519" t="s">
        <v>2042</v>
      </c>
      <c r="J1945" s="519" t="s">
        <v>2042</v>
      </c>
      <c r="K1945" s="519" t="s">
        <v>2042</v>
      </c>
      <c r="L1945" s="519" t="s">
        <v>2042</v>
      </c>
      <c r="M1945" s="519" t="s">
        <v>2042</v>
      </c>
      <c r="N1945" s="519">
        <v>18</v>
      </c>
      <c r="O1945" s="521">
        <f t="shared" si="62"/>
        <v>10800</v>
      </c>
    </row>
    <row r="1946" spans="1:15">
      <c r="A1946" s="519">
        <v>169</v>
      </c>
      <c r="B1946" s="519"/>
      <c r="C1946" s="522" t="s">
        <v>2387</v>
      </c>
      <c r="D1946" s="519" t="s">
        <v>46</v>
      </c>
      <c r="E1946" s="521">
        <v>1000</v>
      </c>
      <c r="F1946" s="519" t="s">
        <v>2042</v>
      </c>
      <c r="G1946" s="519"/>
      <c r="H1946" s="519" t="s">
        <v>2042</v>
      </c>
      <c r="I1946" s="519" t="s">
        <v>2042</v>
      </c>
      <c r="J1946" s="519" t="s">
        <v>2042</v>
      </c>
      <c r="K1946" s="519" t="s">
        <v>2042</v>
      </c>
      <c r="L1946" s="519" t="s">
        <v>2042</v>
      </c>
      <c r="M1946" s="519" t="s">
        <v>2042</v>
      </c>
      <c r="N1946" s="519">
        <v>1</v>
      </c>
      <c r="O1946" s="521">
        <f t="shared" si="62"/>
        <v>1000</v>
      </c>
    </row>
    <row r="1947" spans="1:15">
      <c r="A1947" s="519">
        <v>170</v>
      </c>
      <c r="B1947" s="519" t="s">
        <v>2388</v>
      </c>
      <c r="C1947" s="522" t="s">
        <v>2389</v>
      </c>
      <c r="D1947" s="519" t="s">
        <v>46</v>
      </c>
      <c r="E1947" s="521">
        <v>120</v>
      </c>
      <c r="F1947" s="519" t="s">
        <v>2042</v>
      </c>
      <c r="G1947" s="519"/>
      <c r="H1947" s="519" t="s">
        <v>2042</v>
      </c>
      <c r="I1947" s="519" t="s">
        <v>2042</v>
      </c>
      <c r="J1947" s="519" t="s">
        <v>2042</v>
      </c>
      <c r="K1947" s="519" t="s">
        <v>2042</v>
      </c>
      <c r="L1947" s="519" t="s">
        <v>2042</v>
      </c>
      <c r="M1947" s="519" t="s">
        <v>2042</v>
      </c>
      <c r="N1947" s="519">
        <v>6</v>
      </c>
      <c r="O1947" s="521">
        <f t="shared" si="62"/>
        <v>720</v>
      </c>
    </row>
    <row r="1948" spans="1:15">
      <c r="A1948" s="519">
        <v>171</v>
      </c>
      <c r="B1948" s="519" t="s">
        <v>2307</v>
      </c>
      <c r="C1948" s="522" t="s">
        <v>2390</v>
      </c>
      <c r="D1948" s="519" t="s">
        <v>300</v>
      </c>
      <c r="E1948" s="521">
        <v>1200</v>
      </c>
      <c r="F1948" s="519" t="s">
        <v>2042</v>
      </c>
      <c r="G1948" s="519"/>
      <c r="H1948" s="519" t="s">
        <v>2042</v>
      </c>
      <c r="I1948" s="519" t="s">
        <v>2042</v>
      </c>
      <c r="J1948" s="519" t="s">
        <v>2042</v>
      </c>
      <c r="K1948" s="519" t="s">
        <v>2042</v>
      </c>
      <c r="L1948" s="519" t="s">
        <v>2042</v>
      </c>
      <c r="M1948" s="519" t="s">
        <v>2042</v>
      </c>
      <c r="N1948" s="519">
        <v>3</v>
      </c>
      <c r="O1948" s="521">
        <f t="shared" si="62"/>
        <v>3600</v>
      </c>
    </row>
    <row r="1949" spans="1:15">
      <c r="A1949" s="519">
        <v>172</v>
      </c>
      <c r="B1949" s="519" t="s">
        <v>2391</v>
      </c>
      <c r="C1949" s="522" t="s">
        <v>2392</v>
      </c>
      <c r="D1949" s="519" t="s">
        <v>278</v>
      </c>
      <c r="E1949" s="521">
        <v>38000</v>
      </c>
      <c r="F1949" s="519" t="s">
        <v>2042</v>
      </c>
      <c r="G1949" s="519"/>
      <c r="H1949" s="519" t="s">
        <v>2042</v>
      </c>
      <c r="I1949" s="519" t="s">
        <v>2042</v>
      </c>
      <c r="J1949" s="519" t="s">
        <v>2042</v>
      </c>
      <c r="K1949" s="519" t="s">
        <v>2042</v>
      </c>
      <c r="L1949" s="519" t="s">
        <v>2042</v>
      </c>
      <c r="M1949" s="519" t="s">
        <v>2042</v>
      </c>
      <c r="N1949" s="519">
        <v>1</v>
      </c>
      <c r="O1949" s="521">
        <f t="shared" si="62"/>
        <v>38000</v>
      </c>
    </row>
    <row r="1950" spans="1:15">
      <c r="A1950" s="519">
        <v>173</v>
      </c>
      <c r="B1950" s="519" t="s">
        <v>2393</v>
      </c>
      <c r="C1950" s="522" t="s">
        <v>2394</v>
      </c>
      <c r="D1950" s="519" t="s">
        <v>46</v>
      </c>
      <c r="E1950" s="521">
        <v>600</v>
      </c>
      <c r="F1950" s="519" t="s">
        <v>2042</v>
      </c>
      <c r="G1950" s="519"/>
      <c r="H1950" s="519" t="s">
        <v>2042</v>
      </c>
      <c r="I1950" s="519" t="s">
        <v>2042</v>
      </c>
      <c r="J1950" s="519" t="s">
        <v>2042</v>
      </c>
      <c r="K1950" s="519" t="s">
        <v>2042</v>
      </c>
      <c r="L1950" s="519" t="s">
        <v>2042</v>
      </c>
      <c r="M1950" s="519" t="s">
        <v>2042</v>
      </c>
      <c r="N1950" s="519">
        <v>2</v>
      </c>
      <c r="O1950" s="521">
        <f t="shared" si="62"/>
        <v>1200</v>
      </c>
    </row>
    <row r="1951" spans="1:15">
      <c r="A1951" s="519">
        <v>174</v>
      </c>
      <c r="B1951" s="519"/>
      <c r="C1951" s="520" t="s">
        <v>2395</v>
      </c>
      <c r="D1951" s="519" t="s">
        <v>46</v>
      </c>
      <c r="E1951" s="521">
        <v>600</v>
      </c>
      <c r="F1951" s="519" t="s">
        <v>2042</v>
      </c>
      <c r="G1951" s="519"/>
      <c r="H1951" s="519" t="s">
        <v>2042</v>
      </c>
      <c r="I1951" s="519" t="s">
        <v>2042</v>
      </c>
      <c r="J1951" s="519" t="s">
        <v>2042</v>
      </c>
      <c r="K1951" s="519" t="s">
        <v>2042</v>
      </c>
      <c r="L1951" s="519" t="s">
        <v>2042</v>
      </c>
      <c r="M1951" s="519" t="s">
        <v>2042</v>
      </c>
      <c r="N1951" s="519">
        <v>1</v>
      </c>
      <c r="O1951" s="521">
        <f t="shared" si="62"/>
        <v>600</v>
      </c>
    </row>
    <row r="1952" spans="1:15" ht="28.5">
      <c r="A1952" s="519">
        <v>175</v>
      </c>
      <c r="B1952" s="519" t="s">
        <v>974</v>
      </c>
      <c r="C1952" s="543" t="s">
        <v>2396</v>
      </c>
      <c r="D1952" s="519" t="s">
        <v>46</v>
      </c>
      <c r="E1952" s="521">
        <v>600</v>
      </c>
      <c r="F1952" s="519" t="s">
        <v>2042</v>
      </c>
      <c r="G1952" s="519"/>
      <c r="H1952" s="519" t="s">
        <v>2042</v>
      </c>
      <c r="I1952" s="519" t="s">
        <v>2042</v>
      </c>
      <c r="J1952" s="519" t="s">
        <v>2042</v>
      </c>
      <c r="K1952" s="519" t="s">
        <v>2042</v>
      </c>
      <c r="L1952" s="519" t="s">
        <v>2042</v>
      </c>
      <c r="M1952" s="519" t="s">
        <v>2042</v>
      </c>
      <c r="N1952" s="519">
        <v>2</v>
      </c>
      <c r="O1952" s="521">
        <f t="shared" si="62"/>
        <v>1200</v>
      </c>
    </row>
    <row r="1953" spans="1:15">
      <c r="A1953" s="519">
        <v>176</v>
      </c>
      <c r="B1953" s="519" t="s">
        <v>860</v>
      </c>
      <c r="C1953" s="522" t="s">
        <v>2397</v>
      </c>
      <c r="D1953" s="519" t="s">
        <v>46</v>
      </c>
      <c r="E1953" s="521">
        <v>600</v>
      </c>
      <c r="F1953" s="519" t="s">
        <v>2042</v>
      </c>
      <c r="G1953" s="519"/>
      <c r="H1953" s="519" t="s">
        <v>2042</v>
      </c>
      <c r="I1953" s="519" t="s">
        <v>2042</v>
      </c>
      <c r="J1953" s="519" t="s">
        <v>2042</v>
      </c>
      <c r="K1953" s="519" t="s">
        <v>2042</v>
      </c>
      <c r="L1953" s="519" t="s">
        <v>2042</v>
      </c>
      <c r="M1953" s="519" t="s">
        <v>2042</v>
      </c>
      <c r="N1953" s="519">
        <v>2</v>
      </c>
      <c r="O1953" s="521">
        <f t="shared" si="62"/>
        <v>1200</v>
      </c>
    </row>
    <row r="1954" spans="1:15">
      <c r="A1954" s="519">
        <v>177</v>
      </c>
      <c r="B1954" s="519" t="s">
        <v>2398</v>
      </c>
      <c r="C1954" s="522" t="s">
        <v>2399</v>
      </c>
      <c r="D1954" s="519" t="s">
        <v>46</v>
      </c>
      <c r="E1954" s="521">
        <v>600</v>
      </c>
      <c r="F1954" s="519" t="s">
        <v>2042</v>
      </c>
      <c r="G1954" s="519"/>
      <c r="H1954" s="519" t="s">
        <v>2042</v>
      </c>
      <c r="I1954" s="519" t="s">
        <v>2042</v>
      </c>
      <c r="J1954" s="519" t="s">
        <v>2042</v>
      </c>
      <c r="K1954" s="519" t="s">
        <v>2042</v>
      </c>
      <c r="L1954" s="519" t="s">
        <v>2042</v>
      </c>
      <c r="M1954" s="519" t="s">
        <v>2042</v>
      </c>
      <c r="N1954" s="519">
        <v>5</v>
      </c>
      <c r="O1954" s="521">
        <f t="shared" si="62"/>
        <v>3000</v>
      </c>
    </row>
    <row r="1955" spans="1:15">
      <c r="A1955" s="519">
        <v>178</v>
      </c>
      <c r="B1955" s="519"/>
      <c r="C1955" s="522" t="s">
        <v>2400</v>
      </c>
      <c r="D1955" s="519" t="s">
        <v>46</v>
      </c>
      <c r="E1955" s="521">
        <v>600</v>
      </c>
      <c r="F1955" s="519" t="s">
        <v>2042</v>
      </c>
      <c r="G1955" s="519"/>
      <c r="H1955" s="519" t="s">
        <v>2042</v>
      </c>
      <c r="I1955" s="519" t="s">
        <v>2042</v>
      </c>
      <c r="J1955" s="519" t="s">
        <v>2042</v>
      </c>
      <c r="K1955" s="519" t="s">
        <v>2042</v>
      </c>
      <c r="L1955" s="519" t="s">
        <v>2042</v>
      </c>
      <c r="M1955" s="519" t="s">
        <v>2042</v>
      </c>
      <c r="N1955" s="519">
        <v>2</v>
      </c>
      <c r="O1955" s="521">
        <f t="shared" si="62"/>
        <v>1200</v>
      </c>
    </row>
    <row r="1956" spans="1:15">
      <c r="A1956" s="519">
        <v>179</v>
      </c>
      <c r="B1956" s="519"/>
      <c r="C1956" s="522" t="s">
        <v>2401</v>
      </c>
      <c r="D1956" s="519" t="s">
        <v>46</v>
      </c>
      <c r="E1956" s="521">
        <v>1000</v>
      </c>
      <c r="F1956" s="519" t="s">
        <v>2042</v>
      </c>
      <c r="G1956" s="519"/>
      <c r="H1956" s="519" t="s">
        <v>2042</v>
      </c>
      <c r="I1956" s="519" t="s">
        <v>2042</v>
      </c>
      <c r="J1956" s="519" t="s">
        <v>2042</v>
      </c>
      <c r="K1956" s="519" t="s">
        <v>2042</v>
      </c>
      <c r="L1956" s="519" t="s">
        <v>2042</v>
      </c>
      <c r="M1956" s="519" t="s">
        <v>2042</v>
      </c>
      <c r="N1956" s="519">
        <v>1</v>
      </c>
      <c r="O1956" s="521">
        <f t="shared" si="62"/>
        <v>1000</v>
      </c>
    </row>
    <row r="1957" spans="1:15">
      <c r="A1957" s="519">
        <v>180</v>
      </c>
      <c r="B1957" s="519" t="s">
        <v>2271</v>
      </c>
      <c r="C1957" s="522" t="s">
        <v>2272</v>
      </c>
      <c r="D1957" s="519" t="s">
        <v>46</v>
      </c>
      <c r="E1957" s="521">
        <v>30</v>
      </c>
      <c r="F1957" s="519" t="s">
        <v>2042</v>
      </c>
      <c r="G1957" s="519"/>
      <c r="H1957" s="519" t="s">
        <v>2042</v>
      </c>
      <c r="I1957" s="519" t="s">
        <v>2042</v>
      </c>
      <c r="J1957" s="519" t="s">
        <v>2042</v>
      </c>
      <c r="K1957" s="519" t="s">
        <v>2042</v>
      </c>
      <c r="L1957" s="519" t="s">
        <v>2042</v>
      </c>
      <c r="M1957" s="519" t="s">
        <v>2042</v>
      </c>
      <c r="N1957" s="519">
        <v>110</v>
      </c>
      <c r="O1957" s="521">
        <f t="shared" si="62"/>
        <v>3300</v>
      </c>
    </row>
    <row r="1958" spans="1:15">
      <c r="A1958" s="519">
        <v>181</v>
      </c>
      <c r="B1958" s="519"/>
      <c r="C1958" s="522" t="s">
        <v>2402</v>
      </c>
      <c r="D1958" s="519" t="s">
        <v>46</v>
      </c>
      <c r="E1958" s="521">
        <v>15</v>
      </c>
      <c r="F1958" s="519" t="s">
        <v>2042</v>
      </c>
      <c r="G1958" s="519"/>
      <c r="H1958" s="519" t="s">
        <v>2042</v>
      </c>
      <c r="I1958" s="519" t="s">
        <v>2042</v>
      </c>
      <c r="J1958" s="519" t="s">
        <v>2042</v>
      </c>
      <c r="K1958" s="519" t="s">
        <v>2042</v>
      </c>
      <c r="L1958" s="519" t="s">
        <v>2042</v>
      </c>
      <c r="M1958" s="519" t="s">
        <v>2042</v>
      </c>
      <c r="N1958" s="519">
        <v>14</v>
      </c>
      <c r="O1958" s="521">
        <f t="shared" si="62"/>
        <v>210</v>
      </c>
    </row>
    <row r="1959" spans="1:15">
      <c r="A1959" s="519">
        <v>182</v>
      </c>
      <c r="B1959" s="519"/>
      <c r="C1959" s="522" t="s">
        <v>2403</v>
      </c>
      <c r="D1959" s="519" t="s">
        <v>46</v>
      </c>
      <c r="E1959" s="521">
        <v>10</v>
      </c>
      <c r="F1959" s="519" t="s">
        <v>2042</v>
      </c>
      <c r="G1959" s="519"/>
      <c r="H1959" s="519" t="s">
        <v>2042</v>
      </c>
      <c r="I1959" s="519" t="s">
        <v>2042</v>
      </c>
      <c r="J1959" s="519" t="s">
        <v>2042</v>
      </c>
      <c r="K1959" s="519" t="s">
        <v>2042</v>
      </c>
      <c r="L1959" s="519" t="s">
        <v>2042</v>
      </c>
      <c r="M1959" s="519" t="s">
        <v>2042</v>
      </c>
      <c r="N1959" s="519">
        <v>2</v>
      </c>
      <c r="O1959" s="521">
        <f t="shared" si="62"/>
        <v>20</v>
      </c>
    </row>
    <row r="1960" spans="1:15">
      <c r="A1960" s="519">
        <v>183</v>
      </c>
      <c r="B1960" s="519" t="s">
        <v>1026</v>
      </c>
      <c r="C1960" s="522" t="s">
        <v>2404</v>
      </c>
      <c r="D1960" s="519" t="s">
        <v>46</v>
      </c>
      <c r="E1960" s="521">
        <v>550</v>
      </c>
      <c r="F1960" s="519" t="s">
        <v>2042</v>
      </c>
      <c r="G1960" s="519"/>
      <c r="H1960" s="519" t="s">
        <v>2042</v>
      </c>
      <c r="I1960" s="519" t="s">
        <v>2042</v>
      </c>
      <c r="J1960" s="519" t="s">
        <v>2042</v>
      </c>
      <c r="K1960" s="519" t="s">
        <v>2042</v>
      </c>
      <c r="L1960" s="519" t="s">
        <v>2042</v>
      </c>
      <c r="M1960" s="519" t="s">
        <v>2042</v>
      </c>
      <c r="N1960" s="519">
        <v>5</v>
      </c>
      <c r="O1960" s="521">
        <f t="shared" si="62"/>
        <v>2750</v>
      </c>
    </row>
    <row r="1961" spans="1:15">
      <c r="A1961" s="519">
        <v>184</v>
      </c>
      <c r="B1961" s="519"/>
      <c r="C1961" s="522" t="s">
        <v>2405</v>
      </c>
      <c r="D1961" s="519" t="s">
        <v>940</v>
      </c>
      <c r="E1961" s="521">
        <v>20</v>
      </c>
      <c r="F1961" s="519" t="s">
        <v>2042</v>
      </c>
      <c r="G1961" s="519"/>
      <c r="H1961" s="519" t="s">
        <v>2042</v>
      </c>
      <c r="I1961" s="519" t="s">
        <v>2042</v>
      </c>
      <c r="J1961" s="519" t="s">
        <v>2042</v>
      </c>
      <c r="K1961" s="519" t="s">
        <v>2042</v>
      </c>
      <c r="L1961" s="519" t="s">
        <v>2042</v>
      </c>
      <c r="M1961" s="519" t="s">
        <v>2042</v>
      </c>
      <c r="N1961" s="519">
        <v>1</v>
      </c>
      <c r="O1961" s="521">
        <f t="shared" si="62"/>
        <v>20</v>
      </c>
    </row>
    <row r="1962" spans="1:15">
      <c r="A1962" s="519">
        <v>185</v>
      </c>
      <c r="B1962" s="519"/>
      <c r="C1962" s="522" t="s">
        <v>2406</v>
      </c>
      <c r="D1962" s="519" t="s">
        <v>46</v>
      </c>
      <c r="E1962" s="521">
        <v>15</v>
      </c>
      <c r="F1962" s="519" t="s">
        <v>2042</v>
      </c>
      <c r="G1962" s="519"/>
      <c r="H1962" s="519" t="s">
        <v>2042</v>
      </c>
      <c r="I1962" s="519" t="s">
        <v>2042</v>
      </c>
      <c r="J1962" s="519" t="s">
        <v>2042</v>
      </c>
      <c r="K1962" s="519" t="s">
        <v>2042</v>
      </c>
      <c r="L1962" s="519" t="s">
        <v>2042</v>
      </c>
      <c r="M1962" s="519" t="s">
        <v>2042</v>
      </c>
      <c r="N1962" s="519">
        <v>57</v>
      </c>
      <c r="O1962" s="521">
        <f t="shared" si="62"/>
        <v>855</v>
      </c>
    </row>
    <row r="1963" spans="1:15">
      <c r="A1963" s="519">
        <v>186</v>
      </c>
      <c r="B1963" s="519"/>
      <c r="C1963" s="522" t="s">
        <v>2407</v>
      </c>
      <c r="D1963" s="519" t="s">
        <v>46</v>
      </c>
      <c r="E1963" s="521">
        <v>15</v>
      </c>
      <c r="F1963" s="519" t="s">
        <v>2042</v>
      </c>
      <c r="G1963" s="519"/>
      <c r="H1963" s="519" t="s">
        <v>2042</v>
      </c>
      <c r="I1963" s="519" t="s">
        <v>2042</v>
      </c>
      <c r="J1963" s="519" t="s">
        <v>2042</v>
      </c>
      <c r="K1963" s="519" t="s">
        <v>2042</v>
      </c>
      <c r="L1963" s="519" t="s">
        <v>2042</v>
      </c>
      <c r="M1963" s="519" t="s">
        <v>2042</v>
      </c>
      <c r="N1963" s="519">
        <v>1</v>
      </c>
      <c r="O1963" s="521">
        <f t="shared" si="62"/>
        <v>15</v>
      </c>
    </row>
    <row r="1964" spans="1:15">
      <c r="A1964" s="519">
        <v>187</v>
      </c>
      <c r="B1964" s="519"/>
      <c r="C1964" s="522" t="s">
        <v>2408</v>
      </c>
      <c r="D1964" s="519" t="s">
        <v>940</v>
      </c>
      <c r="E1964" s="521">
        <v>15</v>
      </c>
      <c r="F1964" s="519" t="s">
        <v>2042</v>
      </c>
      <c r="G1964" s="519"/>
      <c r="H1964" s="519" t="s">
        <v>2042</v>
      </c>
      <c r="I1964" s="519" t="s">
        <v>2042</v>
      </c>
      <c r="J1964" s="519" t="s">
        <v>2042</v>
      </c>
      <c r="K1964" s="519" t="s">
        <v>2042</v>
      </c>
      <c r="L1964" s="519" t="s">
        <v>2042</v>
      </c>
      <c r="M1964" s="519" t="s">
        <v>2042</v>
      </c>
      <c r="N1964" s="519">
        <v>645</v>
      </c>
      <c r="O1964" s="521">
        <f t="shared" si="62"/>
        <v>9675</v>
      </c>
    </row>
    <row r="1965" spans="1:15">
      <c r="A1965" s="519">
        <v>188</v>
      </c>
      <c r="B1965" s="519" t="s">
        <v>2409</v>
      </c>
      <c r="C1965" s="522" t="s">
        <v>2410</v>
      </c>
      <c r="D1965" s="519" t="s">
        <v>46</v>
      </c>
      <c r="E1965" s="521">
        <v>10</v>
      </c>
      <c r="F1965" s="519" t="s">
        <v>2042</v>
      </c>
      <c r="G1965" s="519"/>
      <c r="H1965" s="519" t="s">
        <v>2042</v>
      </c>
      <c r="I1965" s="519" t="s">
        <v>2042</v>
      </c>
      <c r="J1965" s="519" t="s">
        <v>2042</v>
      </c>
      <c r="K1965" s="519" t="s">
        <v>2042</v>
      </c>
      <c r="L1965" s="519" t="s">
        <v>2042</v>
      </c>
      <c r="M1965" s="519" t="s">
        <v>2042</v>
      </c>
      <c r="N1965" s="519">
        <v>20</v>
      </c>
      <c r="O1965" s="521">
        <f t="shared" si="62"/>
        <v>200</v>
      </c>
    </row>
    <row r="1966" spans="1:15">
      <c r="A1966" s="519">
        <v>189</v>
      </c>
      <c r="B1966" s="519"/>
      <c r="C1966" s="522" t="s">
        <v>2411</v>
      </c>
      <c r="D1966" s="519" t="s">
        <v>940</v>
      </c>
      <c r="E1966" s="521">
        <v>10</v>
      </c>
      <c r="F1966" s="519" t="s">
        <v>2042</v>
      </c>
      <c r="G1966" s="519"/>
      <c r="H1966" s="519" t="s">
        <v>2042</v>
      </c>
      <c r="I1966" s="519" t="s">
        <v>2042</v>
      </c>
      <c r="J1966" s="519" t="s">
        <v>2042</v>
      </c>
      <c r="K1966" s="519" t="s">
        <v>2042</v>
      </c>
      <c r="L1966" s="519" t="s">
        <v>2042</v>
      </c>
      <c r="M1966" s="519" t="s">
        <v>2042</v>
      </c>
      <c r="N1966" s="519">
        <v>100</v>
      </c>
      <c r="O1966" s="521">
        <f t="shared" si="62"/>
        <v>1000</v>
      </c>
    </row>
    <row r="1967" spans="1:15">
      <c r="A1967" s="519">
        <v>190</v>
      </c>
      <c r="B1967" s="519"/>
      <c r="C1967" s="522" t="s">
        <v>2412</v>
      </c>
      <c r="D1967" s="519" t="s">
        <v>278</v>
      </c>
      <c r="E1967" s="521">
        <v>250</v>
      </c>
      <c r="F1967" s="519" t="s">
        <v>2042</v>
      </c>
      <c r="G1967" s="519"/>
      <c r="H1967" s="519" t="s">
        <v>2042</v>
      </c>
      <c r="I1967" s="519" t="s">
        <v>2042</v>
      </c>
      <c r="J1967" s="519" t="s">
        <v>2042</v>
      </c>
      <c r="K1967" s="519" t="s">
        <v>2042</v>
      </c>
      <c r="L1967" s="519" t="s">
        <v>2042</v>
      </c>
      <c r="M1967" s="519" t="s">
        <v>2042</v>
      </c>
      <c r="N1967" s="519">
        <v>12</v>
      </c>
      <c r="O1967" s="521">
        <f t="shared" si="62"/>
        <v>3000</v>
      </c>
    </row>
    <row r="1968" spans="1:15">
      <c r="A1968" s="519">
        <v>191</v>
      </c>
      <c r="B1968" s="519" t="s">
        <v>2413</v>
      </c>
      <c r="C1968" s="522" t="s">
        <v>2414</v>
      </c>
      <c r="D1968" s="519" t="s">
        <v>46</v>
      </c>
      <c r="E1968" s="521">
        <v>250</v>
      </c>
      <c r="F1968" s="519" t="s">
        <v>2042</v>
      </c>
      <c r="G1968" s="519"/>
      <c r="H1968" s="519" t="s">
        <v>2042</v>
      </c>
      <c r="I1968" s="519" t="s">
        <v>2042</v>
      </c>
      <c r="J1968" s="519" t="s">
        <v>2042</v>
      </c>
      <c r="K1968" s="519" t="s">
        <v>2042</v>
      </c>
      <c r="L1968" s="519" t="s">
        <v>2042</v>
      </c>
      <c r="M1968" s="519" t="s">
        <v>2042</v>
      </c>
      <c r="N1968" s="519">
        <v>4</v>
      </c>
      <c r="O1968" s="521">
        <f t="shared" si="62"/>
        <v>1000</v>
      </c>
    </row>
    <row r="1969" spans="1:15">
      <c r="A1969" s="519">
        <v>192</v>
      </c>
      <c r="B1969" s="519"/>
      <c r="C1969" s="522" t="s">
        <v>2415</v>
      </c>
      <c r="D1969" s="519" t="s">
        <v>46</v>
      </c>
      <c r="E1969" s="521">
        <v>60</v>
      </c>
      <c r="F1969" s="519" t="s">
        <v>2042</v>
      </c>
      <c r="G1969" s="519"/>
      <c r="H1969" s="519" t="s">
        <v>2042</v>
      </c>
      <c r="I1969" s="519" t="s">
        <v>2042</v>
      </c>
      <c r="J1969" s="519" t="s">
        <v>2042</v>
      </c>
      <c r="K1969" s="519" t="s">
        <v>2042</v>
      </c>
      <c r="L1969" s="519" t="s">
        <v>2042</v>
      </c>
      <c r="M1969" s="519" t="s">
        <v>2042</v>
      </c>
      <c r="N1969" s="519">
        <v>1</v>
      </c>
      <c r="O1969" s="521">
        <f t="shared" si="62"/>
        <v>60</v>
      </c>
    </row>
    <row r="1970" spans="1:15">
      <c r="A1970" s="519">
        <v>193</v>
      </c>
      <c r="B1970" s="519"/>
      <c r="C1970" s="520" t="s">
        <v>2416</v>
      </c>
      <c r="D1970" s="519" t="s">
        <v>278</v>
      </c>
      <c r="E1970" s="521">
        <v>30</v>
      </c>
      <c r="F1970" s="519" t="s">
        <v>2042</v>
      </c>
      <c r="G1970" s="519"/>
      <c r="H1970" s="519" t="s">
        <v>2042</v>
      </c>
      <c r="I1970" s="519" t="s">
        <v>2042</v>
      </c>
      <c r="J1970" s="519" t="s">
        <v>2042</v>
      </c>
      <c r="K1970" s="519" t="s">
        <v>2042</v>
      </c>
      <c r="L1970" s="519" t="s">
        <v>2042</v>
      </c>
      <c r="M1970" s="519" t="s">
        <v>2042</v>
      </c>
      <c r="N1970" s="519">
        <v>1</v>
      </c>
      <c r="O1970" s="521">
        <f t="shared" si="62"/>
        <v>30</v>
      </c>
    </row>
    <row r="1971" spans="1:15">
      <c r="A1971" s="519">
        <v>194</v>
      </c>
      <c r="B1971" s="519"/>
      <c r="C1971" s="522" t="s">
        <v>2417</v>
      </c>
      <c r="D1971" s="519" t="s">
        <v>46</v>
      </c>
      <c r="E1971" s="521">
        <v>10</v>
      </c>
      <c r="F1971" s="519" t="s">
        <v>2042</v>
      </c>
      <c r="G1971" s="519"/>
      <c r="H1971" s="519" t="s">
        <v>2042</v>
      </c>
      <c r="I1971" s="519" t="s">
        <v>2042</v>
      </c>
      <c r="J1971" s="519" t="s">
        <v>2042</v>
      </c>
      <c r="K1971" s="519" t="s">
        <v>2042</v>
      </c>
      <c r="L1971" s="519" t="s">
        <v>2042</v>
      </c>
      <c r="M1971" s="519" t="s">
        <v>2042</v>
      </c>
      <c r="N1971" s="519">
        <v>5</v>
      </c>
      <c r="O1971" s="521">
        <f t="shared" si="62"/>
        <v>50</v>
      </c>
    </row>
    <row r="1972" spans="1:15">
      <c r="A1972" s="519">
        <v>195</v>
      </c>
      <c r="B1972" s="519"/>
      <c r="C1972" s="522" t="s">
        <v>2418</v>
      </c>
      <c r="D1972" s="519" t="s">
        <v>278</v>
      </c>
      <c r="E1972" s="521">
        <v>20</v>
      </c>
      <c r="F1972" s="519" t="s">
        <v>2042</v>
      </c>
      <c r="G1972" s="519"/>
      <c r="H1972" s="519" t="s">
        <v>2042</v>
      </c>
      <c r="I1972" s="519" t="s">
        <v>2042</v>
      </c>
      <c r="J1972" s="519" t="s">
        <v>2042</v>
      </c>
      <c r="K1972" s="519" t="s">
        <v>2042</v>
      </c>
      <c r="L1972" s="519" t="s">
        <v>2042</v>
      </c>
      <c r="M1972" s="519" t="s">
        <v>2042</v>
      </c>
      <c r="N1972" s="519">
        <v>39</v>
      </c>
      <c r="O1972" s="521">
        <f t="shared" si="62"/>
        <v>780</v>
      </c>
    </row>
    <row r="1973" spans="1:15">
      <c r="A1973" s="519">
        <v>196</v>
      </c>
      <c r="B1973" s="519"/>
      <c r="C1973" s="522" t="s">
        <v>2419</v>
      </c>
      <c r="D1973" s="519" t="s">
        <v>278</v>
      </c>
      <c r="E1973" s="521">
        <v>10</v>
      </c>
      <c r="F1973" s="519" t="s">
        <v>2042</v>
      </c>
      <c r="G1973" s="519"/>
      <c r="H1973" s="519" t="s">
        <v>2042</v>
      </c>
      <c r="I1973" s="519" t="s">
        <v>2042</v>
      </c>
      <c r="J1973" s="519" t="s">
        <v>2042</v>
      </c>
      <c r="K1973" s="519" t="s">
        <v>2042</v>
      </c>
      <c r="L1973" s="519" t="s">
        <v>2042</v>
      </c>
      <c r="M1973" s="519" t="s">
        <v>2042</v>
      </c>
      <c r="N1973" s="519">
        <v>76</v>
      </c>
      <c r="O1973" s="521">
        <f t="shared" si="62"/>
        <v>760</v>
      </c>
    </row>
    <row r="1974" spans="1:15">
      <c r="A1974" s="519">
        <v>197</v>
      </c>
      <c r="B1974" s="519"/>
      <c r="C1974" s="522" t="s">
        <v>2420</v>
      </c>
      <c r="D1974" s="519" t="s">
        <v>46</v>
      </c>
      <c r="E1974" s="521">
        <v>400</v>
      </c>
      <c r="F1974" s="519" t="s">
        <v>2042</v>
      </c>
      <c r="G1974" s="519"/>
      <c r="H1974" s="519" t="s">
        <v>2042</v>
      </c>
      <c r="I1974" s="519" t="s">
        <v>2042</v>
      </c>
      <c r="J1974" s="519" t="s">
        <v>2042</v>
      </c>
      <c r="K1974" s="519" t="s">
        <v>2042</v>
      </c>
      <c r="L1974" s="519" t="s">
        <v>2042</v>
      </c>
      <c r="M1974" s="519" t="s">
        <v>2042</v>
      </c>
      <c r="N1974" s="519">
        <v>3</v>
      </c>
      <c r="O1974" s="521">
        <f t="shared" ref="O1974:O2026" si="63">E1974*N1974</f>
        <v>1200</v>
      </c>
    </row>
    <row r="1975" spans="1:15">
      <c r="A1975" s="519">
        <v>198</v>
      </c>
      <c r="B1975" s="519"/>
      <c r="C1975" s="522" t="s">
        <v>2421</v>
      </c>
      <c r="D1975" s="519" t="s">
        <v>46</v>
      </c>
      <c r="E1975" s="521">
        <v>600</v>
      </c>
      <c r="F1975" s="519" t="s">
        <v>2042</v>
      </c>
      <c r="G1975" s="519"/>
      <c r="H1975" s="519" t="s">
        <v>2042</v>
      </c>
      <c r="I1975" s="519" t="s">
        <v>2042</v>
      </c>
      <c r="J1975" s="519" t="s">
        <v>2042</v>
      </c>
      <c r="K1975" s="519" t="s">
        <v>2042</v>
      </c>
      <c r="L1975" s="519" t="s">
        <v>2042</v>
      </c>
      <c r="M1975" s="519" t="s">
        <v>2042</v>
      </c>
      <c r="N1975" s="519">
        <v>2</v>
      </c>
      <c r="O1975" s="521">
        <f t="shared" si="63"/>
        <v>1200</v>
      </c>
    </row>
    <row r="1976" spans="1:15" ht="28.5">
      <c r="A1976" s="519">
        <v>199</v>
      </c>
      <c r="B1976" s="544" t="s">
        <v>2413</v>
      </c>
      <c r="C1976" s="545" t="s">
        <v>2422</v>
      </c>
      <c r="D1976" s="544" t="s">
        <v>46</v>
      </c>
      <c r="E1976" s="546">
        <v>600</v>
      </c>
      <c r="F1976" s="519" t="s">
        <v>2042</v>
      </c>
      <c r="G1976" s="519"/>
      <c r="H1976" s="519" t="s">
        <v>2042</v>
      </c>
      <c r="I1976" s="519" t="s">
        <v>2042</v>
      </c>
      <c r="J1976" s="519" t="s">
        <v>2042</v>
      </c>
      <c r="K1976" s="519" t="s">
        <v>2042</v>
      </c>
      <c r="L1976" s="519" t="s">
        <v>2042</v>
      </c>
      <c r="M1976" s="519" t="s">
        <v>2042</v>
      </c>
      <c r="N1976" s="544">
        <v>22</v>
      </c>
      <c r="O1976" s="521">
        <f t="shared" si="63"/>
        <v>13200</v>
      </c>
    </row>
    <row r="1977" spans="1:15">
      <c r="A1977" s="519">
        <v>200</v>
      </c>
      <c r="B1977" s="519"/>
      <c r="C1977" s="522" t="s">
        <v>2423</v>
      </c>
      <c r="D1977" s="519" t="s">
        <v>46</v>
      </c>
      <c r="E1977" s="521">
        <v>400</v>
      </c>
      <c r="F1977" s="519" t="s">
        <v>2042</v>
      </c>
      <c r="G1977" s="519"/>
      <c r="H1977" s="519" t="s">
        <v>2042</v>
      </c>
      <c r="I1977" s="519" t="s">
        <v>2042</v>
      </c>
      <c r="J1977" s="519" t="s">
        <v>2042</v>
      </c>
      <c r="K1977" s="519" t="s">
        <v>2042</v>
      </c>
      <c r="L1977" s="519" t="s">
        <v>2042</v>
      </c>
      <c r="M1977" s="519" t="s">
        <v>2042</v>
      </c>
      <c r="N1977" s="519">
        <v>6</v>
      </c>
      <c r="O1977" s="521">
        <f t="shared" si="63"/>
        <v>2400</v>
      </c>
    </row>
    <row r="1978" spans="1:15">
      <c r="A1978" s="519">
        <v>201</v>
      </c>
      <c r="B1978" s="519" t="s">
        <v>2424</v>
      </c>
      <c r="C1978" s="522" t="s">
        <v>2425</v>
      </c>
      <c r="D1978" s="519" t="s">
        <v>46</v>
      </c>
      <c r="E1978" s="521">
        <v>600</v>
      </c>
      <c r="F1978" s="519" t="s">
        <v>2042</v>
      </c>
      <c r="G1978" s="519"/>
      <c r="H1978" s="519" t="s">
        <v>2042</v>
      </c>
      <c r="I1978" s="519" t="s">
        <v>2042</v>
      </c>
      <c r="J1978" s="519" t="s">
        <v>2042</v>
      </c>
      <c r="K1978" s="519" t="s">
        <v>2042</v>
      </c>
      <c r="L1978" s="519" t="s">
        <v>2042</v>
      </c>
      <c r="M1978" s="519" t="s">
        <v>2042</v>
      </c>
      <c r="N1978" s="519">
        <v>14</v>
      </c>
      <c r="O1978" s="521">
        <f t="shared" si="63"/>
        <v>8400</v>
      </c>
    </row>
    <row r="1979" spans="1:15">
      <c r="A1979" s="519">
        <v>202</v>
      </c>
      <c r="B1979" s="519"/>
      <c r="C1979" s="522" t="s">
        <v>2426</v>
      </c>
      <c r="D1979" s="519" t="s">
        <v>46</v>
      </c>
      <c r="E1979" s="521">
        <v>600</v>
      </c>
      <c r="F1979" s="519" t="s">
        <v>2042</v>
      </c>
      <c r="G1979" s="519"/>
      <c r="H1979" s="519" t="s">
        <v>2042</v>
      </c>
      <c r="I1979" s="519" t="s">
        <v>2042</v>
      </c>
      <c r="J1979" s="519" t="s">
        <v>2042</v>
      </c>
      <c r="K1979" s="519" t="s">
        <v>2042</v>
      </c>
      <c r="L1979" s="519" t="s">
        <v>2042</v>
      </c>
      <c r="M1979" s="519" t="s">
        <v>2042</v>
      </c>
      <c r="N1979" s="519">
        <v>1</v>
      </c>
      <c r="O1979" s="521">
        <f t="shared" si="63"/>
        <v>600</v>
      </c>
    </row>
    <row r="1980" spans="1:15">
      <c r="A1980" s="519">
        <v>203</v>
      </c>
      <c r="B1980" s="519"/>
      <c r="C1980" s="522" t="s">
        <v>2427</v>
      </c>
      <c r="D1980" s="519" t="s">
        <v>46</v>
      </c>
      <c r="E1980" s="521">
        <v>200</v>
      </c>
      <c r="F1980" s="519" t="s">
        <v>2042</v>
      </c>
      <c r="G1980" s="519"/>
      <c r="H1980" s="519" t="s">
        <v>2042</v>
      </c>
      <c r="I1980" s="519" t="s">
        <v>2042</v>
      </c>
      <c r="J1980" s="519" t="s">
        <v>2042</v>
      </c>
      <c r="K1980" s="519" t="s">
        <v>2042</v>
      </c>
      <c r="L1980" s="519" t="s">
        <v>2042</v>
      </c>
      <c r="M1980" s="519" t="s">
        <v>2042</v>
      </c>
      <c r="N1980" s="519">
        <v>1</v>
      </c>
      <c r="O1980" s="521">
        <f t="shared" si="63"/>
        <v>200</v>
      </c>
    </row>
    <row r="1981" spans="1:15">
      <c r="A1981" s="519">
        <v>204</v>
      </c>
      <c r="B1981" s="519" t="s">
        <v>2428</v>
      </c>
      <c r="C1981" s="522" t="s">
        <v>2429</v>
      </c>
      <c r="D1981" s="519" t="s">
        <v>46</v>
      </c>
      <c r="E1981" s="521">
        <v>600</v>
      </c>
      <c r="F1981" s="519" t="s">
        <v>2042</v>
      </c>
      <c r="G1981" s="519"/>
      <c r="H1981" s="519" t="s">
        <v>2042</v>
      </c>
      <c r="I1981" s="519" t="s">
        <v>2042</v>
      </c>
      <c r="J1981" s="519" t="s">
        <v>2042</v>
      </c>
      <c r="K1981" s="519" t="s">
        <v>2042</v>
      </c>
      <c r="L1981" s="519" t="s">
        <v>2042</v>
      </c>
      <c r="M1981" s="519" t="s">
        <v>2042</v>
      </c>
      <c r="N1981" s="519">
        <v>5</v>
      </c>
      <c r="O1981" s="521">
        <f t="shared" si="63"/>
        <v>3000</v>
      </c>
    </row>
    <row r="1982" spans="1:15">
      <c r="A1982" s="519">
        <v>205</v>
      </c>
      <c r="B1982" s="519"/>
      <c r="C1982" s="522" t="s">
        <v>2430</v>
      </c>
      <c r="D1982" s="519" t="s">
        <v>46</v>
      </c>
      <c r="E1982" s="521">
        <v>1000</v>
      </c>
      <c r="F1982" s="519" t="s">
        <v>2042</v>
      </c>
      <c r="G1982" s="519"/>
      <c r="H1982" s="519" t="s">
        <v>2042</v>
      </c>
      <c r="I1982" s="519" t="s">
        <v>2042</v>
      </c>
      <c r="J1982" s="519" t="s">
        <v>2042</v>
      </c>
      <c r="K1982" s="519" t="s">
        <v>2042</v>
      </c>
      <c r="L1982" s="519" t="s">
        <v>2042</v>
      </c>
      <c r="M1982" s="519" t="s">
        <v>2042</v>
      </c>
      <c r="N1982" s="519">
        <v>2</v>
      </c>
      <c r="O1982" s="521">
        <f t="shared" si="63"/>
        <v>2000</v>
      </c>
    </row>
    <row r="1983" spans="1:15">
      <c r="A1983" s="519">
        <v>206</v>
      </c>
      <c r="B1983" s="519" t="s">
        <v>2431</v>
      </c>
      <c r="C1983" s="522" t="s">
        <v>2432</v>
      </c>
      <c r="D1983" s="519" t="s">
        <v>278</v>
      </c>
      <c r="E1983" s="521">
        <v>1200</v>
      </c>
      <c r="F1983" s="519" t="s">
        <v>2042</v>
      </c>
      <c r="G1983" s="519"/>
      <c r="H1983" s="519" t="s">
        <v>2042</v>
      </c>
      <c r="I1983" s="519" t="s">
        <v>2042</v>
      </c>
      <c r="J1983" s="519" t="s">
        <v>2042</v>
      </c>
      <c r="K1983" s="519" t="s">
        <v>2042</v>
      </c>
      <c r="L1983" s="519" t="s">
        <v>2042</v>
      </c>
      <c r="M1983" s="519" t="s">
        <v>2042</v>
      </c>
      <c r="N1983" s="519">
        <v>2</v>
      </c>
      <c r="O1983" s="521">
        <f t="shared" si="63"/>
        <v>2400</v>
      </c>
    </row>
    <row r="1984" spans="1:15">
      <c r="A1984" s="519">
        <v>207</v>
      </c>
      <c r="B1984" s="519"/>
      <c r="C1984" s="522" t="s">
        <v>2420</v>
      </c>
      <c r="D1984" s="519" t="s">
        <v>46</v>
      </c>
      <c r="E1984" s="521">
        <v>400</v>
      </c>
      <c r="F1984" s="519" t="s">
        <v>2042</v>
      </c>
      <c r="G1984" s="519"/>
      <c r="H1984" s="519" t="s">
        <v>2042</v>
      </c>
      <c r="I1984" s="519" t="s">
        <v>2042</v>
      </c>
      <c r="J1984" s="519" t="s">
        <v>2042</v>
      </c>
      <c r="K1984" s="519" t="s">
        <v>2042</v>
      </c>
      <c r="L1984" s="519" t="s">
        <v>2042</v>
      </c>
      <c r="M1984" s="519" t="s">
        <v>2042</v>
      </c>
      <c r="N1984" s="519">
        <v>3</v>
      </c>
      <c r="O1984" s="521">
        <f t="shared" si="63"/>
        <v>1200</v>
      </c>
    </row>
    <row r="1985" spans="1:15">
      <c r="A1985" s="519">
        <v>208</v>
      </c>
      <c r="B1985" s="519" t="s">
        <v>2433</v>
      </c>
      <c r="C1985" s="522" t="s">
        <v>2434</v>
      </c>
      <c r="D1985" s="519" t="s">
        <v>278</v>
      </c>
      <c r="E1985" s="521">
        <v>600</v>
      </c>
      <c r="F1985" s="519" t="s">
        <v>2042</v>
      </c>
      <c r="G1985" s="519"/>
      <c r="H1985" s="519" t="s">
        <v>2042</v>
      </c>
      <c r="I1985" s="519" t="s">
        <v>2042</v>
      </c>
      <c r="J1985" s="519" t="s">
        <v>2042</v>
      </c>
      <c r="K1985" s="519" t="s">
        <v>2042</v>
      </c>
      <c r="L1985" s="519" t="s">
        <v>2042</v>
      </c>
      <c r="M1985" s="519" t="s">
        <v>2042</v>
      </c>
      <c r="N1985" s="519">
        <v>3</v>
      </c>
      <c r="O1985" s="521">
        <f t="shared" si="63"/>
        <v>1800</v>
      </c>
    </row>
    <row r="1986" spans="1:15">
      <c r="A1986" s="519">
        <v>209</v>
      </c>
      <c r="B1986" s="519" t="s">
        <v>982</v>
      </c>
      <c r="C1986" s="520" t="s">
        <v>2435</v>
      </c>
      <c r="D1986" s="519" t="s">
        <v>278</v>
      </c>
      <c r="E1986" s="521">
        <v>600</v>
      </c>
      <c r="F1986" s="519" t="s">
        <v>2042</v>
      </c>
      <c r="G1986" s="519"/>
      <c r="H1986" s="519" t="s">
        <v>2042</v>
      </c>
      <c r="I1986" s="519" t="s">
        <v>2042</v>
      </c>
      <c r="J1986" s="519" t="s">
        <v>2042</v>
      </c>
      <c r="K1986" s="519" t="s">
        <v>2042</v>
      </c>
      <c r="L1986" s="519" t="s">
        <v>2042</v>
      </c>
      <c r="M1986" s="519" t="s">
        <v>2042</v>
      </c>
      <c r="N1986" s="519">
        <v>4</v>
      </c>
      <c r="O1986" s="521">
        <f t="shared" si="63"/>
        <v>2400</v>
      </c>
    </row>
    <row r="1987" spans="1:15">
      <c r="A1987" s="519">
        <v>210</v>
      </c>
      <c r="B1987" s="519"/>
      <c r="C1987" s="522" t="s">
        <v>2436</v>
      </c>
      <c r="D1987" s="519" t="s">
        <v>46</v>
      </c>
      <c r="E1987" s="521">
        <v>600</v>
      </c>
      <c r="F1987" s="519" t="s">
        <v>2042</v>
      </c>
      <c r="G1987" s="519"/>
      <c r="H1987" s="519" t="s">
        <v>2042</v>
      </c>
      <c r="I1987" s="519" t="s">
        <v>2042</v>
      </c>
      <c r="J1987" s="519" t="s">
        <v>2042</v>
      </c>
      <c r="K1987" s="519" t="s">
        <v>2042</v>
      </c>
      <c r="L1987" s="519" t="s">
        <v>2042</v>
      </c>
      <c r="M1987" s="519" t="s">
        <v>2042</v>
      </c>
      <c r="N1987" s="519">
        <v>1</v>
      </c>
      <c r="O1987" s="521">
        <f t="shared" si="63"/>
        <v>600</v>
      </c>
    </row>
    <row r="1988" spans="1:15">
      <c r="A1988" s="519">
        <v>211</v>
      </c>
      <c r="B1988" s="519"/>
      <c r="C1988" s="522" t="s">
        <v>2437</v>
      </c>
      <c r="D1988" s="519" t="s">
        <v>46</v>
      </c>
      <c r="E1988" s="521">
        <v>1200</v>
      </c>
      <c r="F1988" s="519" t="s">
        <v>2042</v>
      </c>
      <c r="G1988" s="519"/>
      <c r="H1988" s="519" t="s">
        <v>2042</v>
      </c>
      <c r="I1988" s="519" t="s">
        <v>2042</v>
      </c>
      <c r="J1988" s="519" t="s">
        <v>2042</v>
      </c>
      <c r="K1988" s="519" t="s">
        <v>2042</v>
      </c>
      <c r="L1988" s="519" t="s">
        <v>2042</v>
      </c>
      <c r="M1988" s="519" t="s">
        <v>2042</v>
      </c>
      <c r="N1988" s="519">
        <v>16</v>
      </c>
      <c r="O1988" s="521">
        <f t="shared" si="63"/>
        <v>19200</v>
      </c>
    </row>
    <row r="1989" spans="1:15">
      <c r="A1989" s="519">
        <v>212</v>
      </c>
      <c r="B1989" s="523"/>
      <c r="C1989" s="524" t="s">
        <v>2438</v>
      </c>
      <c r="D1989" s="523" t="s">
        <v>940</v>
      </c>
      <c r="E1989" s="525">
        <v>20</v>
      </c>
      <c r="F1989" s="519" t="s">
        <v>2042</v>
      </c>
      <c r="G1989" s="519"/>
      <c r="H1989" s="519" t="s">
        <v>2042</v>
      </c>
      <c r="I1989" s="519" t="s">
        <v>2042</v>
      </c>
      <c r="J1989" s="519" t="s">
        <v>2042</v>
      </c>
      <c r="K1989" s="519" t="s">
        <v>2042</v>
      </c>
      <c r="L1989" s="519" t="s">
        <v>2042</v>
      </c>
      <c r="M1989" s="519" t="s">
        <v>2042</v>
      </c>
      <c r="N1989" s="523">
        <v>424</v>
      </c>
      <c r="O1989" s="521">
        <f t="shared" si="63"/>
        <v>8480</v>
      </c>
    </row>
    <row r="1990" spans="1:15">
      <c r="A1990" s="519">
        <v>213</v>
      </c>
      <c r="B1990" s="519"/>
      <c r="C1990" s="522" t="s">
        <v>2439</v>
      </c>
      <c r="D1990" s="519" t="s">
        <v>46</v>
      </c>
      <c r="E1990" s="521">
        <v>1200</v>
      </c>
      <c r="F1990" s="519" t="s">
        <v>2042</v>
      </c>
      <c r="G1990" s="519"/>
      <c r="H1990" s="519" t="s">
        <v>2042</v>
      </c>
      <c r="I1990" s="519" t="s">
        <v>2042</v>
      </c>
      <c r="J1990" s="519" t="s">
        <v>2042</v>
      </c>
      <c r="K1990" s="519" t="s">
        <v>2042</v>
      </c>
      <c r="L1990" s="519" t="s">
        <v>2042</v>
      </c>
      <c r="M1990" s="519" t="s">
        <v>2042</v>
      </c>
      <c r="N1990" s="519">
        <v>1</v>
      </c>
      <c r="O1990" s="521">
        <f t="shared" si="63"/>
        <v>1200</v>
      </c>
    </row>
    <row r="1991" spans="1:15">
      <c r="A1991" s="519">
        <v>214</v>
      </c>
      <c r="B1991" s="519" t="s">
        <v>15</v>
      </c>
      <c r="C1991" s="522" t="s">
        <v>2440</v>
      </c>
      <c r="D1991" s="519" t="s">
        <v>555</v>
      </c>
      <c r="E1991" s="521">
        <v>20</v>
      </c>
      <c r="F1991" s="519" t="s">
        <v>2042</v>
      </c>
      <c r="G1991" s="519"/>
      <c r="H1991" s="519" t="s">
        <v>2042</v>
      </c>
      <c r="I1991" s="519" t="s">
        <v>2042</v>
      </c>
      <c r="J1991" s="519" t="s">
        <v>2042</v>
      </c>
      <c r="K1991" s="519" t="s">
        <v>2042</v>
      </c>
      <c r="L1991" s="519" t="s">
        <v>2042</v>
      </c>
      <c r="M1991" s="519" t="s">
        <v>2042</v>
      </c>
      <c r="N1991" s="519">
        <v>1210</v>
      </c>
      <c r="O1991" s="521">
        <f t="shared" si="63"/>
        <v>24200</v>
      </c>
    </row>
    <row r="1992" spans="1:15">
      <c r="A1992" s="519">
        <v>215</v>
      </c>
      <c r="B1992" s="519"/>
      <c r="C1992" s="522" t="s">
        <v>2441</v>
      </c>
      <c r="D1992" s="519" t="s">
        <v>940</v>
      </c>
      <c r="E1992" s="521">
        <v>10</v>
      </c>
      <c r="F1992" s="519" t="s">
        <v>2042</v>
      </c>
      <c r="G1992" s="519"/>
      <c r="H1992" s="519" t="s">
        <v>2042</v>
      </c>
      <c r="I1992" s="519" t="s">
        <v>2042</v>
      </c>
      <c r="J1992" s="519" t="s">
        <v>2042</v>
      </c>
      <c r="K1992" s="519" t="s">
        <v>2042</v>
      </c>
      <c r="L1992" s="519" t="s">
        <v>2042</v>
      </c>
      <c r="M1992" s="519" t="s">
        <v>2042</v>
      </c>
      <c r="N1992" s="519">
        <v>50</v>
      </c>
      <c r="O1992" s="521">
        <f t="shared" si="63"/>
        <v>500</v>
      </c>
    </row>
    <row r="1993" spans="1:15">
      <c r="A1993" s="519">
        <v>216</v>
      </c>
      <c r="B1993" s="519" t="s">
        <v>2442</v>
      </c>
      <c r="C1993" s="522" t="s">
        <v>2443</v>
      </c>
      <c r="D1993" s="519" t="s">
        <v>46</v>
      </c>
      <c r="E1993" s="521">
        <v>120</v>
      </c>
      <c r="F1993" s="519" t="s">
        <v>2042</v>
      </c>
      <c r="G1993" s="519"/>
      <c r="H1993" s="519" t="s">
        <v>2042</v>
      </c>
      <c r="I1993" s="519" t="s">
        <v>2042</v>
      </c>
      <c r="J1993" s="519" t="s">
        <v>2042</v>
      </c>
      <c r="K1993" s="519" t="s">
        <v>2042</v>
      </c>
      <c r="L1993" s="519" t="s">
        <v>2042</v>
      </c>
      <c r="M1993" s="519" t="s">
        <v>2042</v>
      </c>
      <c r="N1993" s="519">
        <v>5</v>
      </c>
      <c r="O1993" s="521">
        <f t="shared" si="63"/>
        <v>600</v>
      </c>
    </row>
    <row r="1994" spans="1:15">
      <c r="A1994" s="519">
        <v>217</v>
      </c>
      <c r="B1994" s="519" t="s">
        <v>2444</v>
      </c>
      <c r="C1994" s="522" t="s">
        <v>2445</v>
      </c>
      <c r="D1994" s="519" t="s">
        <v>46</v>
      </c>
      <c r="E1994" s="521">
        <v>240</v>
      </c>
      <c r="F1994" s="519" t="s">
        <v>2042</v>
      </c>
      <c r="G1994" s="519"/>
      <c r="H1994" s="519" t="s">
        <v>2042</v>
      </c>
      <c r="I1994" s="519" t="s">
        <v>2042</v>
      </c>
      <c r="J1994" s="519" t="s">
        <v>2042</v>
      </c>
      <c r="K1994" s="519" t="s">
        <v>2042</v>
      </c>
      <c r="L1994" s="519" t="s">
        <v>2042</v>
      </c>
      <c r="M1994" s="519" t="s">
        <v>2042</v>
      </c>
      <c r="N1994" s="519">
        <v>9</v>
      </c>
      <c r="O1994" s="521">
        <f t="shared" si="63"/>
        <v>2160</v>
      </c>
    </row>
    <row r="1995" spans="1:15">
      <c r="A1995" s="519">
        <v>218</v>
      </c>
      <c r="B1995" s="523"/>
      <c r="C1995" s="524" t="s">
        <v>2446</v>
      </c>
      <c r="D1995" s="523" t="s">
        <v>940</v>
      </c>
      <c r="E1995" s="525">
        <v>20</v>
      </c>
      <c r="F1995" s="519" t="s">
        <v>2042</v>
      </c>
      <c r="G1995" s="519"/>
      <c r="H1995" s="519" t="s">
        <v>2042</v>
      </c>
      <c r="I1995" s="519" t="s">
        <v>2042</v>
      </c>
      <c r="J1995" s="519" t="s">
        <v>2042</v>
      </c>
      <c r="K1995" s="519" t="s">
        <v>2042</v>
      </c>
      <c r="L1995" s="519" t="s">
        <v>2042</v>
      </c>
      <c r="M1995" s="519" t="s">
        <v>2042</v>
      </c>
      <c r="N1995" s="523">
        <v>20</v>
      </c>
      <c r="O1995" s="521">
        <f t="shared" si="63"/>
        <v>400</v>
      </c>
    </row>
    <row r="1996" spans="1:15">
      <c r="A1996" s="519">
        <v>219</v>
      </c>
      <c r="B1996" s="519"/>
      <c r="C1996" s="522" t="s">
        <v>2447</v>
      </c>
      <c r="D1996" s="519" t="s">
        <v>46</v>
      </c>
      <c r="E1996" s="521">
        <v>10</v>
      </c>
      <c r="F1996" s="519" t="s">
        <v>2042</v>
      </c>
      <c r="G1996" s="519"/>
      <c r="H1996" s="519" t="s">
        <v>2042</v>
      </c>
      <c r="I1996" s="519" t="s">
        <v>2042</v>
      </c>
      <c r="J1996" s="519" t="s">
        <v>2042</v>
      </c>
      <c r="K1996" s="519" t="s">
        <v>2042</v>
      </c>
      <c r="L1996" s="519" t="s">
        <v>2042</v>
      </c>
      <c r="M1996" s="519" t="s">
        <v>2042</v>
      </c>
      <c r="N1996" s="519">
        <v>48</v>
      </c>
      <c r="O1996" s="521">
        <f t="shared" si="63"/>
        <v>480</v>
      </c>
    </row>
    <row r="1997" spans="1:15">
      <c r="A1997" s="519">
        <v>220</v>
      </c>
      <c r="B1997" s="519"/>
      <c r="C1997" s="522" t="s">
        <v>2415</v>
      </c>
      <c r="D1997" s="519" t="s">
        <v>46</v>
      </c>
      <c r="E1997" s="521">
        <v>60</v>
      </c>
      <c r="F1997" s="519" t="s">
        <v>2042</v>
      </c>
      <c r="G1997" s="519"/>
      <c r="H1997" s="519" t="s">
        <v>2042</v>
      </c>
      <c r="I1997" s="519" t="s">
        <v>2042</v>
      </c>
      <c r="J1997" s="519" t="s">
        <v>2042</v>
      </c>
      <c r="K1997" s="519" t="s">
        <v>2042</v>
      </c>
      <c r="L1997" s="519" t="s">
        <v>2042</v>
      </c>
      <c r="M1997" s="519" t="s">
        <v>2042</v>
      </c>
      <c r="N1997" s="519">
        <v>2</v>
      </c>
      <c r="O1997" s="521">
        <f t="shared" si="63"/>
        <v>120</v>
      </c>
    </row>
    <row r="1998" spans="1:15">
      <c r="A1998" s="519">
        <v>221</v>
      </c>
      <c r="B1998" s="519" t="s">
        <v>2448</v>
      </c>
      <c r="C1998" s="522" t="s">
        <v>2449</v>
      </c>
      <c r="D1998" s="519" t="s">
        <v>46</v>
      </c>
      <c r="E1998" s="521">
        <v>600</v>
      </c>
      <c r="F1998" s="519" t="s">
        <v>2042</v>
      </c>
      <c r="G1998" s="519"/>
      <c r="H1998" s="519" t="s">
        <v>2042</v>
      </c>
      <c r="I1998" s="519" t="s">
        <v>2042</v>
      </c>
      <c r="J1998" s="519" t="s">
        <v>2042</v>
      </c>
      <c r="K1998" s="519" t="s">
        <v>2042</v>
      </c>
      <c r="L1998" s="519" t="s">
        <v>2042</v>
      </c>
      <c r="M1998" s="519" t="s">
        <v>2042</v>
      </c>
      <c r="N1998" s="519">
        <v>6</v>
      </c>
      <c r="O1998" s="521">
        <f t="shared" si="63"/>
        <v>3600</v>
      </c>
    </row>
    <row r="1999" spans="1:15">
      <c r="A1999" s="519">
        <v>222</v>
      </c>
      <c r="B1999" s="519"/>
      <c r="C1999" s="522" t="s">
        <v>2450</v>
      </c>
      <c r="D1999" s="519" t="s">
        <v>46</v>
      </c>
      <c r="E1999" s="521">
        <v>1400</v>
      </c>
      <c r="F1999" s="519" t="s">
        <v>2042</v>
      </c>
      <c r="G1999" s="519"/>
      <c r="H1999" s="519" t="s">
        <v>2042</v>
      </c>
      <c r="I1999" s="519" t="s">
        <v>2042</v>
      </c>
      <c r="J1999" s="519" t="s">
        <v>2042</v>
      </c>
      <c r="K1999" s="519" t="s">
        <v>2042</v>
      </c>
      <c r="L1999" s="519" t="s">
        <v>2042</v>
      </c>
      <c r="M1999" s="519" t="s">
        <v>2042</v>
      </c>
      <c r="N1999" s="519">
        <v>8</v>
      </c>
      <c r="O1999" s="521">
        <f t="shared" si="63"/>
        <v>11200</v>
      </c>
    </row>
    <row r="2000" spans="1:15">
      <c r="A2000" s="519">
        <v>223</v>
      </c>
      <c r="B2000" s="519"/>
      <c r="C2000" s="522" t="s">
        <v>2451</v>
      </c>
      <c r="D2000" s="519" t="s">
        <v>940</v>
      </c>
      <c r="E2000" s="521">
        <v>110</v>
      </c>
      <c r="F2000" s="519" t="s">
        <v>2042</v>
      </c>
      <c r="G2000" s="519"/>
      <c r="H2000" s="519" t="s">
        <v>2042</v>
      </c>
      <c r="I2000" s="519" t="s">
        <v>2042</v>
      </c>
      <c r="J2000" s="519" t="s">
        <v>2042</v>
      </c>
      <c r="K2000" s="519" t="s">
        <v>2042</v>
      </c>
      <c r="L2000" s="519" t="s">
        <v>2042</v>
      </c>
      <c r="M2000" s="519" t="s">
        <v>2042</v>
      </c>
      <c r="N2000" s="519">
        <v>50</v>
      </c>
      <c r="O2000" s="521">
        <f t="shared" si="63"/>
        <v>5500</v>
      </c>
    </row>
    <row r="2001" spans="1:15">
      <c r="A2001" s="519">
        <v>224</v>
      </c>
      <c r="B2001" s="519"/>
      <c r="C2001" s="522" t="s">
        <v>2452</v>
      </c>
      <c r="D2001" s="519" t="s">
        <v>46</v>
      </c>
      <c r="E2001" s="521">
        <v>120</v>
      </c>
      <c r="F2001" s="519" t="s">
        <v>2042</v>
      </c>
      <c r="G2001" s="519"/>
      <c r="H2001" s="519" t="s">
        <v>2042</v>
      </c>
      <c r="I2001" s="519" t="s">
        <v>2042</v>
      </c>
      <c r="J2001" s="519" t="s">
        <v>2042</v>
      </c>
      <c r="K2001" s="519" t="s">
        <v>2042</v>
      </c>
      <c r="L2001" s="519" t="s">
        <v>2042</v>
      </c>
      <c r="M2001" s="519" t="s">
        <v>2042</v>
      </c>
      <c r="N2001" s="519">
        <v>28</v>
      </c>
      <c r="O2001" s="521">
        <f t="shared" si="63"/>
        <v>3360</v>
      </c>
    </row>
    <row r="2002" spans="1:15">
      <c r="A2002" s="519">
        <v>225</v>
      </c>
      <c r="B2002" s="519"/>
      <c r="C2002" s="522" t="s">
        <v>2453</v>
      </c>
      <c r="D2002" s="519" t="s">
        <v>46</v>
      </c>
      <c r="E2002" s="521">
        <v>250</v>
      </c>
      <c r="F2002" s="519" t="s">
        <v>2042</v>
      </c>
      <c r="G2002" s="519"/>
      <c r="H2002" s="519" t="s">
        <v>2042</v>
      </c>
      <c r="I2002" s="519" t="s">
        <v>2042</v>
      </c>
      <c r="J2002" s="519" t="s">
        <v>2042</v>
      </c>
      <c r="K2002" s="519" t="s">
        <v>2042</v>
      </c>
      <c r="L2002" s="519" t="s">
        <v>2042</v>
      </c>
      <c r="M2002" s="519" t="s">
        <v>2042</v>
      </c>
      <c r="N2002" s="519">
        <v>1</v>
      </c>
      <c r="O2002" s="521">
        <f t="shared" si="63"/>
        <v>250</v>
      </c>
    </row>
    <row r="2003" spans="1:15">
      <c r="A2003" s="519">
        <v>226</v>
      </c>
      <c r="B2003" s="519"/>
      <c r="C2003" s="522" t="s">
        <v>2454</v>
      </c>
      <c r="D2003" s="519" t="s">
        <v>46</v>
      </c>
      <c r="E2003" s="521">
        <v>30</v>
      </c>
      <c r="F2003" s="519" t="s">
        <v>2042</v>
      </c>
      <c r="G2003" s="519"/>
      <c r="H2003" s="519" t="s">
        <v>2042</v>
      </c>
      <c r="I2003" s="519" t="s">
        <v>2042</v>
      </c>
      <c r="J2003" s="519" t="s">
        <v>2042</v>
      </c>
      <c r="K2003" s="519" t="s">
        <v>2042</v>
      </c>
      <c r="L2003" s="519" t="s">
        <v>2042</v>
      </c>
      <c r="M2003" s="519" t="s">
        <v>2042</v>
      </c>
      <c r="N2003" s="519">
        <v>22</v>
      </c>
      <c r="O2003" s="521">
        <f t="shared" si="63"/>
        <v>660</v>
      </c>
    </row>
    <row r="2004" spans="1:15">
      <c r="A2004" s="519">
        <v>227</v>
      </c>
      <c r="B2004" s="519"/>
      <c r="C2004" s="522" t="s">
        <v>2455</v>
      </c>
      <c r="D2004" s="519" t="s">
        <v>940</v>
      </c>
      <c r="E2004" s="521">
        <v>60</v>
      </c>
      <c r="F2004" s="519" t="s">
        <v>2042</v>
      </c>
      <c r="G2004" s="519"/>
      <c r="H2004" s="519" t="s">
        <v>2042</v>
      </c>
      <c r="I2004" s="519" t="s">
        <v>2042</v>
      </c>
      <c r="J2004" s="519" t="s">
        <v>2042</v>
      </c>
      <c r="K2004" s="519" t="s">
        <v>2042</v>
      </c>
      <c r="L2004" s="519" t="s">
        <v>2042</v>
      </c>
      <c r="M2004" s="519" t="s">
        <v>2042</v>
      </c>
      <c r="N2004" s="519">
        <v>4</v>
      </c>
      <c r="O2004" s="521">
        <f t="shared" si="63"/>
        <v>240</v>
      </c>
    </row>
    <row r="2005" spans="1:15">
      <c r="A2005" s="519">
        <v>228</v>
      </c>
      <c r="B2005" s="519" t="s">
        <v>2456</v>
      </c>
      <c r="C2005" s="522" t="s">
        <v>2457</v>
      </c>
      <c r="D2005" s="519" t="s">
        <v>46</v>
      </c>
      <c r="E2005" s="521">
        <v>5000</v>
      </c>
      <c r="F2005" s="519" t="s">
        <v>2042</v>
      </c>
      <c r="G2005" s="519"/>
      <c r="H2005" s="519" t="s">
        <v>2042</v>
      </c>
      <c r="I2005" s="519" t="s">
        <v>2042</v>
      </c>
      <c r="J2005" s="519" t="s">
        <v>2042</v>
      </c>
      <c r="K2005" s="519" t="s">
        <v>2042</v>
      </c>
      <c r="L2005" s="519" t="s">
        <v>2042</v>
      </c>
      <c r="M2005" s="519" t="s">
        <v>2042</v>
      </c>
      <c r="N2005" s="519">
        <v>2</v>
      </c>
      <c r="O2005" s="521">
        <f t="shared" si="63"/>
        <v>10000</v>
      </c>
    </row>
    <row r="2006" spans="1:15">
      <c r="A2006" s="519">
        <v>229</v>
      </c>
      <c r="B2006" s="519" t="s">
        <v>2458</v>
      </c>
      <c r="C2006" s="522" t="s">
        <v>2459</v>
      </c>
      <c r="D2006" s="519" t="s">
        <v>46</v>
      </c>
      <c r="E2006" s="521">
        <v>250</v>
      </c>
      <c r="F2006" s="519" t="s">
        <v>2042</v>
      </c>
      <c r="G2006" s="519"/>
      <c r="H2006" s="519" t="s">
        <v>2042</v>
      </c>
      <c r="I2006" s="519" t="s">
        <v>2042</v>
      </c>
      <c r="J2006" s="519" t="s">
        <v>2042</v>
      </c>
      <c r="K2006" s="519" t="s">
        <v>2042</v>
      </c>
      <c r="L2006" s="519" t="s">
        <v>2042</v>
      </c>
      <c r="M2006" s="519" t="s">
        <v>2042</v>
      </c>
      <c r="N2006" s="519">
        <v>2</v>
      </c>
      <c r="O2006" s="521">
        <f t="shared" si="63"/>
        <v>500</v>
      </c>
    </row>
    <row r="2007" spans="1:15">
      <c r="A2007" s="519">
        <v>230</v>
      </c>
      <c r="B2007" s="519"/>
      <c r="C2007" s="522" t="s">
        <v>2460</v>
      </c>
      <c r="D2007" s="519" t="s">
        <v>46</v>
      </c>
      <c r="E2007" s="521">
        <v>250</v>
      </c>
      <c r="F2007" s="519" t="s">
        <v>2042</v>
      </c>
      <c r="G2007" s="519"/>
      <c r="H2007" s="519" t="s">
        <v>2042</v>
      </c>
      <c r="I2007" s="519" t="s">
        <v>2042</v>
      </c>
      <c r="J2007" s="519" t="s">
        <v>2042</v>
      </c>
      <c r="K2007" s="519" t="s">
        <v>2042</v>
      </c>
      <c r="L2007" s="519" t="s">
        <v>2042</v>
      </c>
      <c r="M2007" s="519" t="s">
        <v>2042</v>
      </c>
      <c r="N2007" s="519">
        <v>4</v>
      </c>
      <c r="O2007" s="521">
        <f t="shared" si="63"/>
        <v>1000</v>
      </c>
    </row>
    <row r="2008" spans="1:15">
      <c r="A2008" s="519">
        <v>231</v>
      </c>
      <c r="B2008" s="519"/>
      <c r="C2008" s="522" t="s">
        <v>2461</v>
      </c>
      <c r="D2008" s="519" t="s">
        <v>46</v>
      </c>
      <c r="E2008" s="521">
        <v>30</v>
      </c>
      <c r="F2008" s="519" t="s">
        <v>2042</v>
      </c>
      <c r="G2008" s="519"/>
      <c r="H2008" s="519" t="s">
        <v>2042</v>
      </c>
      <c r="I2008" s="519" t="s">
        <v>2042</v>
      </c>
      <c r="J2008" s="519" t="s">
        <v>2042</v>
      </c>
      <c r="K2008" s="519" t="s">
        <v>2042</v>
      </c>
      <c r="L2008" s="519" t="s">
        <v>2042</v>
      </c>
      <c r="M2008" s="519" t="s">
        <v>2042</v>
      </c>
      <c r="N2008" s="519">
        <v>1</v>
      </c>
      <c r="O2008" s="521">
        <f t="shared" si="63"/>
        <v>30</v>
      </c>
    </row>
    <row r="2009" spans="1:15">
      <c r="A2009" s="519">
        <v>232</v>
      </c>
      <c r="B2009" s="519" t="s">
        <v>2456</v>
      </c>
      <c r="C2009" s="522" t="s">
        <v>2462</v>
      </c>
      <c r="D2009" s="519" t="s">
        <v>46</v>
      </c>
      <c r="E2009" s="521">
        <v>600</v>
      </c>
      <c r="F2009" s="519" t="s">
        <v>2042</v>
      </c>
      <c r="G2009" s="519"/>
      <c r="H2009" s="519" t="s">
        <v>2042</v>
      </c>
      <c r="I2009" s="519" t="s">
        <v>2042</v>
      </c>
      <c r="J2009" s="519" t="s">
        <v>2042</v>
      </c>
      <c r="K2009" s="519" t="s">
        <v>2042</v>
      </c>
      <c r="L2009" s="519" t="s">
        <v>2042</v>
      </c>
      <c r="M2009" s="519" t="s">
        <v>2042</v>
      </c>
      <c r="N2009" s="519">
        <v>1</v>
      </c>
      <c r="O2009" s="521">
        <f t="shared" si="63"/>
        <v>600</v>
      </c>
    </row>
    <row r="2010" spans="1:15">
      <c r="A2010" s="519">
        <v>233</v>
      </c>
      <c r="B2010" s="519" t="s">
        <v>2456</v>
      </c>
      <c r="C2010" s="522" t="s">
        <v>2463</v>
      </c>
      <c r="D2010" s="519" t="s">
        <v>46</v>
      </c>
      <c r="E2010" s="521">
        <v>500</v>
      </c>
      <c r="F2010" s="519" t="s">
        <v>2042</v>
      </c>
      <c r="G2010" s="519"/>
      <c r="H2010" s="519" t="s">
        <v>2042</v>
      </c>
      <c r="I2010" s="519" t="s">
        <v>2042</v>
      </c>
      <c r="J2010" s="519" t="s">
        <v>2042</v>
      </c>
      <c r="K2010" s="519" t="s">
        <v>2042</v>
      </c>
      <c r="L2010" s="519" t="s">
        <v>2042</v>
      </c>
      <c r="M2010" s="519" t="s">
        <v>2042</v>
      </c>
      <c r="N2010" s="519">
        <v>6</v>
      </c>
      <c r="O2010" s="521">
        <f t="shared" si="63"/>
        <v>3000</v>
      </c>
    </row>
    <row r="2011" spans="1:15">
      <c r="A2011" s="519">
        <v>234</v>
      </c>
      <c r="B2011" s="519" t="s">
        <v>2312</v>
      </c>
      <c r="C2011" s="522" t="s">
        <v>2464</v>
      </c>
      <c r="D2011" s="519" t="s">
        <v>46</v>
      </c>
      <c r="E2011" s="521">
        <v>600</v>
      </c>
      <c r="F2011" s="519" t="s">
        <v>2042</v>
      </c>
      <c r="G2011" s="519"/>
      <c r="H2011" s="519" t="s">
        <v>2042</v>
      </c>
      <c r="I2011" s="519" t="s">
        <v>2042</v>
      </c>
      <c r="J2011" s="519" t="s">
        <v>2042</v>
      </c>
      <c r="K2011" s="519" t="s">
        <v>2042</v>
      </c>
      <c r="L2011" s="519" t="s">
        <v>2042</v>
      </c>
      <c r="M2011" s="519" t="s">
        <v>2042</v>
      </c>
      <c r="N2011" s="519">
        <v>2</v>
      </c>
      <c r="O2011" s="521">
        <f t="shared" si="63"/>
        <v>1200</v>
      </c>
    </row>
    <row r="2012" spans="1:15">
      <c r="A2012" s="519">
        <v>235</v>
      </c>
      <c r="B2012" s="519" t="s">
        <v>2424</v>
      </c>
      <c r="C2012" s="522" t="s">
        <v>2465</v>
      </c>
      <c r="D2012" s="519" t="s">
        <v>46</v>
      </c>
      <c r="E2012" s="521">
        <v>400</v>
      </c>
      <c r="F2012" s="519" t="s">
        <v>2042</v>
      </c>
      <c r="G2012" s="519"/>
      <c r="H2012" s="519" t="s">
        <v>2042</v>
      </c>
      <c r="I2012" s="519" t="s">
        <v>2042</v>
      </c>
      <c r="J2012" s="519" t="s">
        <v>2042</v>
      </c>
      <c r="K2012" s="519" t="s">
        <v>2042</v>
      </c>
      <c r="L2012" s="519" t="s">
        <v>2042</v>
      </c>
      <c r="M2012" s="519" t="s">
        <v>2042</v>
      </c>
      <c r="N2012" s="519">
        <v>6</v>
      </c>
      <c r="O2012" s="521">
        <f t="shared" si="63"/>
        <v>2400</v>
      </c>
    </row>
    <row r="2013" spans="1:15">
      <c r="A2013" s="519">
        <v>236</v>
      </c>
      <c r="B2013" s="519" t="s">
        <v>57</v>
      </c>
      <c r="C2013" s="522" t="s">
        <v>2466</v>
      </c>
      <c r="D2013" s="519" t="s">
        <v>46</v>
      </c>
      <c r="E2013" s="521">
        <v>600</v>
      </c>
      <c r="F2013" s="519" t="s">
        <v>2042</v>
      </c>
      <c r="G2013" s="519"/>
      <c r="H2013" s="519" t="s">
        <v>2042</v>
      </c>
      <c r="I2013" s="519" t="s">
        <v>2042</v>
      </c>
      <c r="J2013" s="519" t="s">
        <v>2042</v>
      </c>
      <c r="K2013" s="519" t="s">
        <v>2042</v>
      </c>
      <c r="L2013" s="519" t="s">
        <v>2042</v>
      </c>
      <c r="M2013" s="519" t="s">
        <v>2042</v>
      </c>
      <c r="N2013" s="519">
        <v>3</v>
      </c>
      <c r="O2013" s="521">
        <f t="shared" si="63"/>
        <v>1800</v>
      </c>
    </row>
    <row r="2014" spans="1:15">
      <c r="A2014" s="519">
        <v>237</v>
      </c>
      <c r="B2014" s="519" t="s">
        <v>2467</v>
      </c>
      <c r="C2014" s="522" t="s">
        <v>2468</v>
      </c>
      <c r="D2014" s="519" t="s">
        <v>46</v>
      </c>
      <c r="E2014" s="521">
        <v>500</v>
      </c>
      <c r="F2014" s="519" t="s">
        <v>2042</v>
      </c>
      <c r="G2014" s="519"/>
      <c r="H2014" s="519" t="s">
        <v>2042</v>
      </c>
      <c r="I2014" s="519" t="s">
        <v>2042</v>
      </c>
      <c r="J2014" s="519" t="s">
        <v>2042</v>
      </c>
      <c r="K2014" s="519" t="s">
        <v>2042</v>
      </c>
      <c r="L2014" s="519" t="s">
        <v>2042</v>
      </c>
      <c r="M2014" s="519" t="s">
        <v>2042</v>
      </c>
      <c r="N2014" s="519">
        <v>2</v>
      </c>
      <c r="O2014" s="521">
        <f t="shared" si="63"/>
        <v>1000</v>
      </c>
    </row>
    <row r="2015" spans="1:15">
      <c r="A2015" s="519">
        <v>238</v>
      </c>
      <c r="B2015" s="519" t="s">
        <v>2469</v>
      </c>
      <c r="C2015" s="522" t="s">
        <v>2470</v>
      </c>
      <c r="D2015" s="519" t="s">
        <v>46</v>
      </c>
      <c r="E2015" s="521">
        <v>300</v>
      </c>
      <c r="F2015" s="519" t="s">
        <v>2042</v>
      </c>
      <c r="G2015" s="519"/>
      <c r="H2015" s="519" t="s">
        <v>2042</v>
      </c>
      <c r="I2015" s="519" t="s">
        <v>2042</v>
      </c>
      <c r="J2015" s="519" t="s">
        <v>2042</v>
      </c>
      <c r="K2015" s="519" t="s">
        <v>2042</v>
      </c>
      <c r="L2015" s="519" t="s">
        <v>2042</v>
      </c>
      <c r="M2015" s="519" t="s">
        <v>2042</v>
      </c>
      <c r="N2015" s="519">
        <v>6</v>
      </c>
      <c r="O2015" s="521">
        <f t="shared" si="63"/>
        <v>1800</v>
      </c>
    </row>
    <row r="2016" spans="1:15">
      <c r="A2016" s="519">
        <v>239</v>
      </c>
      <c r="B2016" s="519" t="s">
        <v>2471</v>
      </c>
      <c r="C2016" s="522" t="s">
        <v>2472</v>
      </c>
      <c r="D2016" s="519" t="s">
        <v>46</v>
      </c>
      <c r="E2016" s="521">
        <v>400</v>
      </c>
      <c r="F2016" s="519" t="s">
        <v>2042</v>
      </c>
      <c r="G2016" s="519"/>
      <c r="H2016" s="519" t="s">
        <v>2042</v>
      </c>
      <c r="I2016" s="519" t="s">
        <v>2042</v>
      </c>
      <c r="J2016" s="519" t="s">
        <v>2042</v>
      </c>
      <c r="K2016" s="519" t="s">
        <v>2042</v>
      </c>
      <c r="L2016" s="519" t="s">
        <v>2042</v>
      </c>
      <c r="M2016" s="519" t="s">
        <v>2042</v>
      </c>
      <c r="N2016" s="519">
        <v>3</v>
      </c>
      <c r="O2016" s="521">
        <f t="shared" si="63"/>
        <v>1200</v>
      </c>
    </row>
    <row r="2017" spans="1:15">
      <c r="A2017" s="519">
        <v>240</v>
      </c>
      <c r="B2017" s="519" t="s">
        <v>2473</v>
      </c>
      <c r="C2017" s="522" t="s">
        <v>2474</v>
      </c>
      <c r="D2017" s="519" t="s">
        <v>46</v>
      </c>
      <c r="E2017" s="521">
        <v>500</v>
      </c>
      <c r="F2017" s="519" t="s">
        <v>2042</v>
      </c>
      <c r="G2017" s="519"/>
      <c r="H2017" s="519" t="s">
        <v>2042</v>
      </c>
      <c r="I2017" s="519" t="s">
        <v>2042</v>
      </c>
      <c r="J2017" s="519" t="s">
        <v>2042</v>
      </c>
      <c r="K2017" s="519" t="s">
        <v>2042</v>
      </c>
      <c r="L2017" s="519" t="s">
        <v>2042</v>
      </c>
      <c r="M2017" s="519" t="s">
        <v>2042</v>
      </c>
      <c r="N2017" s="519">
        <v>2</v>
      </c>
      <c r="O2017" s="521">
        <f t="shared" si="63"/>
        <v>1000</v>
      </c>
    </row>
    <row r="2018" spans="1:15">
      <c r="A2018" s="519">
        <v>241</v>
      </c>
      <c r="B2018" s="519" t="s">
        <v>2475</v>
      </c>
      <c r="C2018" s="522" t="s">
        <v>2476</v>
      </c>
      <c r="D2018" s="519" t="s">
        <v>46</v>
      </c>
      <c r="E2018" s="521">
        <v>600</v>
      </c>
      <c r="F2018" s="519" t="s">
        <v>2042</v>
      </c>
      <c r="G2018" s="519"/>
      <c r="H2018" s="519" t="s">
        <v>2042</v>
      </c>
      <c r="I2018" s="519" t="s">
        <v>2042</v>
      </c>
      <c r="J2018" s="519" t="s">
        <v>2042</v>
      </c>
      <c r="K2018" s="519" t="s">
        <v>2042</v>
      </c>
      <c r="L2018" s="519" t="s">
        <v>2042</v>
      </c>
      <c r="M2018" s="519" t="s">
        <v>2042</v>
      </c>
      <c r="N2018" s="519">
        <v>2</v>
      </c>
      <c r="O2018" s="521">
        <f t="shared" si="63"/>
        <v>1200</v>
      </c>
    </row>
    <row r="2019" spans="1:15">
      <c r="A2019" s="519">
        <v>242</v>
      </c>
      <c r="B2019" s="519" t="s">
        <v>2393</v>
      </c>
      <c r="C2019" s="522" t="s">
        <v>2477</v>
      </c>
      <c r="D2019" s="519" t="s">
        <v>46</v>
      </c>
      <c r="E2019" s="521">
        <v>1000</v>
      </c>
      <c r="F2019" s="519" t="s">
        <v>2042</v>
      </c>
      <c r="G2019" s="519"/>
      <c r="H2019" s="519" t="s">
        <v>2042</v>
      </c>
      <c r="I2019" s="519" t="s">
        <v>2042</v>
      </c>
      <c r="J2019" s="519" t="s">
        <v>2042</v>
      </c>
      <c r="K2019" s="519" t="s">
        <v>2042</v>
      </c>
      <c r="L2019" s="519" t="s">
        <v>2042</v>
      </c>
      <c r="M2019" s="519" t="s">
        <v>2042</v>
      </c>
      <c r="N2019" s="519">
        <v>3</v>
      </c>
      <c r="O2019" s="521">
        <f t="shared" si="63"/>
        <v>3000</v>
      </c>
    </row>
    <row r="2020" spans="1:15">
      <c r="A2020" s="519">
        <v>243</v>
      </c>
      <c r="B2020" s="519" t="s">
        <v>2478</v>
      </c>
      <c r="C2020" s="522" t="s">
        <v>2479</v>
      </c>
      <c r="D2020" s="519" t="s">
        <v>46</v>
      </c>
      <c r="E2020" s="521">
        <v>1100</v>
      </c>
      <c r="F2020" s="519" t="s">
        <v>2042</v>
      </c>
      <c r="G2020" s="519"/>
      <c r="H2020" s="519" t="s">
        <v>2042</v>
      </c>
      <c r="I2020" s="519" t="s">
        <v>2042</v>
      </c>
      <c r="J2020" s="519" t="s">
        <v>2042</v>
      </c>
      <c r="K2020" s="519" t="s">
        <v>2042</v>
      </c>
      <c r="L2020" s="519" t="s">
        <v>2042</v>
      </c>
      <c r="M2020" s="519" t="s">
        <v>2042</v>
      </c>
      <c r="N2020" s="519">
        <v>1</v>
      </c>
      <c r="O2020" s="521">
        <f t="shared" si="63"/>
        <v>1100</v>
      </c>
    </row>
    <row r="2021" spans="1:15">
      <c r="A2021" s="519">
        <v>244</v>
      </c>
      <c r="B2021" s="519" t="s">
        <v>2480</v>
      </c>
      <c r="C2021" s="522" t="s">
        <v>2481</v>
      </c>
      <c r="D2021" s="519" t="s">
        <v>46</v>
      </c>
      <c r="E2021" s="521">
        <v>1200</v>
      </c>
      <c r="F2021" s="519" t="s">
        <v>2042</v>
      </c>
      <c r="G2021" s="519"/>
      <c r="H2021" s="519" t="s">
        <v>2042</v>
      </c>
      <c r="I2021" s="519" t="s">
        <v>2042</v>
      </c>
      <c r="J2021" s="519" t="s">
        <v>2042</v>
      </c>
      <c r="K2021" s="519" t="s">
        <v>2042</v>
      </c>
      <c r="L2021" s="519" t="s">
        <v>2042</v>
      </c>
      <c r="M2021" s="519" t="s">
        <v>2042</v>
      </c>
      <c r="N2021" s="519">
        <v>1</v>
      </c>
      <c r="O2021" s="521">
        <f t="shared" si="63"/>
        <v>1200</v>
      </c>
    </row>
    <row r="2022" spans="1:15">
      <c r="A2022" s="519">
        <v>245</v>
      </c>
      <c r="B2022" s="519"/>
      <c r="C2022" s="522" t="s">
        <v>2482</v>
      </c>
      <c r="D2022" s="519" t="s">
        <v>46</v>
      </c>
      <c r="E2022" s="521">
        <v>25000</v>
      </c>
      <c r="F2022" s="519" t="s">
        <v>2042</v>
      </c>
      <c r="G2022" s="519"/>
      <c r="H2022" s="519" t="s">
        <v>2042</v>
      </c>
      <c r="I2022" s="519" t="s">
        <v>2042</v>
      </c>
      <c r="J2022" s="519" t="s">
        <v>2042</v>
      </c>
      <c r="K2022" s="519" t="s">
        <v>2042</v>
      </c>
      <c r="L2022" s="519" t="s">
        <v>2042</v>
      </c>
      <c r="M2022" s="519" t="s">
        <v>2042</v>
      </c>
      <c r="N2022" s="519">
        <v>2</v>
      </c>
      <c r="O2022" s="521">
        <f t="shared" si="63"/>
        <v>50000</v>
      </c>
    </row>
    <row r="2023" spans="1:15">
      <c r="A2023" s="519">
        <v>246</v>
      </c>
      <c r="B2023" s="519"/>
      <c r="C2023" s="522" t="s">
        <v>2483</v>
      </c>
      <c r="D2023" s="519" t="s">
        <v>46</v>
      </c>
      <c r="E2023" s="521">
        <v>1000</v>
      </c>
      <c r="F2023" s="519" t="s">
        <v>2042</v>
      </c>
      <c r="G2023" s="519"/>
      <c r="H2023" s="519" t="s">
        <v>2042</v>
      </c>
      <c r="I2023" s="519" t="s">
        <v>2042</v>
      </c>
      <c r="J2023" s="519" t="s">
        <v>2042</v>
      </c>
      <c r="K2023" s="519" t="s">
        <v>2042</v>
      </c>
      <c r="L2023" s="519" t="s">
        <v>2042</v>
      </c>
      <c r="M2023" s="519" t="s">
        <v>2042</v>
      </c>
      <c r="N2023" s="519">
        <v>3</v>
      </c>
      <c r="O2023" s="521">
        <f t="shared" si="63"/>
        <v>3000</v>
      </c>
    </row>
    <row r="2024" spans="1:15">
      <c r="A2024" s="519">
        <v>247</v>
      </c>
      <c r="B2024" s="519" t="s">
        <v>982</v>
      </c>
      <c r="C2024" s="531" t="s">
        <v>2484</v>
      </c>
      <c r="D2024" s="532" t="s">
        <v>278</v>
      </c>
      <c r="E2024" s="533">
        <v>1000</v>
      </c>
      <c r="F2024" s="519" t="s">
        <v>2042</v>
      </c>
      <c r="G2024" s="519"/>
      <c r="H2024" s="519" t="s">
        <v>2042</v>
      </c>
      <c r="I2024" s="519" t="s">
        <v>2042</v>
      </c>
      <c r="J2024" s="519" t="s">
        <v>2042</v>
      </c>
      <c r="K2024" s="519" t="s">
        <v>2042</v>
      </c>
      <c r="L2024" s="519" t="s">
        <v>2042</v>
      </c>
      <c r="M2024" s="519" t="s">
        <v>2042</v>
      </c>
      <c r="N2024" s="532">
        <v>3</v>
      </c>
      <c r="O2024" s="521">
        <f t="shared" si="63"/>
        <v>3000</v>
      </c>
    </row>
    <row r="2025" spans="1:15" ht="28.5">
      <c r="A2025" s="519">
        <v>248</v>
      </c>
      <c r="B2025" s="519"/>
      <c r="C2025" s="522" t="s">
        <v>2485</v>
      </c>
      <c r="D2025" s="532" t="s">
        <v>282</v>
      </c>
      <c r="E2025" s="533">
        <v>500</v>
      </c>
      <c r="F2025" s="519" t="s">
        <v>2042</v>
      </c>
      <c r="G2025" s="519"/>
      <c r="H2025" s="519" t="s">
        <v>2042</v>
      </c>
      <c r="I2025" s="519" t="s">
        <v>2042</v>
      </c>
      <c r="J2025" s="519" t="s">
        <v>2042</v>
      </c>
      <c r="K2025" s="519" t="s">
        <v>2042</v>
      </c>
      <c r="L2025" s="519" t="s">
        <v>2042</v>
      </c>
      <c r="M2025" s="519" t="s">
        <v>2042</v>
      </c>
      <c r="N2025" s="532">
        <v>2</v>
      </c>
      <c r="O2025" s="521">
        <f t="shared" si="63"/>
        <v>1000</v>
      </c>
    </row>
    <row r="2026" spans="1:15">
      <c r="A2026" s="519">
        <v>249</v>
      </c>
      <c r="B2026" s="519" t="s">
        <v>466</v>
      </c>
      <c r="C2026" s="522" t="s">
        <v>2486</v>
      </c>
      <c r="D2026" s="519" t="s">
        <v>555</v>
      </c>
      <c r="E2026" s="533">
        <v>30</v>
      </c>
      <c r="F2026" s="519" t="s">
        <v>2042</v>
      </c>
      <c r="G2026" s="519"/>
      <c r="H2026" s="519" t="s">
        <v>2042</v>
      </c>
      <c r="I2026" s="519" t="s">
        <v>2042</v>
      </c>
      <c r="J2026" s="519" t="s">
        <v>2042</v>
      </c>
      <c r="K2026" s="519" t="s">
        <v>2042</v>
      </c>
      <c r="L2026" s="519" t="s">
        <v>2042</v>
      </c>
      <c r="M2026" s="519" t="s">
        <v>2042</v>
      </c>
      <c r="N2026" s="532">
        <v>2565</v>
      </c>
      <c r="O2026" s="521">
        <f t="shared" si="63"/>
        <v>76950</v>
      </c>
    </row>
    <row r="2027" spans="1:15" ht="18.75">
      <c r="A2027" s="1221" t="s">
        <v>2487</v>
      </c>
      <c r="B2027" s="1221"/>
      <c r="C2027" s="1221"/>
      <c r="D2027" s="24"/>
      <c r="E2027" s="24"/>
      <c r="F2027" s="24"/>
      <c r="G2027" s="547">
        <f>SUM(G1778:G2026)</f>
        <v>4196831.8503451003</v>
      </c>
      <c r="H2027" s="24"/>
      <c r="I2027" s="24"/>
      <c r="J2027" s="24"/>
      <c r="K2027" s="24"/>
      <c r="L2027" s="24"/>
      <c r="M2027" s="24"/>
      <c r="N2027" s="24"/>
      <c r="O2027" s="547">
        <f>SUM(O1909:O2026)</f>
        <v>1675190</v>
      </c>
    </row>
    <row r="2028" spans="1:15">
      <c r="B2028"/>
      <c r="E2028"/>
    </row>
    <row r="2029" spans="1:15">
      <c r="B2029"/>
      <c r="E2029"/>
    </row>
    <row r="2030" spans="1:15">
      <c r="B2030"/>
      <c r="E2030"/>
    </row>
    <row r="2031" spans="1:15">
      <c r="B2031" t="s">
        <v>2488</v>
      </c>
      <c r="E2031"/>
    </row>
    <row r="2032" spans="1:15">
      <c r="B2032"/>
      <c r="E2032"/>
    </row>
    <row r="2033" spans="1:16">
      <c r="B2033"/>
      <c r="E2033"/>
    </row>
    <row r="2034" spans="1:16">
      <c r="A2034" s="1222" t="s">
        <v>2489</v>
      </c>
      <c r="B2034" s="1222"/>
      <c r="C2034" s="1222"/>
      <c r="D2034" s="1222"/>
      <c r="E2034" s="1222"/>
      <c r="F2034" s="1222"/>
      <c r="G2034" s="1222"/>
      <c r="H2034" s="1222"/>
      <c r="I2034" s="1222"/>
      <c r="J2034" s="1222"/>
      <c r="K2034" s="1222"/>
      <c r="L2034" s="1222"/>
      <c r="M2034" s="1222"/>
      <c r="N2034" s="1222"/>
      <c r="O2034" s="1222"/>
      <c r="P2034" s="1223"/>
    </row>
    <row r="2035" spans="1:16">
      <c r="A2035" s="1224"/>
      <c r="B2035" s="1224"/>
      <c r="C2035" s="1224"/>
      <c r="D2035" s="1224"/>
      <c r="E2035" s="1224"/>
      <c r="F2035" s="1224"/>
      <c r="G2035" s="1224"/>
      <c r="H2035" s="1224"/>
      <c r="I2035" s="1224"/>
      <c r="J2035" s="1224"/>
      <c r="K2035" s="1224"/>
      <c r="L2035" s="1224"/>
      <c r="M2035" s="1224"/>
      <c r="N2035" s="1224"/>
      <c r="O2035" s="1224"/>
      <c r="P2035" s="1225"/>
    </row>
    <row r="2036" spans="1:16">
      <c r="A2036" s="1226" t="s">
        <v>2490</v>
      </c>
      <c r="B2036" s="1227" t="s">
        <v>2491</v>
      </c>
      <c r="C2036" s="1226" t="s">
        <v>2492</v>
      </c>
      <c r="D2036" s="1227" t="s">
        <v>1199</v>
      </c>
      <c r="E2036" s="1227" t="s">
        <v>290</v>
      </c>
      <c r="F2036" s="1228" t="s">
        <v>10</v>
      </c>
      <c r="G2036" s="1229"/>
      <c r="H2036" s="1234" t="s">
        <v>2493</v>
      </c>
      <c r="I2036" s="1235"/>
      <c r="J2036" s="1234" t="s">
        <v>1944</v>
      </c>
      <c r="K2036" s="1235"/>
      <c r="L2036" s="1234" t="s">
        <v>2494</v>
      </c>
      <c r="M2036" s="1235"/>
      <c r="N2036" s="1234" t="s">
        <v>2495</v>
      </c>
      <c r="O2036" s="1235"/>
      <c r="P2036" s="1066" t="s">
        <v>292</v>
      </c>
    </row>
    <row r="2037" spans="1:16">
      <c r="A2037" s="1226"/>
      <c r="B2037" s="1227"/>
      <c r="C2037" s="1226"/>
      <c r="D2037" s="1227"/>
      <c r="E2037" s="1227"/>
      <c r="F2037" s="1230"/>
      <c r="G2037" s="1231"/>
      <c r="H2037" s="1236"/>
      <c r="I2037" s="1237"/>
      <c r="J2037" s="1236"/>
      <c r="K2037" s="1237"/>
      <c r="L2037" s="1236"/>
      <c r="M2037" s="1237"/>
      <c r="N2037" s="1236"/>
      <c r="O2037" s="1237"/>
      <c r="P2037" s="1066"/>
    </row>
    <row r="2038" spans="1:16">
      <c r="A2038" s="1226"/>
      <c r="B2038" s="1227"/>
      <c r="C2038" s="1226"/>
      <c r="D2038" s="1227"/>
      <c r="E2038" s="1227"/>
      <c r="F2038" s="1232"/>
      <c r="G2038" s="1233"/>
      <c r="H2038" s="1238"/>
      <c r="I2038" s="1239"/>
      <c r="J2038" s="1238"/>
      <c r="K2038" s="1239"/>
      <c r="L2038" s="1238"/>
      <c r="M2038" s="1239"/>
      <c r="N2038" s="1238"/>
      <c r="O2038" s="1239"/>
      <c r="P2038" s="1066"/>
    </row>
    <row r="2039" spans="1:16" ht="15.75">
      <c r="A2039" s="2"/>
      <c r="B2039" s="307"/>
      <c r="C2039" s="2"/>
      <c r="D2039" s="307"/>
      <c r="E2039" s="307"/>
      <c r="F2039" s="548" t="s">
        <v>2037</v>
      </c>
      <c r="G2039" s="549" t="s">
        <v>293</v>
      </c>
      <c r="H2039" s="550" t="s">
        <v>2037</v>
      </c>
      <c r="I2039" s="551" t="s">
        <v>293</v>
      </c>
      <c r="J2039" s="548" t="s">
        <v>2037</v>
      </c>
      <c r="K2039" s="549" t="s">
        <v>293</v>
      </c>
      <c r="L2039" s="548" t="s">
        <v>2037</v>
      </c>
      <c r="M2039" s="549" t="s">
        <v>293</v>
      </c>
      <c r="N2039" s="548" t="s">
        <v>2037</v>
      </c>
      <c r="O2039" s="549" t="s">
        <v>293</v>
      </c>
      <c r="P2039" s="295"/>
    </row>
    <row r="2040" spans="1:16" ht="15.75">
      <c r="A2040" s="552">
        <v>1</v>
      </c>
      <c r="B2040" s="553" t="s">
        <v>466</v>
      </c>
      <c r="C2040" s="79" t="s">
        <v>2496</v>
      </c>
      <c r="D2040" s="554" t="s">
        <v>2497</v>
      </c>
      <c r="E2040" s="555">
        <v>40</v>
      </c>
      <c r="F2040" s="556">
        <v>0.35799999999999998</v>
      </c>
      <c r="G2040" s="556">
        <f>F2040*E2040</f>
        <v>14.32</v>
      </c>
      <c r="H2040" s="556"/>
      <c r="I2040" s="556">
        <f>H2040*E2040</f>
        <v>0</v>
      </c>
      <c r="J2040" s="556"/>
      <c r="K2040" s="556">
        <f>J2040*E2040</f>
        <v>0</v>
      </c>
      <c r="L2040" s="556"/>
      <c r="M2040" s="556">
        <f>L2040*E2040</f>
        <v>0</v>
      </c>
      <c r="N2040" s="557">
        <v>0.73199999999999998</v>
      </c>
      <c r="O2040" s="556">
        <f>N2040*E2040</f>
        <v>29.28</v>
      </c>
      <c r="P2040" s="558">
        <f>F2040+H2040+J2040+L2040+N2040</f>
        <v>1.0899999999999999</v>
      </c>
    </row>
    <row r="2041" spans="1:16" ht="15.75">
      <c r="A2041" s="552">
        <v>2</v>
      </c>
      <c r="B2041" s="559"/>
      <c r="C2041" s="79" t="s">
        <v>2498</v>
      </c>
      <c r="D2041" s="560" t="s">
        <v>2497</v>
      </c>
      <c r="E2041" s="561">
        <v>40</v>
      </c>
      <c r="F2041" s="556"/>
      <c r="G2041" s="556">
        <f t="shared" ref="G2041:G2104" si="64">F2041*E2041</f>
        <v>0</v>
      </c>
      <c r="H2041" s="556"/>
      <c r="I2041" s="556">
        <f t="shared" ref="I2041:I2104" si="65">H2041*E2041</f>
        <v>0</v>
      </c>
      <c r="J2041" s="556"/>
      <c r="K2041" s="556">
        <f t="shared" ref="K2041:K2104" si="66">J2041*E2041</f>
        <v>0</v>
      </c>
      <c r="L2041" s="556"/>
      <c r="M2041" s="556">
        <f t="shared" ref="M2041:M2104" si="67">L2041*E2041</f>
        <v>0</v>
      </c>
      <c r="N2041" s="556">
        <v>0.85</v>
      </c>
      <c r="O2041" s="556">
        <f t="shared" ref="O2041:O2104" si="68">N2041*E2041</f>
        <v>34</v>
      </c>
      <c r="P2041" s="558">
        <f t="shared" ref="P2041:P2104" si="69">F2041+H2041+J2041+L2041+N2041</f>
        <v>0.85</v>
      </c>
    </row>
    <row r="2042" spans="1:16" ht="15.75">
      <c r="A2042" s="559">
        <v>3</v>
      </c>
      <c r="B2042" s="562"/>
      <c r="C2042" s="79" t="s">
        <v>2499</v>
      </c>
      <c r="D2042" s="560" t="s">
        <v>2500</v>
      </c>
      <c r="E2042" s="563">
        <v>203.2</v>
      </c>
      <c r="F2042" s="300">
        <v>350</v>
      </c>
      <c r="G2042" s="556">
        <f t="shared" si="64"/>
        <v>71120</v>
      </c>
      <c r="H2042" s="300"/>
      <c r="I2042" s="556">
        <f t="shared" si="65"/>
        <v>0</v>
      </c>
      <c r="J2042" s="556"/>
      <c r="K2042" s="556">
        <f t="shared" si="66"/>
        <v>0</v>
      </c>
      <c r="L2042" s="556"/>
      <c r="M2042" s="556">
        <f t="shared" si="67"/>
        <v>0</v>
      </c>
      <c r="N2042" s="556"/>
      <c r="O2042" s="556">
        <f t="shared" si="68"/>
        <v>0</v>
      </c>
      <c r="P2042" s="558">
        <f t="shared" si="69"/>
        <v>350</v>
      </c>
    </row>
    <row r="2043" spans="1:16" ht="15.75">
      <c r="A2043" s="552">
        <v>4</v>
      </c>
      <c r="B2043" s="564" t="s">
        <v>2501</v>
      </c>
      <c r="C2043" s="79" t="s">
        <v>2502</v>
      </c>
      <c r="D2043" s="560" t="s">
        <v>2225</v>
      </c>
      <c r="E2043" s="563">
        <v>38763</v>
      </c>
      <c r="F2043" s="300">
        <v>1</v>
      </c>
      <c r="G2043" s="556">
        <f t="shared" si="64"/>
        <v>38763</v>
      </c>
      <c r="H2043" s="300"/>
      <c r="I2043" s="556">
        <f t="shared" si="65"/>
        <v>0</v>
      </c>
      <c r="J2043" s="556"/>
      <c r="K2043" s="556">
        <f t="shared" si="66"/>
        <v>0</v>
      </c>
      <c r="L2043" s="556"/>
      <c r="M2043" s="556">
        <f t="shared" si="67"/>
        <v>0</v>
      </c>
      <c r="N2043" s="556"/>
      <c r="O2043" s="556">
        <f t="shared" si="68"/>
        <v>0</v>
      </c>
      <c r="P2043" s="558">
        <f t="shared" si="69"/>
        <v>1</v>
      </c>
    </row>
    <row r="2044" spans="1:16" ht="15.75">
      <c r="A2044" s="552">
        <v>5</v>
      </c>
      <c r="B2044" s="565" t="s">
        <v>580</v>
      </c>
      <c r="C2044" s="79" t="s">
        <v>2503</v>
      </c>
      <c r="D2044" s="560" t="s">
        <v>2500</v>
      </c>
      <c r="E2044" s="49">
        <f>92+92*13.5%</f>
        <v>104.42</v>
      </c>
      <c r="F2044" s="300">
        <v>500</v>
      </c>
      <c r="G2044" s="556">
        <f t="shared" si="64"/>
        <v>52210</v>
      </c>
      <c r="H2044" s="300"/>
      <c r="I2044" s="556">
        <f t="shared" si="65"/>
        <v>0</v>
      </c>
      <c r="J2044" s="556"/>
      <c r="K2044" s="556">
        <f t="shared" si="66"/>
        <v>0</v>
      </c>
      <c r="L2044" s="556"/>
      <c r="M2044" s="556">
        <f t="shared" si="67"/>
        <v>0</v>
      </c>
      <c r="N2044" s="556"/>
      <c r="O2044" s="556">
        <f t="shared" si="68"/>
        <v>0</v>
      </c>
      <c r="P2044" s="558">
        <f t="shared" si="69"/>
        <v>500</v>
      </c>
    </row>
    <row r="2045" spans="1:16" ht="15.75">
      <c r="A2045" s="559">
        <v>6</v>
      </c>
      <c r="B2045" s="565" t="s">
        <v>1240</v>
      </c>
      <c r="C2045" s="79" t="s">
        <v>2504</v>
      </c>
      <c r="D2045" s="560" t="s">
        <v>2500</v>
      </c>
      <c r="E2045" s="49">
        <f>155+155*13.5%</f>
        <v>175.92500000000001</v>
      </c>
      <c r="F2045" s="300">
        <v>400</v>
      </c>
      <c r="G2045" s="556">
        <f t="shared" si="64"/>
        <v>70370</v>
      </c>
      <c r="H2045" s="300"/>
      <c r="I2045" s="556">
        <f t="shared" si="65"/>
        <v>0</v>
      </c>
      <c r="J2045" s="556"/>
      <c r="K2045" s="556">
        <f t="shared" si="66"/>
        <v>0</v>
      </c>
      <c r="L2045" s="556"/>
      <c r="M2045" s="556">
        <f t="shared" si="67"/>
        <v>0</v>
      </c>
      <c r="N2045" s="556"/>
      <c r="O2045" s="556">
        <f t="shared" si="68"/>
        <v>0</v>
      </c>
      <c r="P2045" s="558">
        <f t="shared" si="69"/>
        <v>400</v>
      </c>
    </row>
    <row r="2046" spans="1:16" ht="15.75">
      <c r="A2046" s="552">
        <v>7</v>
      </c>
      <c r="B2046" s="565" t="s">
        <v>1227</v>
      </c>
      <c r="C2046" s="79" t="s">
        <v>2505</v>
      </c>
      <c r="D2046" s="560" t="s">
        <v>2500</v>
      </c>
      <c r="E2046" s="563">
        <v>120</v>
      </c>
      <c r="F2046" s="300">
        <v>245</v>
      </c>
      <c r="G2046" s="556">
        <f t="shared" si="64"/>
        <v>29400</v>
      </c>
      <c r="H2046" s="300"/>
      <c r="I2046" s="556">
        <f t="shared" si="65"/>
        <v>0</v>
      </c>
      <c r="J2046" s="556"/>
      <c r="K2046" s="556">
        <f t="shared" si="66"/>
        <v>0</v>
      </c>
      <c r="L2046" s="556"/>
      <c r="M2046" s="556">
        <f t="shared" si="67"/>
        <v>0</v>
      </c>
      <c r="N2046" s="556"/>
      <c r="O2046" s="556">
        <f t="shared" si="68"/>
        <v>0</v>
      </c>
      <c r="P2046" s="558">
        <f t="shared" si="69"/>
        <v>245</v>
      </c>
    </row>
    <row r="2047" spans="1:16" ht="15.75">
      <c r="A2047" s="552">
        <v>8</v>
      </c>
      <c r="B2047" s="565" t="s">
        <v>1204</v>
      </c>
      <c r="C2047" s="79" t="s">
        <v>2506</v>
      </c>
      <c r="D2047" s="560" t="s">
        <v>2500</v>
      </c>
      <c r="E2047" s="563">
        <v>140</v>
      </c>
      <c r="F2047" s="300">
        <v>220</v>
      </c>
      <c r="G2047" s="556">
        <f t="shared" si="64"/>
        <v>30800</v>
      </c>
      <c r="H2047" s="300"/>
      <c r="I2047" s="556">
        <f t="shared" si="65"/>
        <v>0</v>
      </c>
      <c r="J2047" s="556"/>
      <c r="K2047" s="556">
        <f t="shared" si="66"/>
        <v>0</v>
      </c>
      <c r="L2047" s="556"/>
      <c r="M2047" s="556">
        <f t="shared" si="67"/>
        <v>0</v>
      </c>
      <c r="N2047" s="556"/>
      <c r="O2047" s="556">
        <f t="shared" si="68"/>
        <v>0</v>
      </c>
      <c r="P2047" s="558">
        <f t="shared" si="69"/>
        <v>220</v>
      </c>
    </row>
    <row r="2048" spans="1:16" ht="15.75">
      <c r="A2048" s="559">
        <v>9</v>
      </c>
      <c r="B2048" s="256" t="s">
        <v>2507</v>
      </c>
      <c r="C2048" s="79" t="s">
        <v>2508</v>
      </c>
      <c r="D2048" s="560" t="s">
        <v>2500</v>
      </c>
      <c r="E2048" s="49">
        <f>290+290*13.5%</f>
        <v>329.15</v>
      </c>
      <c r="F2048" s="300">
        <v>30</v>
      </c>
      <c r="G2048" s="556">
        <f t="shared" si="64"/>
        <v>9874.5</v>
      </c>
      <c r="H2048" s="300"/>
      <c r="I2048" s="556">
        <f t="shared" si="65"/>
        <v>0</v>
      </c>
      <c r="J2048" s="556"/>
      <c r="K2048" s="556">
        <f t="shared" si="66"/>
        <v>0</v>
      </c>
      <c r="L2048" s="556"/>
      <c r="M2048" s="556">
        <f t="shared" si="67"/>
        <v>0</v>
      </c>
      <c r="N2048" s="557"/>
      <c r="O2048" s="556">
        <f t="shared" si="68"/>
        <v>0</v>
      </c>
      <c r="P2048" s="558">
        <f t="shared" si="69"/>
        <v>30</v>
      </c>
    </row>
    <row r="2049" spans="1:16" ht="15.75">
      <c r="A2049" s="552">
        <v>10</v>
      </c>
      <c r="B2049" s="245" t="s">
        <v>2509</v>
      </c>
      <c r="C2049" s="566" t="s">
        <v>2510</v>
      </c>
      <c r="D2049" s="567" t="s">
        <v>2225</v>
      </c>
      <c r="E2049" s="568">
        <v>200</v>
      </c>
      <c r="F2049" s="300">
        <v>11</v>
      </c>
      <c r="G2049" s="556">
        <f t="shared" si="64"/>
        <v>2200</v>
      </c>
      <c r="H2049" s="300"/>
      <c r="I2049" s="556">
        <f t="shared" si="65"/>
        <v>0</v>
      </c>
      <c r="J2049" s="556"/>
      <c r="K2049" s="556">
        <f t="shared" si="66"/>
        <v>0</v>
      </c>
      <c r="L2049" s="556"/>
      <c r="M2049" s="556">
        <f t="shared" si="67"/>
        <v>0</v>
      </c>
      <c r="N2049" s="557"/>
      <c r="O2049" s="556">
        <f t="shared" si="68"/>
        <v>0</v>
      </c>
      <c r="P2049" s="558">
        <f t="shared" si="69"/>
        <v>11</v>
      </c>
    </row>
    <row r="2050" spans="1:16" ht="15.75">
      <c r="A2050" s="552">
        <v>11</v>
      </c>
      <c r="B2050" s="245" t="s">
        <v>1310</v>
      </c>
      <c r="C2050" s="79" t="s">
        <v>2511</v>
      </c>
      <c r="D2050" s="560" t="s">
        <v>1054</v>
      </c>
      <c r="E2050" s="563">
        <v>15</v>
      </c>
      <c r="F2050" s="300"/>
      <c r="G2050" s="556">
        <f t="shared" si="64"/>
        <v>0</v>
      </c>
      <c r="H2050" s="300"/>
      <c r="I2050" s="556">
        <f t="shared" si="65"/>
        <v>0</v>
      </c>
      <c r="J2050" s="556"/>
      <c r="K2050" s="556">
        <f t="shared" si="66"/>
        <v>0</v>
      </c>
      <c r="L2050" s="556"/>
      <c r="M2050" s="556">
        <f t="shared" si="67"/>
        <v>0</v>
      </c>
      <c r="N2050" s="557">
        <v>40</v>
      </c>
      <c r="O2050" s="556">
        <f t="shared" si="68"/>
        <v>600</v>
      </c>
      <c r="P2050" s="558">
        <f t="shared" si="69"/>
        <v>40</v>
      </c>
    </row>
    <row r="2051" spans="1:16" ht="15.75">
      <c r="A2051" s="559">
        <v>12</v>
      </c>
      <c r="B2051" s="245" t="s">
        <v>1310</v>
      </c>
      <c r="C2051" s="79" t="s">
        <v>2512</v>
      </c>
      <c r="D2051" s="560" t="s">
        <v>1054</v>
      </c>
      <c r="E2051" s="556">
        <f>124+(124*18/100)</f>
        <v>146.32</v>
      </c>
      <c r="F2051" s="300">
        <v>20</v>
      </c>
      <c r="G2051" s="556">
        <f t="shared" si="64"/>
        <v>2926.3999999999996</v>
      </c>
      <c r="H2051" s="300"/>
      <c r="I2051" s="556">
        <f t="shared" si="65"/>
        <v>0</v>
      </c>
      <c r="J2051" s="556"/>
      <c r="K2051" s="556">
        <f t="shared" si="66"/>
        <v>0</v>
      </c>
      <c r="L2051" s="556"/>
      <c r="M2051" s="556">
        <f t="shared" si="67"/>
        <v>0</v>
      </c>
      <c r="N2051" s="556"/>
      <c r="O2051" s="556">
        <f t="shared" si="68"/>
        <v>0</v>
      </c>
      <c r="P2051" s="558">
        <f t="shared" si="69"/>
        <v>20</v>
      </c>
    </row>
    <row r="2052" spans="1:16" ht="15.75">
      <c r="A2052" s="552">
        <v>13</v>
      </c>
      <c r="B2052" s="245"/>
      <c r="C2052" s="79" t="s">
        <v>2513</v>
      </c>
      <c r="D2052" s="560" t="s">
        <v>298</v>
      </c>
      <c r="E2052" s="49">
        <f>75000+75000*13.5%</f>
        <v>85125</v>
      </c>
      <c r="F2052" s="300">
        <v>0.5</v>
      </c>
      <c r="G2052" s="556">
        <f t="shared" si="64"/>
        <v>42562.5</v>
      </c>
      <c r="H2052" s="300"/>
      <c r="I2052" s="556">
        <f t="shared" si="65"/>
        <v>0</v>
      </c>
      <c r="J2052" s="556"/>
      <c r="K2052" s="556">
        <f t="shared" si="66"/>
        <v>0</v>
      </c>
      <c r="L2052" s="556"/>
      <c r="M2052" s="556">
        <f t="shared" si="67"/>
        <v>0</v>
      </c>
      <c r="N2052" s="556"/>
      <c r="O2052" s="556">
        <f t="shared" si="68"/>
        <v>0</v>
      </c>
      <c r="P2052" s="558">
        <f t="shared" si="69"/>
        <v>0.5</v>
      </c>
    </row>
    <row r="2053" spans="1:16" ht="15.75">
      <c r="A2053" s="552">
        <v>14</v>
      </c>
      <c r="B2053" s="245" t="s">
        <v>884</v>
      </c>
      <c r="C2053" s="79" t="s">
        <v>2514</v>
      </c>
      <c r="D2053" s="569" t="s">
        <v>1054</v>
      </c>
      <c r="E2053" s="570">
        <v>94.4</v>
      </c>
      <c r="F2053" s="300">
        <v>125</v>
      </c>
      <c r="G2053" s="556">
        <f t="shared" si="64"/>
        <v>11800</v>
      </c>
      <c r="H2053" s="300"/>
      <c r="I2053" s="556">
        <f t="shared" si="65"/>
        <v>0</v>
      </c>
      <c r="J2053" s="556"/>
      <c r="K2053" s="556">
        <f t="shared" si="66"/>
        <v>0</v>
      </c>
      <c r="L2053" s="556"/>
      <c r="M2053" s="556">
        <f t="shared" si="67"/>
        <v>0</v>
      </c>
      <c r="N2053" s="556"/>
      <c r="O2053" s="556">
        <f t="shared" si="68"/>
        <v>0</v>
      </c>
      <c r="P2053" s="558">
        <f t="shared" si="69"/>
        <v>125</v>
      </c>
    </row>
    <row r="2054" spans="1:16" ht="15.75">
      <c r="A2054" s="559">
        <v>15</v>
      </c>
      <c r="B2054" s="245" t="s">
        <v>1209</v>
      </c>
      <c r="C2054" s="79" t="s">
        <v>2515</v>
      </c>
      <c r="D2054" s="560" t="s">
        <v>1054</v>
      </c>
      <c r="E2054" s="571">
        <f>70+70*18/100</f>
        <v>82.6</v>
      </c>
      <c r="F2054" s="300">
        <v>400</v>
      </c>
      <c r="G2054" s="556">
        <f t="shared" si="64"/>
        <v>33040</v>
      </c>
      <c r="H2054" s="300"/>
      <c r="I2054" s="556">
        <f t="shared" si="65"/>
        <v>0</v>
      </c>
      <c r="J2054" s="556"/>
      <c r="K2054" s="556">
        <f t="shared" si="66"/>
        <v>0</v>
      </c>
      <c r="L2054" s="556"/>
      <c r="M2054" s="556">
        <f t="shared" si="67"/>
        <v>0</v>
      </c>
      <c r="N2054" s="556"/>
      <c r="O2054" s="556">
        <f t="shared" si="68"/>
        <v>0</v>
      </c>
      <c r="P2054" s="558">
        <f t="shared" si="69"/>
        <v>400</v>
      </c>
    </row>
    <row r="2055" spans="1:16" ht="15.75">
      <c r="A2055" s="552">
        <v>16</v>
      </c>
      <c r="B2055" s="216" t="s">
        <v>2516</v>
      </c>
      <c r="C2055" s="79" t="s">
        <v>2517</v>
      </c>
      <c r="D2055" s="560" t="s">
        <v>2225</v>
      </c>
      <c r="E2055" s="560">
        <f>210000+210000*13.5%</f>
        <v>238350</v>
      </c>
      <c r="F2055" s="300">
        <v>2</v>
      </c>
      <c r="G2055" s="556">
        <f t="shared" si="64"/>
        <v>476700</v>
      </c>
      <c r="H2055" s="300"/>
      <c r="I2055" s="556">
        <f t="shared" si="65"/>
        <v>0</v>
      </c>
      <c r="J2055" s="556"/>
      <c r="K2055" s="556">
        <f t="shared" si="66"/>
        <v>0</v>
      </c>
      <c r="L2055" s="556"/>
      <c r="M2055" s="556">
        <f t="shared" si="67"/>
        <v>0</v>
      </c>
      <c r="N2055" s="556"/>
      <c r="O2055" s="556">
        <f t="shared" si="68"/>
        <v>0</v>
      </c>
      <c r="P2055" s="558">
        <f t="shared" si="69"/>
        <v>2</v>
      </c>
    </row>
    <row r="2056" spans="1:16" ht="15.75">
      <c r="A2056" s="552">
        <v>17</v>
      </c>
      <c r="B2056" s="216" t="s">
        <v>2516</v>
      </c>
      <c r="C2056" s="79" t="s">
        <v>2518</v>
      </c>
      <c r="D2056" s="560" t="s">
        <v>2225</v>
      </c>
      <c r="E2056" s="49">
        <v>12600</v>
      </c>
      <c r="F2056" s="300">
        <v>1</v>
      </c>
      <c r="G2056" s="556">
        <f t="shared" si="64"/>
        <v>12600</v>
      </c>
      <c r="H2056" s="300"/>
      <c r="I2056" s="556">
        <f t="shared" si="65"/>
        <v>0</v>
      </c>
      <c r="J2056" s="556"/>
      <c r="K2056" s="556">
        <f t="shared" si="66"/>
        <v>0</v>
      </c>
      <c r="L2056" s="556"/>
      <c r="M2056" s="556">
        <f t="shared" si="67"/>
        <v>0</v>
      </c>
      <c r="N2056" s="556"/>
      <c r="O2056" s="556">
        <f t="shared" si="68"/>
        <v>0</v>
      </c>
      <c r="P2056" s="558">
        <f t="shared" si="69"/>
        <v>1</v>
      </c>
    </row>
    <row r="2057" spans="1:16" ht="15.75">
      <c r="A2057" s="559">
        <v>18</v>
      </c>
      <c r="B2057" s="216" t="s">
        <v>2516</v>
      </c>
      <c r="C2057" s="79" t="s">
        <v>2519</v>
      </c>
      <c r="D2057" s="560" t="s">
        <v>2225</v>
      </c>
      <c r="E2057" s="560">
        <v>18000</v>
      </c>
      <c r="F2057" s="556"/>
      <c r="G2057" s="556">
        <f t="shared" si="64"/>
        <v>0</v>
      </c>
      <c r="H2057" s="556"/>
      <c r="I2057" s="556">
        <f t="shared" si="65"/>
        <v>0</v>
      </c>
      <c r="J2057" s="556"/>
      <c r="K2057" s="556">
        <f t="shared" si="66"/>
        <v>0</v>
      </c>
      <c r="L2057" s="556">
        <v>3</v>
      </c>
      <c r="M2057" s="556">
        <f t="shared" si="67"/>
        <v>54000</v>
      </c>
      <c r="N2057" s="556"/>
      <c r="O2057" s="556">
        <f t="shared" si="68"/>
        <v>0</v>
      </c>
      <c r="P2057" s="558">
        <f t="shared" si="69"/>
        <v>3</v>
      </c>
    </row>
    <row r="2058" spans="1:16" ht="15.75">
      <c r="A2058" s="552">
        <v>19</v>
      </c>
      <c r="B2058" s="216" t="s">
        <v>1334</v>
      </c>
      <c r="C2058" s="79" t="s">
        <v>2520</v>
      </c>
      <c r="D2058" s="563" t="s">
        <v>278</v>
      </c>
      <c r="E2058" s="563">
        <v>500</v>
      </c>
      <c r="F2058" s="556"/>
      <c r="G2058" s="556">
        <f t="shared" si="64"/>
        <v>0</v>
      </c>
      <c r="H2058" s="556"/>
      <c r="I2058" s="556">
        <f t="shared" si="65"/>
        <v>0</v>
      </c>
      <c r="J2058" s="556"/>
      <c r="K2058" s="556">
        <f t="shared" si="66"/>
        <v>0</v>
      </c>
      <c r="L2058" s="556"/>
      <c r="M2058" s="556">
        <f t="shared" si="67"/>
        <v>0</v>
      </c>
      <c r="N2058" s="556">
        <v>5</v>
      </c>
      <c r="O2058" s="556">
        <f t="shared" si="68"/>
        <v>2500</v>
      </c>
      <c r="P2058" s="558">
        <f t="shared" si="69"/>
        <v>5</v>
      </c>
    </row>
    <row r="2059" spans="1:16" ht="15.75">
      <c r="A2059" s="552">
        <v>20</v>
      </c>
      <c r="B2059" s="216" t="s">
        <v>384</v>
      </c>
      <c r="C2059" s="79" t="s">
        <v>2521</v>
      </c>
      <c r="D2059" s="563" t="s">
        <v>278</v>
      </c>
      <c r="E2059" s="563">
        <v>4000</v>
      </c>
      <c r="F2059" s="556"/>
      <c r="G2059" s="556">
        <f t="shared" si="64"/>
        <v>0</v>
      </c>
      <c r="H2059" s="556"/>
      <c r="I2059" s="556">
        <f t="shared" si="65"/>
        <v>0</v>
      </c>
      <c r="J2059" s="556"/>
      <c r="K2059" s="556">
        <f t="shared" si="66"/>
        <v>0</v>
      </c>
      <c r="L2059" s="556"/>
      <c r="M2059" s="556">
        <f t="shared" si="67"/>
        <v>0</v>
      </c>
      <c r="N2059" s="556">
        <v>4</v>
      </c>
      <c r="O2059" s="556">
        <f t="shared" si="68"/>
        <v>16000</v>
      </c>
      <c r="P2059" s="558">
        <f t="shared" si="69"/>
        <v>4</v>
      </c>
    </row>
    <row r="2060" spans="1:16" ht="15.75">
      <c r="A2060" s="559">
        <v>21</v>
      </c>
      <c r="B2060" s="216" t="s">
        <v>42</v>
      </c>
      <c r="C2060" s="79" t="s">
        <v>2522</v>
      </c>
      <c r="D2060" s="556" t="s">
        <v>2225</v>
      </c>
      <c r="E2060" s="554">
        <v>2000</v>
      </c>
      <c r="F2060" s="556"/>
      <c r="G2060" s="556">
        <f t="shared" si="64"/>
        <v>0</v>
      </c>
      <c r="H2060" s="556"/>
      <c r="I2060" s="556">
        <f t="shared" si="65"/>
        <v>0</v>
      </c>
      <c r="J2060" s="556"/>
      <c r="K2060" s="556">
        <f t="shared" si="66"/>
        <v>0</v>
      </c>
      <c r="L2060" s="556"/>
      <c r="M2060" s="556">
        <f t="shared" si="67"/>
        <v>0</v>
      </c>
      <c r="N2060" s="556">
        <v>1</v>
      </c>
      <c r="O2060" s="556">
        <f t="shared" si="68"/>
        <v>2000</v>
      </c>
      <c r="P2060" s="558">
        <f t="shared" si="69"/>
        <v>1</v>
      </c>
    </row>
    <row r="2061" spans="1:16" ht="15.75">
      <c r="A2061" s="552">
        <v>22</v>
      </c>
      <c r="B2061" s="572" t="s">
        <v>1325</v>
      </c>
      <c r="C2061" s="79" t="s">
        <v>2523</v>
      </c>
      <c r="D2061" s="563" t="s">
        <v>278</v>
      </c>
      <c r="E2061" s="563">
        <v>3000</v>
      </c>
      <c r="F2061" s="300"/>
      <c r="G2061" s="556">
        <f t="shared" si="64"/>
        <v>0</v>
      </c>
      <c r="H2061" s="300"/>
      <c r="I2061" s="556">
        <f t="shared" si="65"/>
        <v>0</v>
      </c>
      <c r="J2061" s="556"/>
      <c r="K2061" s="556">
        <f t="shared" si="66"/>
        <v>0</v>
      </c>
      <c r="L2061" s="556"/>
      <c r="M2061" s="556">
        <f t="shared" si="67"/>
        <v>0</v>
      </c>
      <c r="N2061" s="556">
        <v>12</v>
      </c>
      <c r="O2061" s="556">
        <f t="shared" si="68"/>
        <v>36000</v>
      </c>
      <c r="P2061" s="558">
        <f t="shared" si="69"/>
        <v>12</v>
      </c>
    </row>
    <row r="2062" spans="1:16" ht="15.75">
      <c r="A2062" s="552">
        <v>23</v>
      </c>
      <c r="B2062" s="572" t="s">
        <v>2524</v>
      </c>
      <c r="C2062" s="79" t="s">
        <v>2525</v>
      </c>
      <c r="D2062" s="563" t="s">
        <v>278</v>
      </c>
      <c r="E2062" s="563">
        <v>2000</v>
      </c>
      <c r="F2062" s="300"/>
      <c r="G2062" s="556">
        <f t="shared" si="64"/>
        <v>0</v>
      </c>
      <c r="H2062" s="300"/>
      <c r="I2062" s="556">
        <f t="shared" si="65"/>
        <v>0</v>
      </c>
      <c r="J2062" s="556"/>
      <c r="K2062" s="556">
        <f t="shared" si="66"/>
        <v>0</v>
      </c>
      <c r="L2062" s="556"/>
      <c r="M2062" s="556">
        <f t="shared" si="67"/>
        <v>0</v>
      </c>
      <c r="N2062" s="556">
        <v>18</v>
      </c>
      <c r="O2062" s="556">
        <f t="shared" si="68"/>
        <v>36000</v>
      </c>
      <c r="P2062" s="558">
        <f t="shared" si="69"/>
        <v>18</v>
      </c>
    </row>
    <row r="2063" spans="1:16" ht="15.75">
      <c r="A2063" s="559">
        <v>24</v>
      </c>
      <c r="B2063" s="216" t="s">
        <v>2526</v>
      </c>
      <c r="C2063" s="79" t="s">
        <v>2527</v>
      </c>
      <c r="D2063" s="560" t="s">
        <v>2225</v>
      </c>
      <c r="E2063" s="49">
        <f>790+790*13.5%</f>
        <v>896.65</v>
      </c>
      <c r="F2063" s="300">
        <v>12</v>
      </c>
      <c r="G2063" s="556">
        <f t="shared" si="64"/>
        <v>10759.8</v>
      </c>
      <c r="H2063" s="300"/>
      <c r="I2063" s="556">
        <f t="shared" si="65"/>
        <v>0</v>
      </c>
      <c r="J2063" s="556"/>
      <c r="K2063" s="556">
        <f t="shared" si="66"/>
        <v>0</v>
      </c>
      <c r="L2063" s="556"/>
      <c r="M2063" s="556">
        <f t="shared" si="67"/>
        <v>0</v>
      </c>
      <c r="N2063" s="556"/>
      <c r="O2063" s="556">
        <f t="shared" si="68"/>
        <v>0</v>
      </c>
      <c r="P2063" s="558">
        <f t="shared" si="69"/>
        <v>12</v>
      </c>
    </row>
    <row r="2064" spans="1:16" ht="15.75">
      <c r="A2064" s="552">
        <v>25</v>
      </c>
      <c r="B2064" s="216" t="s">
        <v>2526</v>
      </c>
      <c r="C2064" s="79" t="s">
        <v>2528</v>
      </c>
      <c r="D2064" s="560" t="s">
        <v>2225</v>
      </c>
      <c r="E2064" s="573">
        <f>1245+1245*18%</f>
        <v>1469.1</v>
      </c>
      <c r="F2064" s="300">
        <v>5</v>
      </c>
      <c r="G2064" s="556">
        <f t="shared" si="64"/>
        <v>7345.5</v>
      </c>
      <c r="H2064" s="300"/>
      <c r="I2064" s="556">
        <f t="shared" si="65"/>
        <v>0</v>
      </c>
      <c r="J2064" s="556"/>
      <c r="K2064" s="556">
        <f t="shared" si="66"/>
        <v>0</v>
      </c>
      <c r="L2064" s="556"/>
      <c r="M2064" s="556">
        <f t="shared" si="67"/>
        <v>0</v>
      </c>
      <c r="N2064" s="556"/>
      <c r="O2064" s="556">
        <f t="shared" si="68"/>
        <v>0</v>
      </c>
      <c r="P2064" s="558">
        <f t="shared" si="69"/>
        <v>5</v>
      </c>
    </row>
    <row r="2065" spans="1:16" ht="30">
      <c r="A2065" s="552">
        <v>26</v>
      </c>
      <c r="B2065" s="216" t="s">
        <v>2526</v>
      </c>
      <c r="C2065" s="79" t="s">
        <v>2529</v>
      </c>
      <c r="D2065" s="560" t="s">
        <v>2225</v>
      </c>
      <c r="E2065" s="573">
        <v>50</v>
      </c>
      <c r="F2065" s="300"/>
      <c r="G2065" s="556">
        <f t="shared" si="64"/>
        <v>0</v>
      </c>
      <c r="H2065" s="300"/>
      <c r="I2065" s="556">
        <f t="shared" si="65"/>
        <v>0</v>
      </c>
      <c r="J2065" s="556"/>
      <c r="K2065" s="556">
        <f t="shared" si="66"/>
        <v>0</v>
      </c>
      <c r="L2065" s="556"/>
      <c r="M2065" s="556">
        <f t="shared" si="67"/>
        <v>0</v>
      </c>
      <c r="N2065" s="556">
        <v>9</v>
      </c>
      <c r="O2065" s="556">
        <f t="shared" si="68"/>
        <v>450</v>
      </c>
      <c r="P2065" s="558">
        <f t="shared" si="69"/>
        <v>9</v>
      </c>
    </row>
    <row r="2066" spans="1:16" ht="15.75">
      <c r="A2066" s="559">
        <v>27</v>
      </c>
      <c r="B2066" s="216" t="s">
        <v>631</v>
      </c>
      <c r="C2066" s="79" t="s">
        <v>2530</v>
      </c>
      <c r="D2066" s="560" t="s">
        <v>2225</v>
      </c>
      <c r="E2066" s="573">
        <v>25</v>
      </c>
      <c r="F2066" s="300"/>
      <c r="G2066" s="556">
        <f t="shared" si="64"/>
        <v>0</v>
      </c>
      <c r="H2066" s="300"/>
      <c r="I2066" s="556">
        <f t="shared" si="65"/>
        <v>0</v>
      </c>
      <c r="J2066" s="556"/>
      <c r="K2066" s="556">
        <f t="shared" si="66"/>
        <v>0</v>
      </c>
      <c r="L2066" s="556"/>
      <c r="M2066" s="556">
        <f t="shared" si="67"/>
        <v>0</v>
      </c>
      <c r="N2066" s="556">
        <v>9</v>
      </c>
      <c r="O2066" s="556">
        <f t="shared" si="68"/>
        <v>225</v>
      </c>
      <c r="P2066" s="558">
        <f t="shared" si="69"/>
        <v>9</v>
      </c>
    </row>
    <row r="2067" spans="1:16" ht="15.75">
      <c r="A2067" s="552">
        <v>28</v>
      </c>
      <c r="B2067" s="574" t="s">
        <v>719</v>
      </c>
      <c r="C2067" s="79" t="s">
        <v>2531</v>
      </c>
      <c r="D2067" s="563" t="s">
        <v>278</v>
      </c>
      <c r="E2067" s="575">
        <v>200</v>
      </c>
      <c r="F2067" s="300">
        <v>10</v>
      </c>
      <c r="G2067" s="556">
        <f t="shared" si="64"/>
        <v>2000</v>
      </c>
      <c r="H2067" s="300"/>
      <c r="I2067" s="556">
        <f t="shared" si="65"/>
        <v>0</v>
      </c>
      <c r="J2067" s="556"/>
      <c r="K2067" s="556">
        <f t="shared" si="66"/>
        <v>0</v>
      </c>
      <c r="L2067" s="556"/>
      <c r="M2067" s="556">
        <f t="shared" si="67"/>
        <v>0</v>
      </c>
      <c r="N2067" s="556"/>
      <c r="O2067" s="556">
        <f t="shared" si="68"/>
        <v>0</v>
      </c>
      <c r="P2067" s="558">
        <f t="shared" si="69"/>
        <v>10</v>
      </c>
    </row>
    <row r="2068" spans="1:16" ht="15.75">
      <c r="A2068" s="552">
        <v>29</v>
      </c>
      <c r="B2068" s="576" t="s">
        <v>717</v>
      </c>
      <c r="C2068" s="79" t="s">
        <v>2532</v>
      </c>
      <c r="D2068" s="300" t="s">
        <v>46</v>
      </c>
      <c r="E2068" s="300">
        <v>2371.8000000000002</v>
      </c>
      <c r="F2068" s="300">
        <v>2</v>
      </c>
      <c r="G2068" s="556">
        <f t="shared" si="64"/>
        <v>4743.6000000000004</v>
      </c>
      <c r="H2068" s="300"/>
      <c r="I2068" s="556">
        <f t="shared" si="65"/>
        <v>0</v>
      </c>
      <c r="J2068" s="556"/>
      <c r="K2068" s="556">
        <f t="shared" si="66"/>
        <v>0</v>
      </c>
      <c r="L2068" s="556"/>
      <c r="M2068" s="556">
        <f t="shared" si="67"/>
        <v>0</v>
      </c>
      <c r="N2068" s="556"/>
      <c r="O2068" s="556">
        <f t="shared" si="68"/>
        <v>0</v>
      </c>
      <c r="P2068" s="558">
        <f t="shared" si="69"/>
        <v>2</v>
      </c>
    </row>
    <row r="2069" spans="1:16" ht="30">
      <c r="A2069" s="559">
        <v>30</v>
      </c>
      <c r="B2069" s="576" t="s">
        <v>2533</v>
      </c>
      <c r="C2069" s="79" t="s">
        <v>2534</v>
      </c>
      <c r="D2069" s="300" t="s">
        <v>2225</v>
      </c>
      <c r="E2069" s="300">
        <v>5702.94</v>
      </c>
      <c r="F2069" s="300">
        <v>6</v>
      </c>
      <c r="G2069" s="556">
        <f t="shared" si="64"/>
        <v>34217.64</v>
      </c>
      <c r="H2069" s="300"/>
      <c r="I2069" s="556">
        <f t="shared" si="65"/>
        <v>0</v>
      </c>
      <c r="J2069" s="556"/>
      <c r="K2069" s="556">
        <f t="shared" si="66"/>
        <v>0</v>
      </c>
      <c r="L2069" s="556"/>
      <c r="M2069" s="556">
        <f t="shared" si="67"/>
        <v>0</v>
      </c>
      <c r="N2069" s="556"/>
      <c r="O2069" s="556">
        <f t="shared" si="68"/>
        <v>0</v>
      </c>
      <c r="P2069" s="558">
        <f t="shared" si="69"/>
        <v>6</v>
      </c>
    </row>
    <row r="2070" spans="1:16" ht="15.75">
      <c r="A2070" s="552">
        <v>31</v>
      </c>
      <c r="B2070" s="577" t="s">
        <v>730</v>
      </c>
      <c r="C2070" s="79" t="s">
        <v>2535</v>
      </c>
      <c r="D2070" s="556" t="s">
        <v>2225</v>
      </c>
      <c r="E2070" s="578">
        <f>700+700*13.5%</f>
        <v>794.5</v>
      </c>
      <c r="F2070" s="556">
        <v>1</v>
      </c>
      <c r="G2070" s="556">
        <f t="shared" si="64"/>
        <v>794.5</v>
      </c>
      <c r="H2070" s="556"/>
      <c r="I2070" s="556">
        <f t="shared" si="65"/>
        <v>0</v>
      </c>
      <c r="J2070" s="556"/>
      <c r="K2070" s="556">
        <f t="shared" si="66"/>
        <v>0</v>
      </c>
      <c r="L2070" s="556"/>
      <c r="M2070" s="556">
        <f t="shared" si="67"/>
        <v>0</v>
      </c>
      <c r="N2070" s="556"/>
      <c r="O2070" s="556">
        <f t="shared" si="68"/>
        <v>0</v>
      </c>
      <c r="P2070" s="558">
        <f t="shared" si="69"/>
        <v>1</v>
      </c>
    </row>
    <row r="2071" spans="1:16" ht="15.75">
      <c r="A2071" s="552">
        <v>32</v>
      </c>
      <c r="B2071" s="574" t="s">
        <v>730</v>
      </c>
      <c r="C2071" s="79" t="s">
        <v>2536</v>
      </c>
      <c r="D2071" s="560" t="s">
        <v>2225</v>
      </c>
      <c r="E2071" s="579">
        <v>50</v>
      </c>
      <c r="F2071" s="300"/>
      <c r="G2071" s="556">
        <f t="shared" si="64"/>
        <v>0</v>
      </c>
      <c r="H2071" s="300"/>
      <c r="I2071" s="556">
        <f t="shared" si="65"/>
        <v>0</v>
      </c>
      <c r="J2071" s="556"/>
      <c r="K2071" s="556">
        <f t="shared" si="66"/>
        <v>0</v>
      </c>
      <c r="L2071" s="556"/>
      <c r="M2071" s="556">
        <f t="shared" si="67"/>
        <v>0</v>
      </c>
      <c r="N2071" s="556">
        <v>15</v>
      </c>
      <c r="O2071" s="556">
        <f t="shared" si="68"/>
        <v>750</v>
      </c>
      <c r="P2071" s="558">
        <f t="shared" si="69"/>
        <v>15</v>
      </c>
    </row>
    <row r="2072" spans="1:16" ht="30">
      <c r="A2072" s="559">
        <v>33</v>
      </c>
      <c r="B2072" s="251" t="s">
        <v>2537</v>
      </c>
      <c r="C2072" s="79" t="s">
        <v>2538</v>
      </c>
      <c r="D2072" s="560" t="s">
        <v>2225</v>
      </c>
      <c r="E2072" s="579">
        <v>50</v>
      </c>
      <c r="F2072" s="300"/>
      <c r="G2072" s="556">
        <f t="shared" si="64"/>
        <v>0</v>
      </c>
      <c r="H2072" s="300"/>
      <c r="I2072" s="556">
        <f t="shared" si="65"/>
        <v>0</v>
      </c>
      <c r="J2072" s="556"/>
      <c r="K2072" s="556">
        <f t="shared" si="66"/>
        <v>0</v>
      </c>
      <c r="L2072" s="556"/>
      <c r="M2072" s="556">
        <f t="shared" si="67"/>
        <v>0</v>
      </c>
      <c r="N2072" s="556">
        <v>6</v>
      </c>
      <c r="O2072" s="556">
        <f t="shared" si="68"/>
        <v>300</v>
      </c>
      <c r="P2072" s="558">
        <f t="shared" si="69"/>
        <v>6</v>
      </c>
    </row>
    <row r="2073" spans="1:16" ht="15.75">
      <c r="A2073" s="552">
        <v>34</v>
      </c>
      <c r="B2073" s="251" t="s">
        <v>2537</v>
      </c>
      <c r="C2073" s="79" t="s">
        <v>2539</v>
      </c>
      <c r="D2073" s="560" t="s">
        <v>2225</v>
      </c>
      <c r="E2073" s="579">
        <v>25</v>
      </c>
      <c r="F2073" s="300"/>
      <c r="G2073" s="556">
        <f t="shared" si="64"/>
        <v>0</v>
      </c>
      <c r="H2073" s="300"/>
      <c r="I2073" s="556">
        <f t="shared" si="65"/>
        <v>0</v>
      </c>
      <c r="J2073" s="556"/>
      <c r="K2073" s="556">
        <f t="shared" si="66"/>
        <v>0</v>
      </c>
      <c r="L2073" s="556"/>
      <c r="M2073" s="556">
        <f t="shared" si="67"/>
        <v>0</v>
      </c>
      <c r="N2073" s="556">
        <v>6</v>
      </c>
      <c r="O2073" s="556">
        <f t="shared" si="68"/>
        <v>150</v>
      </c>
      <c r="P2073" s="558">
        <f t="shared" si="69"/>
        <v>6</v>
      </c>
    </row>
    <row r="2074" spans="1:16" ht="15.75">
      <c r="A2074" s="552">
        <v>35</v>
      </c>
      <c r="B2074" s="251" t="s">
        <v>413</v>
      </c>
      <c r="C2074" s="79" t="s">
        <v>2540</v>
      </c>
      <c r="D2074" s="554" t="s">
        <v>2225</v>
      </c>
      <c r="E2074" s="571">
        <v>20000</v>
      </c>
      <c r="F2074" s="556"/>
      <c r="G2074" s="556">
        <f t="shared" si="64"/>
        <v>0</v>
      </c>
      <c r="H2074" s="556"/>
      <c r="I2074" s="556">
        <f t="shared" si="65"/>
        <v>0</v>
      </c>
      <c r="J2074" s="556"/>
      <c r="K2074" s="556">
        <f t="shared" si="66"/>
        <v>0</v>
      </c>
      <c r="L2074" s="556"/>
      <c r="M2074" s="556">
        <f t="shared" si="67"/>
        <v>0</v>
      </c>
      <c r="N2074" s="556">
        <v>1</v>
      </c>
      <c r="O2074" s="556">
        <f t="shared" si="68"/>
        <v>20000</v>
      </c>
      <c r="P2074" s="558">
        <f t="shared" si="69"/>
        <v>1</v>
      </c>
    </row>
    <row r="2075" spans="1:16" ht="15.75">
      <c r="A2075" s="559">
        <v>36</v>
      </c>
      <c r="B2075" s="251" t="s">
        <v>413</v>
      </c>
      <c r="C2075" s="79" t="s">
        <v>2541</v>
      </c>
      <c r="D2075" s="563" t="s">
        <v>2225</v>
      </c>
      <c r="E2075" s="563">
        <v>20000</v>
      </c>
      <c r="F2075" s="300"/>
      <c r="G2075" s="556">
        <f t="shared" si="64"/>
        <v>0</v>
      </c>
      <c r="H2075" s="300"/>
      <c r="I2075" s="556">
        <f t="shared" si="65"/>
        <v>0</v>
      </c>
      <c r="J2075" s="556"/>
      <c r="K2075" s="556">
        <f t="shared" si="66"/>
        <v>0</v>
      </c>
      <c r="L2075" s="556"/>
      <c r="M2075" s="556">
        <f t="shared" si="67"/>
        <v>0</v>
      </c>
      <c r="N2075" s="556">
        <v>1</v>
      </c>
      <c r="O2075" s="556">
        <f t="shared" si="68"/>
        <v>20000</v>
      </c>
      <c r="P2075" s="558">
        <f t="shared" si="69"/>
        <v>1</v>
      </c>
    </row>
    <row r="2076" spans="1:16" ht="15.75">
      <c r="A2076" s="552">
        <v>37</v>
      </c>
      <c r="B2076" s="251" t="s">
        <v>413</v>
      </c>
      <c r="C2076" s="79" t="s">
        <v>2542</v>
      </c>
      <c r="D2076" s="563" t="s">
        <v>2225</v>
      </c>
      <c r="E2076" s="563">
        <v>20000</v>
      </c>
      <c r="F2076" s="300"/>
      <c r="G2076" s="556">
        <f t="shared" si="64"/>
        <v>0</v>
      </c>
      <c r="H2076" s="300"/>
      <c r="I2076" s="556">
        <f t="shared" si="65"/>
        <v>0</v>
      </c>
      <c r="J2076" s="556"/>
      <c r="K2076" s="556">
        <f t="shared" si="66"/>
        <v>0</v>
      </c>
      <c r="L2076" s="556"/>
      <c r="M2076" s="556">
        <f t="shared" si="67"/>
        <v>0</v>
      </c>
      <c r="N2076" s="556">
        <v>1</v>
      </c>
      <c r="O2076" s="556">
        <f t="shared" si="68"/>
        <v>20000</v>
      </c>
      <c r="P2076" s="558">
        <f t="shared" si="69"/>
        <v>1</v>
      </c>
    </row>
    <row r="2077" spans="1:16" ht="15.75">
      <c r="A2077" s="552">
        <v>38</v>
      </c>
      <c r="B2077" s="251" t="s">
        <v>413</v>
      </c>
      <c r="C2077" s="79" t="s">
        <v>2543</v>
      </c>
      <c r="D2077" s="560"/>
      <c r="E2077" s="560">
        <v>50000</v>
      </c>
      <c r="F2077" s="300"/>
      <c r="G2077" s="556">
        <f t="shared" si="64"/>
        <v>0</v>
      </c>
      <c r="H2077" s="300"/>
      <c r="I2077" s="556">
        <f t="shared" si="65"/>
        <v>0</v>
      </c>
      <c r="J2077" s="556"/>
      <c r="K2077" s="556">
        <f t="shared" si="66"/>
        <v>0</v>
      </c>
      <c r="L2077" s="556">
        <v>1</v>
      </c>
      <c r="M2077" s="556">
        <f t="shared" si="67"/>
        <v>50000</v>
      </c>
      <c r="N2077" s="556"/>
      <c r="O2077" s="556">
        <f t="shared" si="68"/>
        <v>0</v>
      </c>
      <c r="P2077" s="558">
        <f t="shared" si="69"/>
        <v>1</v>
      </c>
    </row>
    <row r="2078" spans="1:16" ht="15.75">
      <c r="A2078" s="559">
        <v>39</v>
      </c>
      <c r="B2078" s="251" t="s">
        <v>413</v>
      </c>
      <c r="C2078" s="79" t="s">
        <v>2544</v>
      </c>
      <c r="D2078" s="560"/>
      <c r="E2078" s="560">
        <v>50000</v>
      </c>
      <c r="F2078" s="300">
        <v>1</v>
      </c>
      <c r="G2078" s="556">
        <f t="shared" si="64"/>
        <v>50000</v>
      </c>
      <c r="H2078" s="300"/>
      <c r="I2078" s="556">
        <f t="shared" si="65"/>
        <v>0</v>
      </c>
      <c r="J2078" s="556"/>
      <c r="K2078" s="556">
        <f t="shared" si="66"/>
        <v>0</v>
      </c>
      <c r="L2078" s="556"/>
      <c r="M2078" s="556">
        <f t="shared" si="67"/>
        <v>0</v>
      </c>
      <c r="N2078" s="556"/>
      <c r="O2078" s="556">
        <f t="shared" si="68"/>
        <v>0</v>
      </c>
      <c r="P2078" s="558">
        <f t="shared" si="69"/>
        <v>1</v>
      </c>
    </row>
    <row r="2079" spans="1:16" ht="15.75">
      <c r="A2079" s="552">
        <v>40</v>
      </c>
      <c r="B2079" s="251" t="s">
        <v>596</v>
      </c>
      <c r="C2079" s="79" t="s">
        <v>2545</v>
      </c>
      <c r="D2079" s="560" t="s">
        <v>2225</v>
      </c>
      <c r="E2079" s="560">
        <v>50000</v>
      </c>
      <c r="F2079" s="300"/>
      <c r="G2079" s="556">
        <f t="shared" si="64"/>
        <v>0</v>
      </c>
      <c r="H2079" s="300"/>
      <c r="I2079" s="556">
        <f t="shared" si="65"/>
        <v>0</v>
      </c>
      <c r="J2079" s="556"/>
      <c r="K2079" s="556">
        <f t="shared" si="66"/>
        <v>0</v>
      </c>
      <c r="L2079" s="556">
        <v>1</v>
      </c>
      <c r="M2079" s="556">
        <f t="shared" si="67"/>
        <v>50000</v>
      </c>
      <c r="N2079" s="556"/>
      <c r="O2079" s="556">
        <f t="shared" si="68"/>
        <v>0</v>
      </c>
      <c r="P2079" s="558">
        <f t="shared" si="69"/>
        <v>1</v>
      </c>
    </row>
    <row r="2080" spans="1:16" ht="15.75">
      <c r="A2080" s="552">
        <v>41</v>
      </c>
      <c r="B2080" s="251" t="s">
        <v>891</v>
      </c>
      <c r="C2080" s="79" t="s">
        <v>2546</v>
      </c>
      <c r="D2080" s="560" t="s">
        <v>2225</v>
      </c>
      <c r="E2080" s="560">
        <v>70000</v>
      </c>
      <c r="F2080" s="300"/>
      <c r="G2080" s="556">
        <f t="shared" si="64"/>
        <v>0</v>
      </c>
      <c r="H2080" s="300"/>
      <c r="I2080" s="556">
        <f t="shared" si="65"/>
        <v>0</v>
      </c>
      <c r="J2080" s="556"/>
      <c r="K2080" s="556">
        <f t="shared" si="66"/>
        <v>0</v>
      </c>
      <c r="L2080" s="556">
        <v>1</v>
      </c>
      <c r="M2080" s="556">
        <f t="shared" si="67"/>
        <v>70000</v>
      </c>
      <c r="N2080" s="556"/>
      <c r="O2080" s="556">
        <f t="shared" si="68"/>
        <v>0</v>
      </c>
      <c r="P2080" s="558">
        <f t="shared" si="69"/>
        <v>1</v>
      </c>
    </row>
    <row r="2081" spans="1:16" ht="15.75">
      <c r="A2081" s="559">
        <v>42</v>
      </c>
      <c r="B2081" s="251" t="s">
        <v>2547</v>
      </c>
      <c r="C2081" s="79" t="s">
        <v>2548</v>
      </c>
      <c r="D2081" s="554" t="s">
        <v>2225</v>
      </c>
      <c r="E2081" s="580">
        <v>1404.2</v>
      </c>
      <c r="F2081" s="581">
        <v>3</v>
      </c>
      <c r="G2081" s="556">
        <f t="shared" si="64"/>
        <v>4212.6000000000004</v>
      </c>
      <c r="H2081" s="581"/>
      <c r="I2081" s="556">
        <f t="shared" si="65"/>
        <v>0</v>
      </c>
      <c r="J2081" s="556"/>
      <c r="K2081" s="556">
        <f t="shared" si="66"/>
        <v>0</v>
      </c>
      <c r="L2081" s="556"/>
      <c r="M2081" s="556">
        <f t="shared" si="67"/>
        <v>0</v>
      </c>
      <c r="N2081" s="556"/>
      <c r="O2081" s="556">
        <f t="shared" si="68"/>
        <v>0</v>
      </c>
      <c r="P2081" s="558">
        <f t="shared" si="69"/>
        <v>3</v>
      </c>
    </row>
    <row r="2082" spans="1:16" ht="30">
      <c r="A2082" s="552">
        <v>43</v>
      </c>
      <c r="B2082" s="251" t="s">
        <v>2549</v>
      </c>
      <c r="C2082" s="79" t="s">
        <v>2550</v>
      </c>
      <c r="D2082" s="554" t="s">
        <v>2225</v>
      </c>
      <c r="E2082" s="579">
        <v>46020</v>
      </c>
      <c r="F2082" s="581">
        <v>1</v>
      </c>
      <c r="G2082" s="556">
        <f t="shared" si="64"/>
        <v>46020</v>
      </c>
      <c r="H2082" s="581"/>
      <c r="I2082" s="556">
        <f t="shared" si="65"/>
        <v>0</v>
      </c>
      <c r="J2082" s="556"/>
      <c r="K2082" s="556">
        <f t="shared" si="66"/>
        <v>0</v>
      </c>
      <c r="L2082" s="556"/>
      <c r="M2082" s="556">
        <f t="shared" si="67"/>
        <v>0</v>
      </c>
      <c r="N2082" s="556"/>
      <c r="O2082" s="556">
        <f t="shared" si="68"/>
        <v>0</v>
      </c>
      <c r="P2082" s="558">
        <f t="shared" si="69"/>
        <v>1</v>
      </c>
    </row>
    <row r="2083" spans="1:16" ht="30">
      <c r="A2083" s="552">
        <v>44</v>
      </c>
      <c r="B2083" s="251" t="s">
        <v>2549</v>
      </c>
      <c r="C2083" s="79" t="s">
        <v>2551</v>
      </c>
      <c r="D2083" s="554" t="s">
        <v>2225</v>
      </c>
      <c r="E2083" s="579">
        <v>500</v>
      </c>
      <c r="F2083" s="581"/>
      <c r="G2083" s="556">
        <f t="shared" si="64"/>
        <v>0</v>
      </c>
      <c r="H2083" s="581"/>
      <c r="I2083" s="556">
        <f t="shared" si="65"/>
        <v>0</v>
      </c>
      <c r="J2083" s="556"/>
      <c r="K2083" s="556">
        <f t="shared" si="66"/>
        <v>0</v>
      </c>
      <c r="L2083" s="556"/>
      <c r="M2083" s="556">
        <f t="shared" si="67"/>
        <v>0</v>
      </c>
      <c r="N2083" s="556">
        <v>1</v>
      </c>
      <c r="O2083" s="556">
        <f t="shared" si="68"/>
        <v>500</v>
      </c>
      <c r="P2083" s="558">
        <f t="shared" si="69"/>
        <v>1</v>
      </c>
    </row>
    <row r="2084" spans="1:16" ht="15.75">
      <c r="A2084" s="559">
        <v>45</v>
      </c>
      <c r="B2084" s="251" t="s">
        <v>448</v>
      </c>
      <c r="C2084" s="79" t="s">
        <v>2552</v>
      </c>
      <c r="D2084" s="563" t="s">
        <v>2553</v>
      </c>
      <c r="E2084" s="563">
        <v>9074</v>
      </c>
      <c r="F2084" s="300">
        <v>2</v>
      </c>
      <c r="G2084" s="556">
        <f t="shared" si="64"/>
        <v>18148</v>
      </c>
      <c r="H2084" s="300"/>
      <c r="I2084" s="556">
        <f t="shared" si="65"/>
        <v>0</v>
      </c>
      <c r="J2084" s="556"/>
      <c r="K2084" s="556">
        <f t="shared" si="66"/>
        <v>0</v>
      </c>
      <c r="L2084" s="556"/>
      <c r="M2084" s="556">
        <f t="shared" si="67"/>
        <v>0</v>
      </c>
      <c r="N2084" s="556"/>
      <c r="O2084" s="556">
        <f t="shared" si="68"/>
        <v>0</v>
      </c>
      <c r="P2084" s="558">
        <f t="shared" si="69"/>
        <v>2</v>
      </c>
    </row>
    <row r="2085" spans="1:16" ht="15.75">
      <c r="A2085" s="552">
        <v>46</v>
      </c>
      <c r="B2085" s="251" t="s">
        <v>448</v>
      </c>
      <c r="C2085" s="79" t="s">
        <v>2554</v>
      </c>
      <c r="D2085" s="563" t="s">
        <v>278</v>
      </c>
      <c r="E2085" s="563">
        <v>9074</v>
      </c>
      <c r="F2085" s="300">
        <v>2</v>
      </c>
      <c r="G2085" s="556">
        <f t="shared" si="64"/>
        <v>18148</v>
      </c>
      <c r="H2085" s="300"/>
      <c r="I2085" s="556">
        <f t="shared" si="65"/>
        <v>0</v>
      </c>
      <c r="J2085" s="556"/>
      <c r="K2085" s="556">
        <f t="shared" si="66"/>
        <v>0</v>
      </c>
      <c r="L2085" s="556"/>
      <c r="M2085" s="556">
        <f t="shared" si="67"/>
        <v>0</v>
      </c>
      <c r="N2085" s="556"/>
      <c r="O2085" s="556">
        <f t="shared" si="68"/>
        <v>0</v>
      </c>
      <c r="P2085" s="558">
        <f t="shared" si="69"/>
        <v>2</v>
      </c>
    </row>
    <row r="2086" spans="1:16" ht="15.75">
      <c r="A2086" s="552">
        <v>47</v>
      </c>
      <c r="B2086" s="251" t="s">
        <v>448</v>
      </c>
      <c r="C2086" s="79" t="s">
        <v>2555</v>
      </c>
      <c r="D2086" s="560" t="s">
        <v>2225</v>
      </c>
      <c r="E2086" s="563">
        <v>4416.6000000000004</v>
      </c>
      <c r="F2086" s="300">
        <v>2</v>
      </c>
      <c r="G2086" s="556">
        <f t="shared" si="64"/>
        <v>8833.2000000000007</v>
      </c>
      <c r="H2086" s="300"/>
      <c r="I2086" s="556">
        <f t="shared" si="65"/>
        <v>0</v>
      </c>
      <c r="J2086" s="556"/>
      <c r="K2086" s="556">
        <f t="shared" si="66"/>
        <v>0</v>
      </c>
      <c r="L2086" s="556"/>
      <c r="M2086" s="556">
        <f t="shared" si="67"/>
        <v>0</v>
      </c>
      <c r="N2086" s="556"/>
      <c r="O2086" s="556">
        <f t="shared" si="68"/>
        <v>0</v>
      </c>
      <c r="P2086" s="558">
        <f t="shared" si="69"/>
        <v>2</v>
      </c>
    </row>
    <row r="2087" spans="1:16" ht="15.75">
      <c r="A2087" s="559">
        <v>48</v>
      </c>
      <c r="B2087" s="251" t="s">
        <v>448</v>
      </c>
      <c r="C2087" s="79" t="s">
        <v>2556</v>
      </c>
      <c r="D2087" s="560" t="s">
        <v>2225</v>
      </c>
      <c r="E2087" s="563">
        <v>4416.6000000000004</v>
      </c>
      <c r="F2087" s="300">
        <v>2</v>
      </c>
      <c r="G2087" s="556">
        <f t="shared" si="64"/>
        <v>8833.2000000000007</v>
      </c>
      <c r="H2087" s="300"/>
      <c r="I2087" s="556">
        <f t="shared" si="65"/>
        <v>0</v>
      </c>
      <c r="J2087" s="556"/>
      <c r="K2087" s="556">
        <f t="shared" si="66"/>
        <v>0</v>
      </c>
      <c r="L2087" s="556"/>
      <c r="M2087" s="556">
        <f t="shared" si="67"/>
        <v>0</v>
      </c>
      <c r="N2087" s="556"/>
      <c r="O2087" s="556">
        <f t="shared" si="68"/>
        <v>0</v>
      </c>
      <c r="P2087" s="558">
        <f t="shared" si="69"/>
        <v>2</v>
      </c>
    </row>
    <row r="2088" spans="1:16" ht="15.75">
      <c r="A2088" s="552">
        <v>49</v>
      </c>
      <c r="B2088" s="251" t="s">
        <v>448</v>
      </c>
      <c r="C2088" s="79" t="s">
        <v>2557</v>
      </c>
      <c r="D2088" s="560" t="s">
        <v>2225</v>
      </c>
      <c r="E2088" s="563">
        <v>4416.6000000000004</v>
      </c>
      <c r="F2088" s="300">
        <v>2</v>
      </c>
      <c r="G2088" s="556">
        <f t="shared" si="64"/>
        <v>8833.2000000000007</v>
      </c>
      <c r="H2088" s="300"/>
      <c r="I2088" s="556">
        <f t="shared" si="65"/>
        <v>0</v>
      </c>
      <c r="J2088" s="556"/>
      <c r="K2088" s="556">
        <f t="shared" si="66"/>
        <v>0</v>
      </c>
      <c r="L2088" s="556"/>
      <c r="M2088" s="556">
        <f t="shared" si="67"/>
        <v>0</v>
      </c>
      <c r="N2088" s="556"/>
      <c r="O2088" s="556">
        <f t="shared" si="68"/>
        <v>0</v>
      </c>
      <c r="P2088" s="558">
        <f t="shared" si="69"/>
        <v>2</v>
      </c>
    </row>
    <row r="2089" spans="1:16" ht="15.75">
      <c r="A2089" s="552">
        <v>50</v>
      </c>
      <c r="B2089" s="251" t="s">
        <v>448</v>
      </c>
      <c r="C2089" s="79" t="s">
        <v>2558</v>
      </c>
      <c r="D2089" s="560" t="s">
        <v>2225</v>
      </c>
      <c r="E2089" s="563">
        <v>4416.6000000000004</v>
      </c>
      <c r="F2089" s="300">
        <v>2</v>
      </c>
      <c r="G2089" s="556">
        <f t="shared" si="64"/>
        <v>8833.2000000000007</v>
      </c>
      <c r="H2089" s="300"/>
      <c r="I2089" s="556">
        <f t="shared" si="65"/>
        <v>0</v>
      </c>
      <c r="J2089" s="556"/>
      <c r="K2089" s="556">
        <f t="shared" si="66"/>
        <v>0</v>
      </c>
      <c r="L2089" s="556"/>
      <c r="M2089" s="556">
        <f t="shared" si="67"/>
        <v>0</v>
      </c>
      <c r="N2089" s="556"/>
      <c r="O2089" s="556">
        <f t="shared" si="68"/>
        <v>0</v>
      </c>
      <c r="P2089" s="558">
        <f t="shared" si="69"/>
        <v>2</v>
      </c>
    </row>
    <row r="2090" spans="1:16" ht="15.75">
      <c r="A2090" s="559">
        <v>51</v>
      </c>
      <c r="B2090" s="251" t="s">
        <v>829</v>
      </c>
      <c r="C2090" s="79" t="s">
        <v>2559</v>
      </c>
      <c r="D2090" s="560" t="s">
        <v>2225</v>
      </c>
      <c r="E2090" s="563">
        <v>3927</v>
      </c>
      <c r="F2090" s="300">
        <v>2</v>
      </c>
      <c r="G2090" s="556">
        <f t="shared" si="64"/>
        <v>7854</v>
      </c>
      <c r="H2090" s="300"/>
      <c r="I2090" s="556">
        <f t="shared" si="65"/>
        <v>0</v>
      </c>
      <c r="J2090" s="556"/>
      <c r="K2090" s="556">
        <f t="shared" si="66"/>
        <v>0</v>
      </c>
      <c r="L2090" s="556"/>
      <c r="M2090" s="556">
        <f t="shared" si="67"/>
        <v>0</v>
      </c>
      <c r="N2090" s="556"/>
      <c r="O2090" s="556">
        <f t="shared" si="68"/>
        <v>0</v>
      </c>
      <c r="P2090" s="558">
        <f t="shared" si="69"/>
        <v>2</v>
      </c>
    </row>
    <row r="2091" spans="1:16" ht="15.75">
      <c r="A2091" s="552">
        <v>52</v>
      </c>
      <c r="B2091" s="251" t="s">
        <v>574</v>
      </c>
      <c r="C2091" s="79" t="s">
        <v>2560</v>
      </c>
      <c r="D2091" s="560" t="s">
        <v>2225</v>
      </c>
      <c r="E2091" s="563">
        <v>3927</v>
      </c>
      <c r="F2091" s="300">
        <v>1</v>
      </c>
      <c r="G2091" s="556">
        <f t="shared" si="64"/>
        <v>3927</v>
      </c>
      <c r="H2091" s="300"/>
      <c r="I2091" s="556">
        <f t="shared" si="65"/>
        <v>0</v>
      </c>
      <c r="J2091" s="556"/>
      <c r="K2091" s="556">
        <f t="shared" si="66"/>
        <v>0</v>
      </c>
      <c r="L2091" s="556"/>
      <c r="M2091" s="556">
        <f t="shared" si="67"/>
        <v>0</v>
      </c>
      <c r="N2091" s="556"/>
      <c r="O2091" s="556">
        <f t="shared" si="68"/>
        <v>0</v>
      </c>
      <c r="P2091" s="558">
        <f t="shared" si="69"/>
        <v>1</v>
      </c>
    </row>
    <row r="2092" spans="1:16" ht="15.75">
      <c r="A2092" s="552">
        <v>53</v>
      </c>
      <c r="B2092" s="251" t="s">
        <v>574</v>
      </c>
      <c r="C2092" s="79" t="s">
        <v>2561</v>
      </c>
      <c r="D2092" s="560" t="s">
        <v>2225</v>
      </c>
      <c r="E2092" s="563">
        <v>3927</v>
      </c>
      <c r="F2092" s="300">
        <v>2</v>
      </c>
      <c r="G2092" s="556">
        <f t="shared" si="64"/>
        <v>7854</v>
      </c>
      <c r="H2092" s="300"/>
      <c r="I2092" s="556">
        <f t="shared" si="65"/>
        <v>0</v>
      </c>
      <c r="J2092" s="556"/>
      <c r="K2092" s="556">
        <f t="shared" si="66"/>
        <v>0</v>
      </c>
      <c r="L2092" s="556"/>
      <c r="M2092" s="556">
        <f t="shared" si="67"/>
        <v>0</v>
      </c>
      <c r="N2092" s="556"/>
      <c r="O2092" s="556">
        <f t="shared" si="68"/>
        <v>0</v>
      </c>
      <c r="P2092" s="558">
        <f t="shared" si="69"/>
        <v>2</v>
      </c>
    </row>
    <row r="2093" spans="1:16" ht="15.75">
      <c r="A2093" s="559">
        <v>54</v>
      </c>
      <c r="B2093" s="251" t="s">
        <v>2562</v>
      </c>
      <c r="C2093" s="79" t="s">
        <v>2563</v>
      </c>
      <c r="D2093" s="560" t="s">
        <v>2225</v>
      </c>
      <c r="E2093" s="563">
        <v>2937.6</v>
      </c>
      <c r="F2093" s="300">
        <v>2</v>
      </c>
      <c r="G2093" s="556">
        <f t="shared" si="64"/>
        <v>5875.2</v>
      </c>
      <c r="H2093" s="300"/>
      <c r="I2093" s="556">
        <f t="shared" si="65"/>
        <v>0</v>
      </c>
      <c r="J2093" s="556"/>
      <c r="K2093" s="556">
        <f t="shared" si="66"/>
        <v>0</v>
      </c>
      <c r="L2093" s="556"/>
      <c r="M2093" s="556">
        <f t="shared" si="67"/>
        <v>0</v>
      </c>
      <c r="N2093" s="556"/>
      <c r="O2093" s="556">
        <f t="shared" si="68"/>
        <v>0</v>
      </c>
      <c r="P2093" s="558">
        <f t="shared" si="69"/>
        <v>2</v>
      </c>
    </row>
    <row r="2094" spans="1:16" ht="15.75">
      <c r="A2094" s="552">
        <v>55</v>
      </c>
      <c r="B2094" s="251" t="s">
        <v>2547</v>
      </c>
      <c r="C2094" s="79" t="s">
        <v>2564</v>
      </c>
      <c r="D2094" s="560" t="s">
        <v>2225</v>
      </c>
      <c r="E2094" s="563">
        <v>1938</v>
      </c>
      <c r="F2094" s="300">
        <v>2</v>
      </c>
      <c r="G2094" s="556">
        <f t="shared" si="64"/>
        <v>3876</v>
      </c>
      <c r="H2094" s="300"/>
      <c r="I2094" s="556">
        <f t="shared" si="65"/>
        <v>0</v>
      </c>
      <c r="J2094" s="556"/>
      <c r="K2094" s="556">
        <f t="shared" si="66"/>
        <v>0</v>
      </c>
      <c r="L2094" s="556"/>
      <c r="M2094" s="556">
        <f t="shared" si="67"/>
        <v>0</v>
      </c>
      <c r="N2094" s="556"/>
      <c r="O2094" s="556">
        <f t="shared" si="68"/>
        <v>0</v>
      </c>
      <c r="P2094" s="558">
        <f t="shared" si="69"/>
        <v>2</v>
      </c>
    </row>
    <row r="2095" spans="1:16" ht="15.75">
      <c r="A2095" s="552">
        <v>56</v>
      </c>
      <c r="B2095" s="251" t="s">
        <v>2565</v>
      </c>
      <c r="C2095" s="79" t="s">
        <v>2566</v>
      </c>
      <c r="D2095" s="560" t="s">
        <v>2225</v>
      </c>
      <c r="E2095" s="560">
        <v>2862.5</v>
      </c>
      <c r="F2095" s="300">
        <v>4</v>
      </c>
      <c r="G2095" s="556">
        <f t="shared" si="64"/>
        <v>11450</v>
      </c>
      <c r="H2095" s="300"/>
      <c r="I2095" s="556">
        <f t="shared" si="65"/>
        <v>0</v>
      </c>
      <c r="J2095" s="556"/>
      <c r="K2095" s="556">
        <f t="shared" si="66"/>
        <v>0</v>
      </c>
      <c r="L2095" s="556"/>
      <c r="M2095" s="556">
        <f t="shared" si="67"/>
        <v>0</v>
      </c>
      <c r="N2095" s="556"/>
      <c r="O2095" s="556">
        <f t="shared" si="68"/>
        <v>0</v>
      </c>
      <c r="P2095" s="558">
        <f t="shared" si="69"/>
        <v>4</v>
      </c>
    </row>
    <row r="2096" spans="1:16" ht="15.75">
      <c r="A2096" s="559">
        <v>57</v>
      </c>
      <c r="B2096" s="251" t="s">
        <v>2565</v>
      </c>
      <c r="C2096" s="79" t="s">
        <v>2567</v>
      </c>
      <c r="D2096" s="560" t="s">
        <v>2225</v>
      </c>
      <c r="E2096" s="560">
        <v>2862.5</v>
      </c>
      <c r="F2096" s="300">
        <v>4</v>
      </c>
      <c r="G2096" s="556">
        <f t="shared" si="64"/>
        <v>11450</v>
      </c>
      <c r="H2096" s="300"/>
      <c r="I2096" s="556">
        <f t="shared" si="65"/>
        <v>0</v>
      </c>
      <c r="J2096" s="556"/>
      <c r="K2096" s="556">
        <f t="shared" si="66"/>
        <v>0</v>
      </c>
      <c r="L2096" s="556"/>
      <c r="M2096" s="556">
        <f t="shared" si="67"/>
        <v>0</v>
      </c>
      <c r="N2096" s="556"/>
      <c r="O2096" s="556">
        <f t="shared" si="68"/>
        <v>0</v>
      </c>
      <c r="P2096" s="558">
        <f t="shared" si="69"/>
        <v>4</v>
      </c>
    </row>
    <row r="2097" spans="1:16" ht="15.75">
      <c r="A2097" s="552">
        <v>58</v>
      </c>
      <c r="B2097" s="582" t="s">
        <v>2568</v>
      </c>
      <c r="C2097" s="79" t="s">
        <v>2569</v>
      </c>
      <c r="D2097" s="563" t="s">
        <v>278</v>
      </c>
      <c r="E2097" s="563">
        <v>30000</v>
      </c>
      <c r="F2097" s="300"/>
      <c r="G2097" s="556">
        <f t="shared" si="64"/>
        <v>0</v>
      </c>
      <c r="H2097" s="300"/>
      <c r="I2097" s="556">
        <f t="shared" si="65"/>
        <v>0</v>
      </c>
      <c r="J2097" s="556"/>
      <c r="K2097" s="556">
        <f t="shared" si="66"/>
        <v>0</v>
      </c>
      <c r="L2097" s="556"/>
      <c r="M2097" s="556">
        <f t="shared" si="67"/>
        <v>0</v>
      </c>
      <c r="N2097" s="556">
        <v>2</v>
      </c>
      <c r="O2097" s="556">
        <f t="shared" si="68"/>
        <v>60000</v>
      </c>
      <c r="P2097" s="558">
        <f t="shared" si="69"/>
        <v>2</v>
      </c>
    </row>
    <row r="2098" spans="1:16" ht="15.75">
      <c r="A2098" s="552">
        <v>59</v>
      </c>
      <c r="B2098" s="582" t="s">
        <v>381</v>
      </c>
      <c r="C2098" s="79" t="s">
        <v>2570</v>
      </c>
      <c r="D2098" s="563" t="s">
        <v>278</v>
      </c>
      <c r="E2098" s="563">
        <v>25000</v>
      </c>
      <c r="F2098" s="300"/>
      <c r="G2098" s="556">
        <f t="shared" si="64"/>
        <v>0</v>
      </c>
      <c r="H2098" s="300"/>
      <c r="I2098" s="556">
        <f t="shared" si="65"/>
        <v>0</v>
      </c>
      <c r="J2098" s="556"/>
      <c r="K2098" s="556">
        <f t="shared" si="66"/>
        <v>0</v>
      </c>
      <c r="L2098" s="556"/>
      <c r="M2098" s="556">
        <f t="shared" si="67"/>
        <v>0</v>
      </c>
      <c r="N2098" s="556">
        <v>3</v>
      </c>
      <c r="O2098" s="556">
        <f t="shared" si="68"/>
        <v>75000</v>
      </c>
      <c r="P2098" s="558">
        <f t="shared" si="69"/>
        <v>3</v>
      </c>
    </row>
    <row r="2099" spans="1:16" ht="15.75">
      <c r="A2099" s="559">
        <v>60</v>
      </c>
      <c r="B2099" s="582" t="s">
        <v>381</v>
      </c>
      <c r="C2099" s="79" t="s">
        <v>2571</v>
      </c>
      <c r="D2099" s="563" t="s">
        <v>278</v>
      </c>
      <c r="E2099" s="563">
        <v>35000</v>
      </c>
      <c r="F2099" s="300"/>
      <c r="G2099" s="556">
        <f t="shared" si="64"/>
        <v>0</v>
      </c>
      <c r="H2099" s="300"/>
      <c r="I2099" s="556">
        <f t="shared" si="65"/>
        <v>0</v>
      </c>
      <c r="J2099" s="556"/>
      <c r="K2099" s="556">
        <f t="shared" si="66"/>
        <v>0</v>
      </c>
      <c r="L2099" s="556"/>
      <c r="M2099" s="556">
        <f t="shared" si="67"/>
        <v>0</v>
      </c>
      <c r="N2099" s="556">
        <v>3</v>
      </c>
      <c r="O2099" s="556">
        <f t="shared" si="68"/>
        <v>105000</v>
      </c>
      <c r="P2099" s="558">
        <f t="shared" si="69"/>
        <v>3</v>
      </c>
    </row>
    <row r="2100" spans="1:16" ht="15.75">
      <c r="A2100" s="552">
        <v>61</v>
      </c>
      <c r="B2100" s="582" t="s">
        <v>2572</v>
      </c>
      <c r="C2100" s="79" t="s">
        <v>2573</v>
      </c>
      <c r="D2100" s="563" t="s">
        <v>278</v>
      </c>
      <c r="E2100" s="583">
        <v>20000</v>
      </c>
      <c r="F2100" s="584"/>
      <c r="G2100" s="556">
        <f t="shared" si="64"/>
        <v>0</v>
      </c>
      <c r="H2100" s="584"/>
      <c r="I2100" s="556">
        <f t="shared" si="65"/>
        <v>0</v>
      </c>
      <c r="J2100" s="556"/>
      <c r="K2100" s="556">
        <f t="shared" si="66"/>
        <v>0</v>
      </c>
      <c r="L2100" s="556"/>
      <c r="M2100" s="556">
        <f t="shared" si="67"/>
        <v>0</v>
      </c>
      <c r="N2100" s="556">
        <v>2</v>
      </c>
      <c r="O2100" s="556">
        <f t="shared" si="68"/>
        <v>40000</v>
      </c>
      <c r="P2100" s="558">
        <f t="shared" si="69"/>
        <v>2</v>
      </c>
    </row>
    <row r="2101" spans="1:16" ht="15.75">
      <c r="A2101" s="552">
        <v>62</v>
      </c>
      <c r="B2101" s="255" t="s">
        <v>661</v>
      </c>
      <c r="C2101" s="79" t="s">
        <v>2574</v>
      </c>
      <c r="D2101" s="563" t="s">
        <v>1054</v>
      </c>
      <c r="E2101" s="583">
        <v>3894</v>
      </c>
      <c r="F2101" s="584">
        <v>6</v>
      </c>
      <c r="G2101" s="556">
        <f t="shared" si="64"/>
        <v>23364</v>
      </c>
      <c r="H2101" s="584"/>
      <c r="I2101" s="556">
        <f t="shared" si="65"/>
        <v>0</v>
      </c>
      <c r="J2101" s="556"/>
      <c r="K2101" s="556">
        <f t="shared" si="66"/>
        <v>0</v>
      </c>
      <c r="L2101" s="556"/>
      <c r="M2101" s="556">
        <f t="shared" si="67"/>
        <v>0</v>
      </c>
      <c r="N2101" s="556"/>
      <c r="O2101" s="556">
        <f t="shared" si="68"/>
        <v>0</v>
      </c>
      <c r="P2101" s="558">
        <f t="shared" si="69"/>
        <v>6</v>
      </c>
    </row>
    <row r="2102" spans="1:16" ht="15.75">
      <c r="A2102" s="559">
        <v>63</v>
      </c>
      <c r="B2102" s="228" t="s">
        <v>57</v>
      </c>
      <c r="C2102" s="79" t="s">
        <v>2575</v>
      </c>
      <c r="D2102" s="560" t="s">
        <v>2225</v>
      </c>
      <c r="E2102" s="560">
        <v>5000</v>
      </c>
      <c r="F2102" s="300"/>
      <c r="G2102" s="556">
        <f t="shared" si="64"/>
        <v>0</v>
      </c>
      <c r="H2102" s="300">
        <v>7</v>
      </c>
      <c r="I2102" s="556">
        <f t="shared" si="65"/>
        <v>35000</v>
      </c>
      <c r="J2102" s="556"/>
      <c r="K2102" s="556">
        <f t="shared" si="66"/>
        <v>0</v>
      </c>
      <c r="L2102" s="556"/>
      <c r="M2102" s="556">
        <f t="shared" si="67"/>
        <v>0</v>
      </c>
      <c r="N2102" s="556"/>
      <c r="O2102" s="556">
        <f t="shared" si="68"/>
        <v>0</v>
      </c>
      <c r="P2102" s="558">
        <f t="shared" si="69"/>
        <v>7</v>
      </c>
    </row>
    <row r="2103" spans="1:16" ht="15.75">
      <c r="A2103" s="552">
        <v>64</v>
      </c>
      <c r="B2103" s="228" t="s">
        <v>545</v>
      </c>
      <c r="C2103" s="79" t="s">
        <v>2576</v>
      </c>
      <c r="D2103" s="560" t="s">
        <v>2225</v>
      </c>
      <c r="E2103" s="560">
        <v>2000</v>
      </c>
      <c r="F2103" s="300"/>
      <c r="G2103" s="556">
        <f t="shared" si="64"/>
        <v>0</v>
      </c>
      <c r="H2103" s="300">
        <v>6</v>
      </c>
      <c r="I2103" s="556">
        <f t="shared" si="65"/>
        <v>12000</v>
      </c>
      <c r="J2103" s="556"/>
      <c r="K2103" s="556">
        <f t="shared" si="66"/>
        <v>0</v>
      </c>
      <c r="L2103" s="556"/>
      <c r="M2103" s="556">
        <f t="shared" si="67"/>
        <v>0</v>
      </c>
      <c r="N2103" s="556"/>
      <c r="O2103" s="556">
        <f t="shared" si="68"/>
        <v>0</v>
      </c>
      <c r="P2103" s="558">
        <f t="shared" si="69"/>
        <v>6</v>
      </c>
    </row>
    <row r="2104" spans="1:16" ht="15.75">
      <c r="A2104" s="552">
        <v>65</v>
      </c>
      <c r="B2104" s="228" t="s">
        <v>2577</v>
      </c>
      <c r="C2104" s="79" t="s">
        <v>2578</v>
      </c>
      <c r="D2104" s="300" t="s">
        <v>2225</v>
      </c>
      <c r="E2104" s="300">
        <v>1000</v>
      </c>
      <c r="F2104" s="300"/>
      <c r="G2104" s="556">
        <f t="shared" si="64"/>
        <v>0</v>
      </c>
      <c r="H2104" s="300"/>
      <c r="I2104" s="556">
        <f t="shared" si="65"/>
        <v>0</v>
      </c>
      <c r="J2104" s="556"/>
      <c r="K2104" s="556">
        <f t="shared" si="66"/>
        <v>0</v>
      </c>
      <c r="L2104" s="556"/>
      <c r="M2104" s="556">
        <f t="shared" si="67"/>
        <v>0</v>
      </c>
      <c r="N2104" s="556">
        <v>3</v>
      </c>
      <c r="O2104" s="556">
        <f t="shared" si="68"/>
        <v>3000</v>
      </c>
      <c r="P2104" s="558">
        <f t="shared" si="69"/>
        <v>3</v>
      </c>
    </row>
    <row r="2105" spans="1:16" ht="15.75">
      <c r="A2105" s="559">
        <v>66</v>
      </c>
      <c r="B2105" s="228" t="s">
        <v>545</v>
      </c>
      <c r="C2105" s="79" t="s">
        <v>2287</v>
      </c>
      <c r="D2105" s="300" t="s">
        <v>2225</v>
      </c>
      <c r="E2105" s="300">
        <v>18892.5</v>
      </c>
      <c r="F2105" s="300">
        <v>2</v>
      </c>
      <c r="G2105" s="556">
        <f t="shared" ref="G2105:G2168" si="70">F2105*E2105</f>
        <v>37785</v>
      </c>
      <c r="H2105" s="300"/>
      <c r="I2105" s="556">
        <f t="shared" ref="I2105:I2168" si="71">H2105*E2105</f>
        <v>0</v>
      </c>
      <c r="J2105" s="556"/>
      <c r="K2105" s="556">
        <f t="shared" ref="K2105:K2168" si="72">J2105*E2105</f>
        <v>0</v>
      </c>
      <c r="L2105" s="556"/>
      <c r="M2105" s="556">
        <f t="shared" ref="M2105:M2168" si="73">L2105*E2105</f>
        <v>0</v>
      </c>
      <c r="N2105" s="556"/>
      <c r="O2105" s="556">
        <f t="shared" ref="O2105:O2168" si="74">N2105*E2105</f>
        <v>0</v>
      </c>
      <c r="P2105" s="558">
        <f t="shared" ref="P2105:P2168" si="75">F2105+H2105+J2105+L2105+N2105</f>
        <v>2</v>
      </c>
    </row>
    <row r="2106" spans="1:16" ht="15.75">
      <c r="A2106" s="552">
        <v>67</v>
      </c>
      <c r="B2106" s="228" t="s">
        <v>545</v>
      </c>
      <c r="C2106" s="79" t="s">
        <v>2579</v>
      </c>
      <c r="D2106" s="554" t="s">
        <v>2225</v>
      </c>
      <c r="E2106" s="571">
        <v>100</v>
      </c>
      <c r="F2106" s="556"/>
      <c r="G2106" s="556">
        <f t="shared" si="70"/>
        <v>0</v>
      </c>
      <c r="H2106" s="300"/>
      <c r="I2106" s="556">
        <f t="shared" si="71"/>
        <v>0</v>
      </c>
      <c r="J2106" s="556"/>
      <c r="K2106" s="556">
        <f t="shared" si="72"/>
        <v>0</v>
      </c>
      <c r="L2106" s="556"/>
      <c r="M2106" s="556">
        <f t="shared" si="73"/>
        <v>0</v>
      </c>
      <c r="N2106" s="556">
        <v>2</v>
      </c>
      <c r="O2106" s="556">
        <f t="shared" si="74"/>
        <v>200</v>
      </c>
      <c r="P2106" s="558">
        <f t="shared" si="75"/>
        <v>2</v>
      </c>
    </row>
    <row r="2107" spans="1:16" ht="15.75">
      <c r="A2107" s="552">
        <v>68</v>
      </c>
      <c r="B2107" s="228"/>
      <c r="C2107" s="79" t="s">
        <v>2580</v>
      </c>
      <c r="D2107" s="571" t="s">
        <v>2225</v>
      </c>
      <c r="E2107" s="571">
        <v>100</v>
      </c>
      <c r="F2107" s="556"/>
      <c r="G2107" s="556">
        <f t="shared" si="70"/>
        <v>0</v>
      </c>
      <c r="H2107" s="300"/>
      <c r="I2107" s="556">
        <f t="shared" si="71"/>
        <v>0</v>
      </c>
      <c r="J2107" s="556"/>
      <c r="K2107" s="556">
        <f t="shared" si="72"/>
        <v>0</v>
      </c>
      <c r="L2107" s="556"/>
      <c r="M2107" s="556">
        <f t="shared" si="73"/>
        <v>0</v>
      </c>
      <c r="N2107" s="556">
        <v>7</v>
      </c>
      <c r="O2107" s="556">
        <f t="shared" si="74"/>
        <v>700</v>
      </c>
      <c r="P2107" s="558">
        <f t="shared" si="75"/>
        <v>7</v>
      </c>
    </row>
    <row r="2108" spans="1:16" ht="15.75">
      <c r="A2108" s="559">
        <v>69</v>
      </c>
      <c r="B2108" s="228" t="s">
        <v>2581</v>
      </c>
      <c r="C2108" s="79" t="s">
        <v>2582</v>
      </c>
      <c r="D2108" s="560" t="s">
        <v>2225</v>
      </c>
      <c r="E2108" s="560">
        <v>800</v>
      </c>
      <c r="F2108" s="300">
        <v>3</v>
      </c>
      <c r="G2108" s="556">
        <f t="shared" si="70"/>
        <v>2400</v>
      </c>
      <c r="H2108" s="300"/>
      <c r="I2108" s="556">
        <f t="shared" si="71"/>
        <v>0</v>
      </c>
      <c r="J2108" s="556"/>
      <c r="K2108" s="556">
        <f t="shared" si="72"/>
        <v>0</v>
      </c>
      <c r="L2108" s="556"/>
      <c r="M2108" s="556">
        <f t="shared" si="73"/>
        <v>0</v>
      </c>
      <c r="N2108" s="556"/>
      <c r="O2108" s="556">
        <f t="shared" si="74"/>
        <v>0</v>
      </c>
      <c r="P2108" s="558">
        <f t="shared" si="75"/>
        <v>3</v>
      </c>
    </row>
    <row r="2109" spans="1:16" ht="15.75">
      <c r="A2109" s="552">
        <v>70</v>
      </c>
      <c r="B2109" s="559"/>
      <c r="C2109" s="79" t="s">
        <v>2583</v>
      </c>
      <c r="D2109" s="585" t="s">
        <v>278</v>
      </c>
      <c r="E2109" s="563">
        <v>50</v>
      </c>
      <c r="F2109" s="300"/>
      <c r="G2109" s="556">
        <f t="shared" si="70"/>
        <v>0</v>
      </c>
      <c r="H2109" s="300"/>
      <c r="I2109" s="556">
        <f t="shared" si="71"/>
        <v>0</v>
      </c>
      <c r="J2109" s="556"/>
      <c r="K2109" s="556">
        <f t="shared" si="72"/>
        <v>0</v>
      </c>
      <c r="L2109" s="556"/>
      <c r="M2109" s="556">
        <f t="shared" si="73"/>
        <v>0</v>
      </c>
      <c r="N2109" s="556">
        <v>1</v>
      </c>
      <c r="O2109" s="556">
        <f t="shared" si="74"/>
        <v>50</v>
      </c>
      <c r="P2109" s="558">
        <f t="shared" si="75"/>
        <v>1</v>
      </c>
    </row>
    <row r="2110" spans="1:16" ht="15.75">
      <c r="A2110" s="552">
        <v>71</v>
      </c>
      <c r="B2110" s="559"/>
      <c r="C2110" s="79" t="s">
        <v>2584</v>
      </c>
      <c r="D2110" s="563" t="s">
        <v>278</v>
      </c>
      <c r="E2110" s="563">
        <v>50</v>
      </c>
      <c r="F2110" s="300"/>
      <c r="G2110" s="556">
        <f t="shared" si="70"/>
        <v>0</v>
      </c>
      <c r="H2110" s="300"/>
      <c r="I2110" s="556">
        <f t="shared" si="71"/>
        <v>0</v>
      </c>
      <c r="J2110" s="556"/>
      <c r="K2110" s="556">
        <f t="shared" si="72"/>
        <v>0</v>
      </c>
      <c r="L2110" s="556"/>
      <c r="M2110" s="556">
        <f t="shared" si="73"/>
        <v>0</v>
      </c>
      <c r="N2110" s="556">
        <v>1</v>
      </c>
      <c r="O2110" s="556">
        <f t="shared" si="74"/>
        <v>50</v>
      </c>
      <c r="P2110" s="558">
        <f t="shared" si="75"/>
        <v>1</v>
      </c>
    </row>
    <row r="2111" spans="1:16" ht="15.75">
      <c r="A2111" s="559">
        <v>72</v>
      </c>
      <c r="B2111" s="559"/>
      <c r="C2111" s="79" t="s">
        <v>2585</v>
      </c>
      <c r="D2111" s="563" t="s">
        <v>278</v>
      </c>
      <c r="E2111" s="563">
        <v>50</v>
      </c>
      <c r="F2111" s="300"/>
      <c r="G2111" s="556">
        <f t="shared" si="70"/>
        <v>0</v>
      </c>
      <c r="H2111" s="300"/>
      <c r="I2111" s="556">
        <f t="shared" si="71"/>
        <v>0</v>
      </c>
      <c r="J2111" s="556"/>
      <c r="K2111" s="556">
        <f t="shared" si="72"/>
        <v>0</v>
      </c>
      <c r="L2111" s="556"/>
      <c r="M2111" s="556">
        <f t="shared" si="73"/>
        <v>0</v>
      </c>
      <c r="N2111" s="556">
        <v>2</v>
      </c>
      <c r="O2111" s="556">
        <f t="shared" si="74"/>
        <v>100</v>
      </c>
      <c r="P2111" s="558">
        <f t="shared" si="75"/>
        <v>2</v>
      </c>
    </row>
    <row r="2112" spans="1:16" ht="15.75">
      <c r="A2112" s="552">
        <v>73</v>
      </c>
      <c r="B2112" s="559"/>
      <c r="C2112" s="79" t="s">
        <v>2586</v>
      </c>
      <c r="D2112" s="563" t="s">
        <v>278</v>
      </c>
      <c r="E2112" s="563">
        <v>50</v>
      </c>
      <c r="F2112" s="300"/>
      <c r="G2112" s="556">
        <f t="shared" si="70"/>
        <v>0</v>
      </c>
      <c r="H2112" s="300"/>
      <c r="I2112" s="556">
        <f t="shared" si="71"/>
        <v>0</v>
      </c>
      <c r="J2112" s="556"/>
      <c r="K2112" s="556">
        <f t="shared" si="72"/>
        <v>0</v>
      </c>
      <c r="L2112" s="556"/>
      <c r="M2112" s="556">
        <f t="shared" si="73"/>
        <v>0</v>
      </c>
      <c r="N2112" s="556">
        <v>3</v>
      </c>
      <c r="O2112" s="556">
        <f t="shared" si="74"/>
        <v>150</v>
      </c>
      <c r="P2112" s="558">
        <f t="shared" si="75"/>
        <v>3</v>
      </c>
    </row>
    <row r="2113" spans="1:16" ht="15.75">
      <c r="A2113" s="552">
        <v>74</v>
      </c>
      <c r="B2113" s="249" t="s">
        <v>1419</v>
      </c>
      <c r="C2113" s="79" t="s">
        <v>2587</v>
      </c>
      <c r="D2113" s="586" t="s">
        <v>2225</v>
      </c>
      <c r="E2113" s="579">
        <v>3776</v>
      </c>
      <c r="F2113" s="581">
        <v>3</v>
      </c>
      <c r="G2113" s="556">
        <f t="shared" si="70"/>
        <v>11328</v>
      </c>
      <c r="H2113" s="581"/>
      <c r="I2113" s="556">
        <f t="shared" si="71"/>
        <v>0</v>
      </c>
      <c r="J2113" s="556"/>
      <c r="K2113" s="556">
        <f t="shared" si="72"/>
        <v>0</v>
      </c>
      <c r="L2113" s="556"/>
      <c r="M2113" s="556">
        <f t="shared" si="73"/>
        <v>0</v>
      </c>
      <c r="N2113" s="556"/>
      <c r="O2113" s="556">
        <f t="shared" si="74"/>
        <v>0</v>
      </c>
      <c r="P2113" s="558">
        <f t="shared" si="75"/>
        <v>3</v>
      </c>
    </row>
    <row r="2114" spans="1:16" ht="30">
      <c r="A2114" s="559">
        <v>75</v>
      </c>
      <c r="B2114" s="249" t="s">
        <v>2588</v>
      </c>
      <c r="C2114" s="79" t="s">
        <v>2589</v>
      </c>
      <c r="D2114" s="586" t="s">
        <v>2225</v>
      </c>
      <c r="E2114" s="586">
        <v>25000</v>
      </c>
      <c r="F2114" s="558">
        <v>1</v>
      </c>
      <c r="G2114" s="556">
        <f t="shared" si="70"/>
        <v>25000</v>
      </c>
      <c r="H2114" s="558"/>
      <c r="I2114" s="556">
        <f t="shared" si="71"/>
        <v>0</v>
      </c>
      <c r="J2114" s="556"/>
      <c r="K2114" s="556">
        <f t="shared" si="72"/>
        <v>0</v>
      </c>
      <c r="L2114" s="556"/>
      <c r="M2114" s="556">
        <f t="shared" si="73"/>
        <v>0</v>
      </c>
      <c r="N2114" s="556"/>
      <c r="O2114" s="556">
        <f t="shared" si="74"/>
        <v>0</v>
      </c>
      <c r="P2114" s="558">
        <f t="shared" si="75"/>
        <v>1</v>
      </c>
    </row>
    <row r="2115" spans="1:16" ht="31.5">
      <c r="A2115" s="552">
        <v>76</v>
      </c>
      <c r="B2115" s="587" t="s">
        <v>2590</v>
      </c>
      <c r="C2115" s="79" t="s">
        <v>2591</v>
      </c>
      <c r="D2115" s="110" t="s">
        <v>2225</v>
      </c>
      <c r="E2115" s="580">
        <v>20000</v>
      </c>
      <c r="F2115" s="581">
        <v>1</v>
      </c>
      <c r="G2115" s="556">
        <f t="shared" si="70"/>
        <v>20000</v>
      </c>
      <c r="H2115" s="581"/>
      <c r="I2115" s="556">
        <f t="shared" si="71"/>
        <v>0</v>
      </c>
      <c r="J2115" s="556"/>
      <c r="K2115" s="556">
        <f t="shared" si="72"/>
        <v>0</v>
      </c>
      <c r="L2115" s="556"/>
      <c r="M2115" s="556">
        <f t="shared" si="73"/>
        <v>0</v>
      </c>
      <c r="N2115" s="556"/>
      <c r="O2115" s="556">
        <f t="shared" si="74"/>
        <v>0</v>
      </c>
      <c r="P2115" s="558">
        <f t="shared" si="75"/>
        <v>1</v>
      </c>
    </row>
    <row r="2116" spans="1:16" ht="31.5">
      <c r="A2116" s="552">
        <v>77</v>
      </c>
      <c r="B2116" s="587" t="s">
        <v>1444</v>
      </c>
      <c r="C2116" s="79" t="s">
        <v>2592</v>
      </c>
      <c r="D2116" s="586" t="s">
        <v>2225</v>
      </c>
      <c r="E2116" s="586">
        <v>25000</v>
      </c>
      <c r="F2116" s="558">
        <v>1</v>
      </c>
      <c r="G2116" s="556">
        <f t="shared" si="70"/>
        <v>25000</v>
      </c>
      <c r="H2116" s="558"/>
      <c r="I2116" s="556">
        <f t="shared" si="71"/>
        <v>0</v>
      </c>
      <c r="J2116" s="556"/>
      <c r="K2116" s="556">
        <f t="shared" si="72"/>
        <v>0</v>
      </c>
      <c r="L2116" s="556"/>
      <c r="M2116" s="556">
        <f t="shared" si="73"/>
        <v>0</v>
      </c>
      <c r="N2116" s="556"/>
      <c r="O2116" s="556">
        <f t="shared" si="74"/>
        <v>0</v>
      </c>
      <c r="P2116" s="558">
        <f t="shared" si="75"/>
        <v>1</v>
      </c>
    </row>
    <row r="2117" spans="1:16" ht="15.75">
      <c r="A2117" s="559">
        <v>78</v>
      </c>
      <c r="B2117" s="24"/>
      <c r="C2117" s="79" t="s">
        <v>2593</v>
      </c>
      <c r="D2117" s="560" t="s">
        <v>2225</v>
      </c>
      <c r="E2117" s="563">
        <v>1000</v>
      </c>
      <c r="F2117" s="300"/>
      <c r="G2117" s="556">
        <f t="shared" si="70"/>
        <v>0</v>
      </c>
      <c r="H2117" s="300"/>
      <c r="I2117" s="556">
        <f t="shared" si="71"/>
        <v>0</v>
      </c>
      <c r="J2117" s="556"/>
      <c r="K2117" s="556">
        <f t="shared" si="72"/>
        <v>0</v>
      </c>
      <c r="L2117" s="556"/>
      <c r="M2117" s="556">
        <f t="shared" si="73"/>
        <v>0</v>
      </c>
      <c r="N2117" s="556">
        <v>1</v>
      </c>
      <c r="O2117" s="556">
        <f t="shared" si="74"/>
        <v>1000</v>
      </c>
      <c r="P2117" s="558">
        <f t="shared" si="75"/>
        <v>1</v>
      </c>
    </row>
    <row r="2118" spans="1:16" ht="15.75">
      <c r="A2118" s="552">
        <v>79</v>
      </c>
      <c r="B2118" s="559"/>
      <c r="C2118" s="79" t="s">
        <v>2594</v>
      </c>
      <c r="D2118" s="563" t="s">
        <v>278</v>
      </c>
      <c r="E2118" s="583">
        <v>100</v>
      </c>
      <c r="F2118" s="584"/>
      <c r="G2118" s="556">
        <f t="shared" si="70"/>
        <v>0</v>
      </c>
      <c r="H2118" s="584"/>
      <c r="I2118" s="556">
        <f t="shared" si="71"/>
        <v>0</v>
      </c>
      <c r="J2118" s="556"/>
      <c r="K2118" s="556">
        <f t="shared" si="72"/>
        <v>0</v>
      </c>
      <c r="L2118" s="556"/>
      <c r="M2118" s="556">
        <f t="shared" si="73"/>
        <v>0</v>
      </c>
      <c r="N2118" s="556">
        <v>1</v>
      </c>
      <c r="O2118" s="556">
        <f t="shared" si="74"/>
        <v>100</v>
      </c>
      <c r="P2118" s="558">
        <f t="shared" si="75"/>
        <v>1</v>
      </c>
    </row>
    <row r="2119" spans="1:16" ht="15.75">
      <c r="A2119" s="552">
        <v>80</v>
      </c>
      <c r="B2119" s="559"/>
      <c r="C2119" s="79" t="s">
        <v>2595</v>
      </c>
      <c r="D2119" s="560" t="s">
        <v>2225</v>
      </c>
      <c r="E2119" s="583">
        <v>200</v>
      </c>
      <c r="F2119" s="584"/>
      <c r="G2119" s="556">
        <f t="shared" si="70"/>
        <v>0</v>
      </c>
      <c r="H2119" s="584"/>
      <c r="I2119" s="556">
        <f t="shared" si="71"/>
        <v>0</v>
      </c>
      <c r="J2119" s="556"/>
      <c r="K2119" s="556">
        <f t="shared" si="72"/>
        <v>0</v>
      </c>
      <c r="L2119" s="556"/>
      <c r="M2119" s="556">
        <f t="shared" si="73"/>
        <v>0</v>
      </c>
      <c r="N2119" s="556">
        <v>1</v>
      </c>
      <c r="O2119" s="556">
        <f t="shared" si="74"/>
        <v>200</v>
      </c>
      <c r="P2119" s="558">
        <f t="shared" si="75"/>
        <v>1</v>
      </c>
    </row>
    <row r="2120" spans="1:16" ht="30">
      <c r="A2120" s="559">
        <v>81</v>
      </c>
      <c r="B2120" s="249" t="s">
        <v>2596</v>
      </c>
      <c r="C2120" s="79" t="s">
        <v>2597</v>
      </c>
      <c r="D2120" s="110" t="s">
        <v>2225</v>
      </c>
      <c r="E2120" s="579">
        <v>20000</v>
      </c>
      <c r="F2120" s="581"/>
      <c r="G2120" s="556">
        <f t="shared" si="70"/>
        <v>0</v>
      </c>
      <c r="H2120" s="581"/>
      <c r="I2120" s="556">
        <f t="shared" si="71"/>
        <v>0</v>
      </c>
      <c r="J2120" s="556">
        <v>7</v>
      </c>
      <c r="K2120" s="556">
        <f t="shared" si="72"/>
        <v>140000</v>
      </c>
      <c r="L2120" s="556"/>
      <c r="M2120" s="556">
        <f t="shared" si="73"/>
        <v>0</v>
      </c>
      <c r="N2120" s="556"/>
      <c r="O2120" s="556">
        <f t="shared" si="74"/>
        <v>0</v>
      </c>
      <c r="P2120" s="558">
        <f t="shared" si="75"/>
        <v>7</v>
      </c>
    </row>
    <row r="2121" spans="1:16" ht="30">
      <c r="A2121" s="552">
        <v>82</v>
      </c>
      <c r="B2121" s="249" t="s">
        <v>2598</v>
      </c>
      <c r="C2121" s="79" t="s">
        <v>2599</v>
      </c>
      <c r="D2121" s="586" t="s">
        <v>2225</v>
      </c>
      <c r="E2121" s="586">
        <v>10000</v>
      </c>
      <c r="F2121" s="558"/>
      <c r="G2121" s="556">
        <f t="shared" si="70"/>
        <v>0</v>
      </c>
      <c r="H2121" s="558"/>
      <c r="I2121" s="556">
        <f t="shared" si="71"/>
        <v>0</v>
      </c>
      <c r="J2121" s="556">
        <v>5</v>
      </c>
      <c r="K2121" s="556">
        <f t="shared" si="72"/>
        <v>50000</v>
      </c>
      <c r="L2121" s="556"/>
      <c r="M2121" s="556">
        <f t="shared" si="73"/>
        <v>0</v>
      </c>
      <c r="N2121" s="556"/>
      <c r="O2121" s="556">
        <f t="shared" si="74"/>
        <v>0</v>
      </c>
      <c r="P2121" s="558">
        <f t="shared" si="75"/>
        <v>5</v>
      </c>
    </row>
    <row r="2122" spans="1:16" ht="30">
      <c r="A2122" s="552">
        <v>83</v>
      </c>
      <c r="B2122" s="249" t="s">
        <v>2596</v>
      </c>
      <c r="C2122" s="79" t="s">
        <v>2600</v>
      </c>
      <c r="D2122" s="586" t="s">
        <v>2225</v>
      </c>
      <c r="E2122" s="586">
        <v>10000</v>
      </c>
      <c r="F2122" s="558"/>
      <c r="G2122" s="556">
        <f t="shared" si="70"/>
        <v>0</v>
      </c>
      <c r="H2122" s="558"/>
      <c r="I2122" s="556">
        <f t="shared" si="71"/>
        <v>0</v>
      </c>
      <c r="J2122" s="556">
        <v>3</v>
      </c>
      <c r="K2122" s="556">
        <f t="shared" si="72"/>
        <v>30000</v>
      </c>
      <c r="L2122" s="556"/>
      <c r="M2122" s="556">
        <f t="shared" si="73"/>
        <v>0</v>
      </c>
      <c r="N2122" s="556"/>
      <c r="O2122" s="556">
        <f t="shared" si="74"/>
        <v>0</v>
      </c>
      <c r="P2122" s="558">
        <f t="shared" si="75"/>
        <v>3</v>
      </c>
    </row>
    <row r="2123" spans="1:16" ht="15.75">
      <c r="A2123" s="559">
        <v>84</v>
      </c>
      <c r="B2123" s="249" t="s">
        <v>2596</v>
      </c>
      <c r="C2123" s="79" t="s">
        <v>2601</v>
      </c>
      <c r="D2123" s="554" t="s">
        <v>2225</v>
      </c>
      <c r="E2123" s="571">
        <v>1000</v>
      </c>
      <c r="F2123" s="556"/>
      <c r="G2123" s="556">
        <f t="shared" si="70"/>
        <v>0</v>
      </c>
      <c r="H2123" s="556"/>
      <c r="I2123" s="556">
        <f t="shared" si="71"/>
        <v>0</v>
      </c>
      <c r="J2123" s="556"/>
      <c r="K2123" s="556">
        <f t="shared" si="72"/>
        <v>0</v>
      </c>
      <c r="L2123" s="556"/>
      <c r="M2123" s="556">
        <f t="shared" si="73"/>
        <v>0</v>
      </c>
      <c r="N2123" s="556">
        <v>1</v>
      </c>
      <c r="O2123" s="556">
        <f t="shared" si="74"/>
        <v>1000</v>
      </c>
      <c r="P2123" s="558">
        <f t="shared" si="75"/>
        <v>1</v>
      </c>
    </row>
    <row r="2124" spans="1:16" ht="45">
      <c r="A2124" s="552">
        <v>85</v>
      </c>
      <c r="B2124" s="588" t="s">
        <v>2602</v>
      </c>
      <c r="C2124" s="79" t="s">
        <v>2603</v>
      </c>
      <c r="D2124" s="110" t="s">
        <v>2225</v>
      </c>
      <c r="E2124" s="579">
        <v>7000</v>
      </c>
      <c r="F2124" s="581"/>
      <c r="G2124" s="556">
        <f t="shared" si="70"/>
        <v>0</v>
      </c>
      <c r="H2124" s="581"/>
      <c r="I2124" s="556">
        <f t="shared" si="71"/>
        <v>0</v>
      </c>
      <c r="J2124" s="556"/>
      <c r="K2124" s="556">
        <f t="shared" si="72"/>
        <v>0</v>
      </c>
      <c r="L2124" s="556"/>
      <c r="M2124" s="556">
        <f t="shared" si="73"/>
        <v>0</v>
      </c>
      <c r="N2124" s="556">
        <v>1</v>
      </c>
      <c r="O2124" s="556">
        <f t="shared" si="74"/>
        <v>7000</v>
      </c>
      <c r="P2124" s="558">
        <f t="shared" si="75"/>
        <v>1</v>
      </c>
    </row>
    <row r="2125" spans="1:16" ht="30">
      <c r="A2125" s="552">
        <v>86</v>
      </c>
      <c r="B2125" s="588" t="s">
        <v>2604</v>
      </c>
      <c r="C2125" s="79" t="s">
        <v>2605</v>
      </c>
      <c r="D2125" s="586" t="s">
        <v>2225</v>
      </c>
      <c r="E2125" s="586">
        <v>10000</v>
      </c>
      <c r="F2125" s="558"/>
      <c r="G2125" s="556">
        <f t="shared" si="70"/>
        <v>0</v>
      </c>
      <c r="H2125" s="558"/>
      <c r="I2125" s="556">
        <f t="shared" si="71"/>
        <v>0</v>
      </c>
      <c r="J2125" s="556"/>
      <c r="K2125" s="556">
        <f t="shared" si="72"/>
        <v>0</v>
      </c>
      <c r="L2125" s="556">
        <v>1</v>
      </c>
      <c r="M2125" s="556">
        <f t="shared" si="73"/>
        <v>10000</v>
      </c>
      <c r="N2125" s="556"/>
      <c r="O2125" s="556">
        <f t="shared" si="74"/>
        <v>0</v>
      </c>
      <c r="P2125" s="558">
        <f t="shared" si="75"/>
        <v>1</v>
      </c>
    </row>
    <row r="2126" spans="1:16" ht="30">
      <c r="A2126" s="559">
        <v>87</v>
      </c>
      <c r="B2126" s="588" t="s">
        <v>2606</v>
      </c>
      <c r="C2126" s="79" t="s">
        <v>2607</v>
      </c>
      <c r="D2126" s="586" t="s">
        <v>2225</v>
      </c>
      <c r="E2126" s="586">
        <v>10000</v>
      </c>
      <c r="F2126" s="558"/>
      <c r="G2126" s="556">
        <f t="shared" si="70"/>
        <v>0</v>
      </c>
      <c r="H2126" s="558"/>
      <c r="I2126" s="556">
        <f t="shared" si="71"/>
        <v>0</v>
      </c>
      <c r="J2126" s="556"/>
      <c r="K2126" s="556">
        <f t="shared" si="72"/>
        <v>0</v>
      </c>
      <c r="L2126" s="556">
        <v>1</v>
      </c>
      <c r="M2126" s="556">
        <f t="shared" si="73"/>
        <v>10000</v>
      </c>
      <c r="N2126" s="556"/>
      <c r="O2126" s="556">
        <f t="shared" si="74"/>
        <v>0</v>
      </c>
      <c r="P2126" s="558">
        <f t="shared" si="75"/>
        <v>1</v>
      </c>
    </row>
    <row r="2127" spans="1:16" ht="30">
      <c r="A2127" s="552">
        <v>88</v>
      </c>
      <c r="B2127" s="588" t="s">
        <v>2608</v>
      </c>
      <c r="C2127" s="79" t="s">
        <v>2609</v>
      </c>
      <c r="D2127" s="586" t="s">
        <v>2225</v>
      </c>
      <c r="E2127" s="586">
        <v>10000</v>
      </c>
      <c r="F2127" s="558"/>
      <c r="G2127" s="556">
        <f t="shared" si="70"/>
        <v>0</v>
      </c>
      <c r="H2127" s="558"/>
      <c r="I2127" s="556">
        <f t="shared" si="71"/>
        <v>0</v>
      </c>
      <c r="J2127" s="556"/>
      <c r="K2127" s="556">
        <f t="shared" si="72"/>
        <v>0</v>
      </c>
      <c r="L2127" s="556">
        <v>1</v>
      </c>
      <c r="M2127" s="556">
        <f t="shared" si="73"/>
        <v>10000</v>
      </c>
      <c r="N2127" s="556"/>
      <c r="O2127" s="556">
        <f t="shared" si="74"/>
        <v>0</v>
      </c>
      <c r="P2127" s="558">
        <f t="shared" si="75"/>
        <v>1</v>
      </c>
    </row>
    <row r="2128" spans="1:16" ht="45">
      <c r="A2128" s="552">
        <v>89</v>
      </c>
      <c r="B2128" s="588" t="s">
        <v>2602</v>
      </c>
      <c r="C2128" s="79" t="s">
        <v>2610</v>
      </c>
      <c r="D2128" s="586" t="s">
        <v>2225</v>
      </c>
      <c r="E2128" s="586">
        <v>10000</v>
      </c>
      <c r="F2128" s="558"/>
      <c r="G2128" s="556">
        <f t="shared" si="70"/>
        <v>0</v>
      </c>
      <c r="H2128" s="558"/>
      <c r="I2128" s="556">
        <f t="shared" si="71"/>
        <v>0</v>
      </c>
      <c r="J2128" s="556"/>
      <c r="K2128" s="556">
        <f t="shared" si="72"/>
        <v>0</v>
      </c>
      <c r="L2128" s="556">
        <v>1</v>
      </c>
      <c r="M2128" s="556">
        <f t="shared" si="73"/>
        <v>10000</v>
      </c>
      <c r="N2128" s="556"/>
      <c r="O2128" s="556">
        <f t="shared" si="74"/>
        <v>0</v>
      </c>
      <c r="P2128" s="558">
        <f t="shared" si="75"/>
        <v>1</v>
      </c>
    </row>
    <row r="2129" spans="1:16" ht="45">
      <c r="A2129" s="559">
        <v>90</v>
      </c>
      <c r="B2129" s="588" t="s">
        <v>2602</v>
      </c>
      <c r="C2129" s="79" t="s">
        <v>2611</v>
      </c>
      <c r="D2129" s="586" t="s">
        <v>2225</v>
      </c>
      <c r="E2129" s="586">
        <v>5000</v>
      </c>
      <c r="F2129" s="558"/>
      <c r="G2129" s="556">
        <f t="shared" si="70"/>
        <v>0</v>
      </c>
      <c r="H2129" s="558"/>
      <c r="I2129" s="556">
        <f t="shared" si="71"/>
        <v>0</v>
      </c>
      <c r="J2129" s="556"/>
      <c r="K2129" s="556">
        <f t="shared" si="72"/>
        <v>0</v>
      </c>
      <c r="L2129" s="556">
        <v>3</v>
      </c>
      <c r="M2129" s="556">
        <f t="shared" si="73"/>
        <v>15000</v>
      </c>
      <c r="N2129" s="556"/>
      <c r="O2129" s="556">
        <f t="shared" si="74"/>
        <v>0</v>
      </c>
      <c r="P2129" s="558">
        <f t="shared" si="75"/>
        <v>3</v>
      </c>
    </row>
    <row r="2130" spans="1:16" ht="30">
      <c r="A2130" s="552">
        <v>91</v>
      </c>
      <c r="B2130" s="588" t="s">
        <v>2478</v>
      </c>
      <c r="C2130" s="79" t="s">
        <v>2612</v>
      </c>
      <c r="D2130" s="586" t="s">
        <v>2225</v>
      </c>
      <c r="E2130" s="586">
        <v>5000</v>
      </c>
      <c r="F2130" s="558"/>
      <c r="G2130" s="556">
        <f t="shared" si="70"/>
        <v>0</v>
      </c>
      <c r="H2130" s="558"/>
      <c r="I2130" s="556">
        <f t="shared" si="71"/>
        <v>0</v>
      </c>
      <c r="J2130" s="556"/>
      <c r="K2130" s="556">
        <f t="shared" si="72"/>
        <v>0</v>
      </c>
      <c r="L2130" s="556">
        <v>1</v>
      </c>
      <c r="M2130" s="556">
        <f t="shared" si="73"/>
        <v>5000</v>
      </c>
      <c r="N2130" s="556"/>
      <c r="O2130" s="556">
        <f t="shared" si="74"/>
        <v>0</v>
      </c>
      <c r="P2130" s="558">
        <f t="shared" si="75"/>
        <v>1</v>
      </c>
    </row>
    <row r="2131" spans="1:16" ht="30">
      <c r="A2131" s="552">
        <v>92</v>
      </c>
      <c r="B2131" s="588" t="s">
        <v>2478</v>
      </c>
      <c r="C2131" s="79" t="s">
        <v>2613</v>
      </c>
      <c r="D2131" s="586" t="s">
        <v>2225</v>
      </c>
      <c r="E2131" s="586">
        <v>5000</v>
      </c>
      <c r="F2131" s="558"/>
      <c r="G2131" s="556">
        <f t="shared" si="70"/>
        <v>0</v>
      </c>
      <c r="H2131" s="558"/>
      <c r="I2131" s="556">
        <f t="shared" si="71"/>
        <v>0</v>
      </c>
      <c r="J2131" s="556"/>
      <c r="K2131" s="556">
        <f t="shared" si="72"/>
        <v>0</v>
      </c>
      <c r="L2131" s="556">
        <v>1</v>
      </c>
      <c r="M2131" s="556">
        <f t="shared" si="73"/>
        <v>5000</v>
      </c>
      <c r="N2131" s="556"/>
      <c r="O2131" s="556">
        <f t="shared" si="74"/>
        <v>0</v>
      </c>
      <c r="P2131" s="558">
        <f t="shared" si="75"/>
        <v>1</v>
      </c>
    </row>
    <row r="2132" spans="1:16" ht="30">
      <c r="A2132" s="559">
        <v>93</v>
      </c>
      <c r="B2132" s="588" t="s">
        <v>2614</v>
      </c>
      <c r="C2132" s="79" t="s">
        <v>2615</v>
      </c>
      <c r="D2132" s="586" t="s">
        <v>2225</v>
      </c>
      <c r="E2132" s="586">
        <v>5000</v>
      </c>
      <c r="F2132" s="558"/>
      <c r="G2132" s="556">
        <f t="shared" si="70"/>
        <v>0</v>
      </c>
      <c r="H2132" s="558"/>
      <c r="I2132" s="556">
        <f t="shared" si="71"/>
        <v>0</v>
      </c>
      <c r="J2132" s="556"/>
      <c r="K2132" s="556">
        <f t="shared" si="72"/>
        <v>0</v>
      </c>
      <c r="L2132" s="556">
        <v>1</v>
      </c>
      <c r="M2132" s="556">
        <f t="shared" si="73"/>
        <v>5000</v>
      </c>
      <c r="N2132" s="556"/>
      <c r="O2132" s="556">
        <f t="shared" si="74"/>
        <v>0</v>
      </c>
      <c r="P2132" s="558">
        <f t="shared" si="75"/>
        <v>1</v>
      </c>
    </row>
    <row r="2133" spans="1:16" ht="15.75">
      <c r="A2133" s="552">
        <v>94</v>
      </c>
      <c r="B2133" s="559"/>
      <c r="C2133" s="79" t="s">
        <v>2616</v>
      </c>
      <c r="D2133" s="560" t="s">
        <v>2225</v>
      </c>
      <c r="E2133" s="563">
        <v>5000</v>
      </c>
      <c r="F2133" s="300"/>
      <c r="G2133" s="556">
        <f t="shared" si="70"/>
        <v>0</v>
      </c>
      <c r="H2133" s="300"/>
      <c r="I2133" s="556">
        <f t="shared" si="71"/>
        <v>0</v>
      </c>
      <c r="J2133" s="556"/>
      <c r="K2133" s="556">
        <f t="shared" si="72"/>
        <v>0</v>
      </c>
      <c r="L2133" s="556"/>
      <c r="M2133" s="556">
        <f t="shared" si="73"/>
        <v>0</v>
      </c>
      <c r="N2133" s="556">
        <v>1</v>
      </c>
      <c r="O2133" s="556">
        <f t="shared" si="74"/>
        <v>5000</v>
      </c>
      <c r="P2133" s="558">
        <f t="shared" si="75"/>
        <v>1</v>
      </c>
    </row>
    <row r="2134" spans="1:16" ht="15.75">
      <c r="A2134" s="552">
        <v>95</v>
      </c>
      <c r="B2134" s="559"/>
      <c r="C2134" s="79" t="s">
        <v>2617</v>
      </c>
      <c r="D2134" s="560" t="s">
        <v>2225</v>
      </c>
      <c r="E2134" s="560">
        <v>3000</v>
      </c>
      <c r="F2134" s="300"/>
      <c r="G2134" s="556">
        <f t="shared" si="70"/>
        <v>0</v>
      </c>
      <c r="H2134" s="300"/>
      <c r="I2134" s="556">
        <f t="shared" si="71"/>
        <v>0</v>
      </c>
      <c r="J2134" s="556"/>
      <c r="K2134" s="556">
        <f t="shared" si="72"/>
        <v>0</v>
      </c>
      <c r="L2134" s="556"/>
      <c r="M2134" s="556">
        <f t="shared" si="73"/>
        <v>0</v>
      </c>
      <c r="N2134" s="556">
        <v>1</v>
      </c>
      <c r="O2134" s="556">
        <f t="shared" si="74"/>
        <v>3000</v>
      </c>
      <c r="P2134" s="558">
        <f t="shared" si="75"/>
        <v>1</v>
      </c>
    </row>
    <row r="2135" spans="1:16" ht="15.75">
      <c r="A2135" s="559">
        <v>96</v>
      </c>
      <c r="B2135" s="262" t="s">
        <v>2618</v>
      </c>
      <c r="C2135" s="79" t="s">
        <v>2619</v>
      </c>
      <c r="D2135" s="560" t="s">
        <v>2225</v>
      </c>
      <c r="E2135" s="560">
        <v>50</v>
      </c>
      <c r="F2135" s="300">
        <v>2</v>
      </c>
      <c r="G2135" s="556">
        <f t="shared" si="70"/>
        <v>100</v>
      </c>
      <c r="H2135" s="300"/>
      <c r="I2135" s="556">
        <f t="shared" si="71"/>
        <v>0</v>
      </c>
      <c r="J2135" s="556"/>
      <c r="K2135" s="556">
        <f t="shared" si="72"/>
        <v>0</v>
      </c>
      <c r="L2135" s="556"/>
      <c r="M2135" s="556">
        <f t="shared" si="73"/>
        <v>0</v>
      </c>
      <c r="N2135" s="556"/>
      <c r="O2135" s="556">
        <f t="shared" si="74"/>
        <v>0</v>
      </c>
      <c r="P2135" s="558">
        <f t="shared" si="75"/>
        <v>2</v>
      </c>
    </row>
    <row r="2136" spans="1:16" ht="15.75">
      <c r="A2136" s="552">
        <v>97</v>
      </c>
      <c r="B2136" s="222" t="s">
        <v>2228</v>
      </c>
      <c r="C2136" s="79" t="s">
        <v>2229</v>
      </c>
      <c r="D2136" s="560" t="s">
        <v>2225</v>
      </c>
      <c r="E2136" s="589">
        <v>85.875</v>
      </c>
      <c r="F2136" s="584">
        <v>11</v>
      </c>
      <c r="G2136" s="556">
        <f t="shared" si="70"/>
        <v>944.625</v>
      </c>
      <c r="H2136" s="584"/>
      <c r="I2136" s="556">
        <f t="shared" si="71"/>
        <v>0</v>
      </c>
      <c r="J2136" s="556"/>
      <c r="K2136" s="556">
        <f t="shared" si="72"/>
        <v>0</v>
      </c>
      <c r="L2136" s="556"/>
      <c r="M2136" s="556">
        <f t="shared" si="73"/>
        <v>0</v>
      </c>
      <c r="N2136" s="556"/>
      <c r="O2136" s="556">
        <f t="shared" si="74"/>
        <v>0</v>
      </c>
      <c r="P2136" s="558">
        <f t="shared" si="75"/>
        <v>11</v>
      </c>
    </row>
    <row r="2137" spans="1:16" ht="15.75">
      <c r="A2137" s="552">
        <v>98</v>
      </c>
      <c r="B2137" s="222" t="s">
        <v>2620</v>
      </c>
      <c r="C2137" s="79" t="s">
        <v>2621</v>
      </c>
      <c r="D2137" s="560" t="s">
        <v>2225</v>
      </c>
      <c r="E2137" s="560">
        <v>103.05</v>
      </c>
      <c r="F2137" s="300">
        <v>12</v>
      </c>
      <c r="G2137" s="556">
        <f t="shared" si="70"/>
        <v>1236.5999999999999</v>
      </c>
      <c r="H2137" s="300"/>
      <c r="I2137" s="556">
        <f t="shared" si="71"/>
        <v>0</v>
      </c>
      <c r="J2137" s="556"/>
      <c r="K2137" s="556">
        <f t="shared" si="72"/>
        <v>0</v>
      </c>
      <c r="L2137" s="556"/>
      <c r="M2137" s="556">
        <f t="shared" si="73"/>
        <v>0</v>
      </c>
      <c r="N2137" s="556"/>
      <c r="O2137" s="556">
        <f t="shared" si="74"/>
        <v>0</v>
      </c>
      <c r="P2137" s="558">
        <f t="shared" si="75"/>
        <v>12</v>
      </c>
    </row>
    <row r="2138" spans="1:16" ht="15.75">
      <c r="A2138" s="559">
        <v>99</v>
      </c>
      <c r="B2138" s="222" t="s">
        <v>2622</v>
      </c>
      <c r="C2138" s="79" t="s">
        <v>2623</v>
      </c>
      <c r="D2138" s="560" t="s">
        <v>2225</v>
      </c>
      <c r="E2138" s="560">
        <v>171.75</v>
      </c>
      <c r="F2138" s="300">
        <v>16</v>
      </c>
      <c r="G2138" s="556">
        <f t="shared" si="70"/>
        <v>2748</v>
      </c>
      <c r="H2138" s="300"/>
      <c r="I2138" s="556">
        <f t="shared" si="71"/>
        <v>0</v>
      </c>
      <c r="J2138" s="556"/>
      <c r="K2138" s="556">
        <f t="shared" si="72"/>
        <v>0</v>
      </c>
      <c r="L2138" s="556"/>
      <c r="M2138" s="556">
        <f t="shared" si="73"/>
        <v>0</v>
      </c>
      <c r="N2138" s="556"/>
      <c r="O2138" s="556">
        <f t="shared" si="74"/>
        <v>0</v>
      </c>
      <c r="P2138" s="558">
        <f t="shared" si="75"/>
        <v>16</v>
      </c>
    </row>
    <row r="2139" spans="1:16" ht="15.75">
      <c r="A2139" s="552">
        <v>100</v>
      </c>
      <c r="B2139" s="222" t="s">
        <v>2624</v>
      </c>
      <c r="C2139" s="79" t="s">
        <v>2625</v>
      </c>
      <c r="D2139" s="560" t="s">
        <v>2225</v>
      </c>
      <c r="E2139" s="560">
        <v>171.75</v>
      </c>
      <c r="F2139" s="300">
        <v>16</v>
      </c>
      <c r="G2139" s="556">
        <f t="shared" si="70"/>
        <v>2748</v>
      </c>
      <c r="H2139" s="300"/>
      <c r="I2139" s="556">
        <f t="shared" si="71"/>
        <v>0</v>
      </c>
      <c r="J2139" s="556"/>
      <c r="K2139" s="556">
        <f t="shared" si="72"/>
        <v>0</v>
      </c>
      <c r="L2139" s="556"/>
      <c r="M2139" s="556">
        <f t="shared" si="73"/>
        <v>0</v>
      </c>
      <c r="N2139" s="556"/>
      <c r="O2139" s="556">
        <f t="shared" si="74"/>
        <v>0</v>
      </c>
      <c r="P2139" s="558">
        <f t="shared" si="75"/>
        <v>16</v>
      </c>
    </row>
    <row r="2140" spans="1:16" ht="15.75">
      <c r="A2140" s="552">
        <v>101</v>
      </c>
      <c r="B2140" s="222" t="s">
        <v>2626</v>
      </c>
      <c r="C2140" s="79" t="s">
        <v>2627</v>
      </c>
      <c r="D2140" s="560" t="s">
        <v>2225</v>
      </c>
      <c r="E2140" s="560">
        <v>229</v>
      </c>
      <c r="F2140" s="300">
        <v>15</v>
      </c>
      <c r="G2140" s="556">
        <f t="shared" si="70"/>
        <v>3435</v>
      </c>
      <c r="H2140" s="300"/>
      <c r="I2140" s="556">
        <f t="shared" si="71"/>
        <v>0</v>
      </c>
      <c r="J2140" s="556"/>
      <c r="K2140" s="556">
        <f t="shared" si="72"/>
        <v>0</v>
      </c>
      <c r="L2140" s="556"/>
      <c r="M2140" s="556">
        <f t="shared" si="73"/>
        <v>0</v>
      </c>
      <c r="N2140" s="556"/>
      <c r="O2140" s="556">
        <f t="shared" si="74"/>
        <v>0</v>
      </c>
      <c r="P2140" s="558">
        <f t="shared" si="75"/>
        <v>15</v>
      </c>
    </row>
    <row r="2141" spans="1:16" ht="15.75">
      <c r="A2141" s="559">
        <v>102</v>
      </c>
      <c r="B2141" s="562"/>
      <c r="C2141" s="79" t="s">
        <v>2628</v>
      </c>
      <c r="D2141" s="560" t="s">
        <v>2225</v>
      </c>
      <c r="E2141" s="560">
        <v>572.5</v>
      </c>
      <c r="F2141" s="300">
        <v>20</v>
      </c>
      <c r="G2141" s="556">
        <f t="shared" si="70"/>
        <v>11450</v>
      </c>
      <c r="H2141" s="300"/>
      <c r="I2141" s="556">
        <f t="shared" si="71"/>
        <v>0</v>
      </c>
      <c r="J2141" s="556"/>
      <c r="K2141" s="556">
        <f t="shared" si="72"/>
        <v>0</v>
      </c>
      <c r="L2141" s="556"/>
      <c r="M2141" s="556">
        <f t="shared" si="73"/>
        <v>0</v>
      </c>
      <c r="N2141" s="556"/>
      <c r="O2141" s="556">
        <f t="shared" si="74"/>
        <v>0</v>
      </c>
      <c r="P2141" s="558">
        <f t="shared" si="75"/>
        <v>20</v>
      </c>
    </row>
    <row r="2142" spans="1:16" ht="15.75">
      <c r="A2142" s="552">
        <v>103</v>
      </c>
      <c r="B2142" s="562"/>
      <c r="C2142" s="79" t="s">
        <v>2629</v>
      </c>
      <c r="D2142" s="560" t="s">
        <v>2225</v>
      </c>
      <c r="E2142" s="560">
        <v>1488.5</v>
      </c>
      <c r="F2142" s="300">
        <v>2</v>
      </c>
      <c r="G2142" s="556">
        <f t="shared" si="70"/>
        <v>2977</v>
      </c>
      <c r="H2142" s="300"/>
      <c r="I2142" s="556">
        <f t="shared" si="71"/>
        <v>0</v>
      </c>
      <c r="J2142" s="556"/>
      <c r="K2142" s="556">
        <f t="shared" si="72"/>
        <v>0</v>
      </c>
      <c r="L2142" s="556"/>
      <c r="M2142" s="556">
        <f t="shared" si="73"/>
        <v>0</v>
      </c>
      <c r="N2142" s="556"/>
      <c r="O2142" s="556">
        <f t="shared" si="74"/>
        <v>0</v>
      </c>
      <c r="P2142" s="558">
        <f t="shared" si="75"/>
        <v>2</v>
      </c>
    </row>
    <row r="2143" spans="1:16" ht="15.75">
      <c r="A2143" s="552">
        <v>104</v>
      </c>
      <c r="B2143" s="562"/>
      <c r="C2143" s="79" t="s">
        <v>2630</v>
      </c>
      <c r="D2143" s="560" t="s">
        <v>2225</v>
      </c>
      <c r="E2143" s="560">
        <v>1488.5</v>
      </c>
      <c r="F2143" s="300">
        <v>3</v>
      </c>
      <c r="G2143" s="556">
        <f t="shared" si="70"/>
        <v>4465.5</v>
      </c>
      <c r="H2143" s="300"/>
      <c r="I2143" s="556">
        <f t="shared" si="71"/>
        <v>0</v>
      </c>
      <c r="J2143" s="556"/>
      <c r="K2143" s="556">
        <f t="shared" si="72"/>
        <v>0</v>
      </c>
      <c r="L2143" s="556"/>
      <c r="M2143" s="556">
        <f t="shared" si="73"/>
        <v>0</v>
      </c>
      <c r="N2143" s="556"/>
      <c r="O2143" s="556">
        <f t="shared" si="74"/>
        <v>0</v>
      </c>
      <c r="P2143" s="558">
        <f t="shared" si="75"/>
        <v>3</v>
      </c>
    </row>
    <row r="2144" spans="1:16" ht="30">
      <c r="A2144" s="559">
        <v>105</v>
      </c>
      <c r="B2144" s="559"/>
      <c r="C2144" s="79" t="s">
        <v>2631</v>
      </c>
      <c r="D2144" s="563" t="s">
        <v>278</v>
      </c>
      <c r="E2144" s="563">
        <v>50000</v>
      </c>
      <c r="F2144" s="300"/>
      <c r="G2144" s="556">
        <f t="shared" si="70"/>
        <v>0</v>
      </c>
      <c r="H2144" s="300"/>
      <c r="I2144" s="556">
        <f t="shared" si="71"/>
        <v>0</v>
      </c>
      <c r="J2144" s="556"/>
      <c r="K2144" s="556">
        <f t="shared" si="72"/>
        <v>0</v>
      </c>
      <c r="L2144" s="556"/>
      <c r="M2144" s="556">
        <f t="shared" si="73"/>
        <v>0</v>
      </c>
      <c r="N2144" s="556">
        <v>2</v>
      </c>
      <c r="O2144" s="556">
        <f t="shared" si="74"/>
        <v>100000</v>
      </c>
      <c r="P2144" s="558">
        <f t="shared" si="75"/>
        <v>2</v>
      </c>
    </row>
    <row r="2145" spans="1:16" ht="45">
      <c r="A2145" s="552">
        <v>106</v>
      </c>
      <c r="B2145" s="559"/>
      <c r="C2145" s="79" t="s">
        <v>2632</v>
      </c>
      <c r="D2145" s="563" t="s">
        <v>2225</v>
      </c>
      <c r="E2145" s="563">
        <v>30000</v>
      </c>
      <c r="F2145" s="300"/>
      <c r="G2145" s="556">
        <f t="shared" si="70"/>
        <v>0</v>
      </c>
      <c r="H2145" s="300"/>
      <c r="I2145" s="556">
        <f t="shared" si="71"/>
        <v>0</v>
      </c>
      <c r="J2145" s="556"/>
      <c r="K2145" s="556">
        <f t="shared" si="72"/>
        <v>0</v>
      </c>
      <c r="L2145" s="556"/>
      <c r="M2145" s="556">
        <f t="shared" si="73"/>
        <v>0</v>
      </c>
      <c r="N2145" s="556">
        <v>2</v>
      </c>
      <c r="O2145" s="556">
        <f t="shared" si="74"/>
        <v>60000</v>
      </c>
      <c r="P2145" s="558">
        <f t="shared" si="75"/>
        <v>2</v>
      </c>
    </row>
    <row r="2146" spans="1:16" ht="30">
      <c r="A2146" s="552">
        <v>107</v>
      </c>
      <c r="B2146" s="247" t="s">
        <v>2633</v>
      </c>
      <c r="C2146" s="79" t="s">
        <v>2634</v>
      </c>
      <c r="D2146" s="563" t="s">
        <v>2225</v>
      </c>
      <c r="E2146" s="563">
        <v>50</v>
      </c>
      <c r="F2146" s="300"/>
      <c r="G2146" s="556">
        <f t="shared" si="70"/>
        <v>0</v>
      </c>
      <c r="H2146" s="300"/>
      <c r="I2146" s="556">
        <f t="shared" si="71"/>
        <v>0</v>
      </c>
      <c r="J2146" s="556"/>
      <c r="K2146" s="556">
        <f t="shared" si="72"/>
        <v>0</v>
      </c>
      <c r="L2146" s="556"/>
      <c r="M2146" s="556">
        <f t="shared" si="73"/>
        <v>0</v>
      </c>
      <c r="N2146" s="556">
        <v>3</v>
      </c>
      <c r="O2146" s="556">
        <f t="shared" si="74"/>
        <v>150</v>
      </c>
      <c r="P2146" s="558">
        <f t="shared" si="75"/>
        <v>3</v>
      </c>
    </row>
    <row r="2147" spans="1:16" ht="15.75">
      <c r="A2147" s="559">
        <v>108</v>
      </c>
      <c r="B2147" s="247" t="s">
        <v>2633</v>
      </c>
      <c r="C2147" s="79" t="s">
        <v>2635</v>
      </c>
      <c r="D2147" s="563" t="s">
        <v>2225</v>
      </c>
      <c r="E2147" s="563">
        <v>25</v>
      </c>
      <c r="F2147" s="300"/>
      <c r="G2147" s="556">
        <f t="shared" si="70"/>
        <v>0</v>
      </c>
      <c r="H2147" s="300"/>
      <c r="I2147" s="556">
        <f t="shared" si="71"/>
        <v>0</v>
      </c>
      <c r="J2147" s="556"/>
      <c r="K2147" s="556">
        <f t="shared" si="72"/>
        <v>0</v>
      </c>
      <c r="L2147" s="556"/>
      <c r="M2147" s="556">
        <f t="shared" si="73"/>
        <v>0</v>
      </c>
      <c r="N2147" s="556">
        <v>6</v>
      </c>
      <c r="O2147" s="556">
        <f t="shared" si="74"/>
        <v>150</v>
      </c>
      <c r="P2147" s="558">
        <f t="shared" si="75"/>
        <v>6</v>
      </c>
    </row>
    <row r="2148" spans="1:16" ht="15.75">
      <c r="A2148" s="552">
        <v>109</v>
      </c>
      <c r="B2148" s="247" t="s">
        <v>1079</v>
      </c>
      <c r="C2148" s="79" t="s">
        <v>2636</v>
      </c>
      <c r="D2148" s="590" t="s">
        <v>2225</v>
      </c>
      <c r="E2148" s="591">
        <v>147.26</v>
      </c>
      <c r="F2148" s="592">
        <v>40</v>
      </c>
      <c r="G2148" s="556">
        <f t="shared" si="70"/>
        <v>5890.4</v>
      </c>
      <c r="H2148" s="592"/>
      <c r="I2148" s="556">
        <f t="shared" si="71"/>
        <v>0</v>
      </c>
      <c r="J2148" s="556"/>
      <c r="K2148" s="556">
        <f t="shared" si="72"/>
        <v>0</v>
      </c>
      <c r="L2148" s="556"/>
      <c r="M2148" s="556">
        <f t="shared" si="73"/>
        <v>0</v>
      </c>
      <c r="N2148" s="556"/>
      <c r="O2148" s="556">
        <f t="shared" si="74"/>
        <v>0</v>
      </c>
      <c r="P2148" s="558">
        <f t="shared" si="75"/>
        <v>40</v>
      </c>
    </row>
    <row r="2149" spans="1:16" ht="15.75">
      <c r="A2149" s="552">
        <v>110</v>
      </c>
      <c r="B2149" s="223" t="s">
        <v>2637</v>
      </c>
      <c r="C2149" s="79" t="s">
        <v>2638</v>
      </c>
      <c r="D2149" s="590" t="s">
        <v>2225</v>
      </c>
      <c r="E2149" s="591">
        <v>147.26</v>
      </c>
      <c r="F2149" s="592">
        <v>40</v>
      </c>
      <c r="G2149" s="556">
        <f t="shared" si="70"/>
        <v>5890.4</v>
      </c>
      <c r="H2149" s="592"/>
      <c r="I2149" s="556">
        <f t="shared" si="71"/>
        <v>0</v>
      </c>
      <c r="J2149" s="556"/>
      <c r="K2149" s="556">
        <f t="shared" si="72"/>
        <v>0</v>
      </c>
      <c r="L2149" s="556"/>
      <c r="M2149" s="556">
        <f t="shared" si="73"/>
        <v>0</v>
      </c>
      <c r="N2149" s="556"/>
      <c r="O2149" s="556">
        <f t="shared" si="74"/>
        <v>0</v>
      </c>
      <c r="P2149" s="558">
        <f t="shared" si="75"/>
        <v>40</v>
      </c>
    </row>
    <row r="2150" spans="1:16" ht="15.75">
      <c r="A2150" s="559">
        <v>111</v>
      </c>
      <c r="B2150" s="223" t="s">
        <v>1605</v>
      </c>
      <c r="C2150" s="79" t="s">
        <v>2639</v>
      </c>
      <c r="D2150" s="560" t="s">
        <v>2225</v>
      </c>
      <c r="E2150" s="563">
        <v>8000</v>
      </c>
      <c r="F2150" s="300"/>
      <c r="G2150" s="556">
        <f t="shared" si="70"/>
        <v>0</v>
      </c>
      <c r="H2150" s="300"/>
      <c r="I2150" s="556">
        <f t="shared" si="71"/>
        <v>0</v>
      </c>
      <c r="J2150" s="556"/>
      <c r="K2150" s="556">
        <f t="shared" si="72"/>
        <v>0</v>
      </c>
      <c r="L2150" s="556"/>
      <c r="M2150" s="556">
        <f t="shared" si="73"/>
        <v>0</v>
      </c>
      <c r="N2150" s="556">
        <v>3</v>
      </c>
      <c r="O2150" s="556">
        <f t="shared" si="74"/>
        <v>24000</v>
      </c>
      <c r="P2150" s="558">
        <f t="shared" si="75"/>
        <v>3</v>
      </c>
    </row>
    <row r="2151" spans="1:16" ht="15.75">
      <c r="A2151" s="552">
        <v>112</v>
      </c>
      <c r="B2151" s="223" t="s">
        <v>2633</v>
      </c>
      <c r="C2151" s="79" t="s">
        <v>2640</v>
      </c>
      <c r="D2151" s="554" t="s">
        <v>2225</v>
      </c>
      <c r="E2151" s="573">
        <f>1245+1245*18%</f>
        <v>1469.1</v>
      </c>
      <c r="F2151" s="581">
        <v>6</v>
      </c>
      <c r="G2151" s="556">
        <f t="shared" si="70"/>
        <v>8814.5999999999985</v>
      </c>
      <c r="H2151" s="581"/>
      <c r="I2151" s="556">
        <f t="shared" si="71"/>
        <v>0</v>
      </c>
      <c r="J2151" s="556"/>
      <c r="K2151" s="556">
        <f t="shared" si="72"/>
        <v>0</v>
      </c>
      <c r="L2151" s="556"/>
      <c r="M2151" s="556">
        <f t="shared" si="73"/>
        <v>0</v>
      </c>
      <c r="N2151" s="556"/>
      <c r="O2151" s="556">
        <f t="shared" si="74"/>
        <v>0</v>
      </c>
      <c r="P2151" s="558">
        <f t="shared" si="75"/>
        <v>6</v>
      </c>
    </row>
    <row r="2152" spans="1:16" ht="15.75">
      <c r="A2152" s="552">
        <v>113</v>
      </c>
      <c r="B2152" s="223" t="s">
        <v>1243</v>
      </c>
      <c r="C2152" s="79" t="s">
        <v>2641</v>
      </c>
      <c r="D2152" s="554" t="s">
        <v>1054</v>
      </c>
      <c r="E2152" s="579">
        <f>399+399*18/100</f>
        <v>470.82</v>
      </c>
      <c r="F2152" s="581">
        <v>35</v>
      </c>
      <c r="G2152" s="556">
        <f t="shared" si="70"/>
        <v>16478.7</v>
      </c>
      <c r="H2152" s="581"/>
      <c r="I2152" s="556">
        <f t="shared" si="71"/>
        <v>0</v>
      </c>
      <c r="J2152" s="556"/>
      <c r="K2152" s="556">
        <f t="shared" si="72"/>
        <v>0</v>
      </c>
      <c r="L2152" s="556"/>
      <c r="M2152" s="556">
        <f t="shared" si="73"/>
        <v>0</v>
      </c>
      <c r="N2152" s="556"/>
      <c r="O2152" s="556">
        <f t="shared" si="74"/>
        <v>0</v>
      </c>
      <c r="P2152" s="558">
        <f t="shared" si="75"/>
        <v>35</v>
      </c>
    </row>
    <row r="2153" spans="1:16" ht="15.75">
      <c r="A2153" s="559">
        <v>114</v>
      </c>
      <c r="B2153" s="247" t="s">
        <v>90</v>
      </c>
      <c r="C2153" s="79" t="s">
        <v>2642</v>
      </c>
      <c r="D2153" s="554" t="s">
        <v>2225</v>
      </c>
      <c r="E2153" s="593">
        <v>1000</v>
      </c>
      <c r="F2153" s="594"/>
      <c r="G2153" s="556">
        <f t="shared" si="70"/>
        <v>0</v>
      </c>
      <c r="H2153" s="594"/>
      <c r="I2153" s="556">
        <f t="shared" si="71"/>
        <v>0</v>
      </c>
      <c r="J2153" s="556"/>
      <c r="K2153" s="556">
        <f t="shared" si="72"/>
        <v>0</v>
      </c>
      <c r="L2153" s="556"/>
      <c r="M2153" s="556">
        <f t="shared" si="73"/>
        <v>0</v>
      </c>
      <c r="N2153" s="556">
        <v>2</v>
      </c>
      <c r="O2153" s="556">
        <f t="shared" si="74"/>
        <v>2000</v>
      </c>
      <c r="P2153" s="558">
        <f t="shared" si="75"/>
        <v>2</v>
      </c>
    </row>
    <row r="2154" spans="1:16" ht="15.75">
      <c r="A2154" s="552">
        <v>115</v>
      </c>
      <c r="B2154" s="247" t="s">
        <v>2643</v>
      </c>
      <c r="C2154" s="79" t="s">
        <v>2644</v>
      </c>
      <c r="D2154" s="569" t="s">
        <v>2225</v>
      </c>
      <c r="E2154" s="595">
        <v>1000</v>
      </c>
      <c r="F2154" s="596"/>
      <c r="G2154" s="556">
        <f t="shared" si="70"/>
        <v>0</v>
      </c>
      <c r="H2154" s="596"/>
      <c r="I2154" s="556">
        <f t="shared" si="71"/>
        <v>0</v>
      </c>
      <c r="J2154" s="556"/>
      <c r="K2154" s="556">
        <f t="shared" si="72"/>
        <v>0</v>
      </c>
      <c r="L2154" s="556"/>
      <c r="M2154" s="556">
        <f t="shared" si="73"/>
        <v>0</v>
      </c>
      <c r="N2154" s="556">
        <v>2</v>
      </c>
      <c r="O2154" s="556">
        <f t="shared" si="74"/>
        <v>2000</v>
      </c>
      <c r="P2154" s="558">
        <f t="shared" si="75"/>
        <v>2</v>
      </c>
    </row>
    <row r="2155" spans="1:16" ht="15.75">
      <c r="A2155" s="552">
        <v>116</v>
      </c>
      <c r="B2155" s="247" t="s">
        <v>2643</v>
      </c>
      <c r="C2155" s="79" t="s">
        <v>2645</v>
      </c>
      <c r="D2155" s="300" t="s">
        <v>278</v>
      </c>
      <c r="E2155" s="597">
        <v>1000</v>
      </c>
      <c r="F2155" s="597"/>
      <c r="G2155" s="556">
        <f t="shared" si="70"/>
        <v>0</v>
      </c>
      <c r="H2155" s="597"/>
      <c r="I2155" s="556">
        <f t="shared" si="71"/>
        <v>0</v>
      </c>
      <c r="J2155" s="556"/>
      <c r="K2155" s="556">
        <f t="shared" si="72"/>
        <v>0</v>
      </c>
      <c r="L2155" s="556"/>
      <c r="M2155" s="556">
        <f t="shared" si="73"/>
        <v>0</v>
      </c>
      <c r="N2155" s="556">
        <v>3</v>
      </c>
      <c r="O2155" s="556">
        <f t="shared" si="74"/>
        <v>3000</v>
      </c>
      <c r="P2155" s="558">
        <f t="shared" si="75"/>
        <v>3</v>
      </c>
    </row>
    <row r="2156" spans="1:16" ht="15.75">
      <c r="A2156" s="559">
        <v>117</v>
      </c>
      <c r="B2156" s="223" t="s">
        <v>2646</v>
      </c>
      <c r="C2156" s="79" t="s">
        <v>2647</v>
      </c>
      <c r="D2156" s="554" t="s">
        <v>2225</v>
      </c>
      <c r="E2156" s="554">
        <v>14868</v>
      </c>
      <c r="F2156" s="556">
        <v>1</v>
      </c>
      <c r="G2156" s="556">
        <f t="shared" si="70"/>
        <v>14868</v>
      </c>
      <c r="H2156" s="556"/>
      <c r="I2156" s="556">
        <f t="shared" si="71"/>
        <v>0</v>
      </c>
      <c r="J2156" s="556"/>
      <c r="K2156" s="556">
        <f t="shared" si="72"/>
        <v>0</v>
      </c>
      <c r="L2156" s="556"/>
      <c r="M2156" s="556">
        <f t="shared" si="73"/>
        <v>0</v>
      </c>
      <c r="N2156" s="556"/>
      <c r="O2156" s="556">
        <f t="shared" si="74"/>
        <v>0</v>
      </c>
      <c r="P2156" s="558">
        <f t="shared" si="75"/>
        <v>1</v>
      </c>
    </row>
    <row r="2157" spans="1:16" ht="15.75">
      <c r="A2157" s="552">
        <v>118</v>
      </c>
      <c r="B2157" s="223" t="s">
        <v>2646</v>
      </c>
      <c r="C2157" s="79" t="s">
        <v>2648</v>
      </c>
      <c r="D2157" s="590" t="s">
        <v>2225</v>
      </c>
      <c r="E2157" s="598">
        <v>1000</v>
      </c>
      <c r="F2157" s="599"/>
      <c r="G2157" s="556">
        <f t="shared" si="70"/>
        <v>0</v>
      </c>
      <c r="H2157" s="599"/>
      <c r="I2157" s="556">
        <f t="shared" si="71"/>
        <v>0</v>
      </c>
      <c r="J2157" s="556"/>
      <c r="K2157" s="556">
        <f t="shared" si="72"/>
        <v>0</v>
      </c>
      <c r="L2157" s="556"/>
      <c r="M2157" s="556">
        <f t="shared" si="73"/>
        <v>0</v>
      </c>
      <c r="N2157" s="556">
        <v>2</v>
      </c>
      <c r="O2157" s="556">
        <f t="shared" si="74"/>
        <v>2000</v>
      </c>
      <c r="P2157" s="558">
        <f t="shared" si="75"/>
        <v>2</v>
      </c>
    </row>
    <row r="2158" spans="1:16" ht="15.75">
      <c r="A2158" s="552">
        <v>119</v>
      </c>
      <c r="B2158" s="247" t="s">
        <v>2649</v>
      </c>
      <c r="C2158" s="79" t="s">
        <v>2650</v>
      </c>
      <c r="D2158" s="590" t="s">
        <v>2225</v>
      </c>
      <c r="E2158" s="598">
        <v>1000</v>
      </c>
      <c r="F2158" s="599"/>
      <c r="G2158" s="556">
        <f t="shared" si="70"/>
        <v>0</v>
      </c>
      <c r="H2158" s="599"/>
      <c r="I2158" s="556">
        <f t="shared" si="71"/>
        <v>0</v>
      </c>
      <c r="J2158" s="556"/>
      <c r="K2158" s="556">
        <f t="shared" si="72"/>
        <v>0</v>
      </c>
      <c r="L2158" s="556"/>
      <c r="M2158" s="556">
        <f t="shared" si="73"/>
        <v>0</v>
      </c>
      <c r="N2158" s="556">
        <v>3</v>
      </c>
      <c r="O2158" s="556">
        <f t="shared" si="74"/>
        <v>3000</v>
      </c>
      <c r="P2158" s="558">
        <f t="shared" si="75"/>
        <v>3</v>
      </c>
    </row>
    <row r="2159" spans="1:16" ht="15.75">
      <c r="A2159" s="559">
        <v>120</v>
      </c>
      <c r="B2159" s="247" t="s">
        <v>2651</v>
      </c>
      <c r="C2159" s="79" t="s">
        <v>2652</v>
      </c>
      <c r="D2159" s="110" t="s">
        <v>2225</v>
      </c>
      <c r="E2159" s="600">
        <v>500</v>
      </c>
      <c r="F2159" s="599"/>
      <c r="G2159" s="556">
        <f t="shared" si="70"/>
        <v>0</v>
      </c>
      <c r="H2159" s="599"/>
      <c r="I2159" s="556">
        <f t="shared" si="71"/>
        <v>0</v>
      </c>
      <c r="J2159" s="556"/>
      <c r="K2159" s="556">
        <f t="shared" si="72"/>
        <v>0</v>
      </c>
      <c r="L2159" s="556"/>
      <c r="M2159" s="556">
        <f t="shared" si="73"/>
        <v>0</v>
      </c>
      <c r="N2159" s="556">
        <v>2</v>
      </c>
      <c r="O2159" s="556">
        <f t="shared" si="74"/>
        <v>1000</v>
      </c>
      <c r="P2159" s="558">
        <f t="shared" si="75"/>
        <v>2</v>
      </c>
    </row>
    <row r="2160" spans="1:16" ht="30">
      <c r="A2160" s="552">
        <v>121</v>
      </c>
      <c r="B2160" s="559"/>
      <c r="C2160" s="79" t="s">
        <v>2653</v>
      </c>
      <c r="D2160" s="560" t="s">
        <v>2225</v>
      </c>
      <c r="E2160" s="563">
        <v>8500</v>
      </c>
      <c r="F2160" s="300"/>
      <c r="G2160" s="556">
        <f t="shared" si="70"/>
        <v>0</v>
      </c>
      <c r="H2160" s="300"/>
      <c r="I2160" s="556">
        <f t="shared" si="71"/>
        <v>0</v>
      </c>
      <c r="J2160" s="556"/>
      <c r="K2160" s="556">
        <f t="shared" si="72"/>
        <v>0</v>
      </c>
      <c r="L2160" s="556"/>
      <c r="M2160" s="556">
        <f t="shared" si="73"/>
        <v>0</v>
      </c>
      <c r="N2160" s="556">
        <v>3</v>
      </c>
      <c r="O2160" s="556">
        <f t="shared" si="74"/>
        <v>25500</v>
      </c>
      <c r="P2160" s="558">
        <f t="shared" si="75"/>
        <v>3</v>
      </c>
    </row>
    <row r="2161" spans="1:16" ht="15.75">
      <c r="A2161" s="552">
        <v>122</v>
      </c>
      <c r="B2161" s="559"/>
      <c r="C2161" s="79" t="s">
        <v>2654</v>
      </c>
      <c r="D2161" s="300" t="s">
        <v>2225</v>
      </c>
      <c r="E2161" s="300">
        <v>6000</v>
      </c>
      <c r="F2161" s="300"/>
      <c r="G2161" s="556">
        <f t="shared" si="70"/>
        <v>0</v>
      </c>
      <c r="H2161" s="300"/>
      <c r="I2161" s="556">
        <f t="shared" si="71"/>
        <v>0</v>
      </c>
      <c r="J2161" s="556"/>
      <c r="K2161" s="556">
        <f t="shared" si="72"/>
        <v>0</v>
      </c>
      <c r="L2161" s="556"/>
      <c r="M2161" s="556">
        <f t="shared" si="73"/>
        <v>0</v>
      </c>
      <c r="N2161" s="556">
        <v>3</v>
      </c>
      <c r="O2161" s="556">
        <f t="shared" si="74"/>
        <v>18000</v>
      </c>
      <c r="P2161" s="558">
        <f t="shared" si="75"/>
        <v>3</v>
      </c>
    </row>
    <row r="2162" spans="1:16" ht="15.75">
      <c r="A2162" s="559">
        <v>123</v>
      </c>
      <c r="B2162" s="247" t="s">
        <v>980</v>
      </c>
      <c r="C2162" s="79" t="s">
        <v>2655</v>
      </c>
      <c r="D2162" s="554" t="s">
        <v>2225</v>
      </c>
      <c r="E2162" s="563">
        <v>70000</v>
      </c>
      <c r="F2162" s="300">
        <v>1</v>
      </c>
      <c r="G2162" s="556">
        <f t="shared" si="70"/>
        <v>70000</v>
      </c>
      <c r="H2162" s="300"/>
      <c r="I2162" s="556">
        <f t="shared" si="71"/>
        <v>0</v>
      </c>
      <c r="J2162" s="556"/>
      <c r="K2162" s="556">
        <f t="shared" si="72"/>
        <v>0</v>
      </c>
      <c r="L2162" s="556"/>
      <c r="M2162" s="556">
        <f t="shared" si="73"/>
        <v>0</v>
      </c>
      <c r="N2162" s="556"/>
      <c r="O2162" s="556">
        <f t="shared" si="74"/>
        <v>0</v>
      </c>
      <c r="P2162" s="558">
        <f t="shared" si="75"/>
        <v>1</v>
      </c>
    </row>
    <row r="2163" spans="1:16" ht="30">
      <c r="A2163" s="552">
        <v>124</v>
      </c>
      <c r="B2163" s="247" t="s">
        <v>2656</v>
      </c>
      <c r="C2163" s="79" t="s">
        <v>2657</v>
      </c>
      <c r="D2163" s="554" t="s">
        <v>2225</v>
      </c>
      <c r="E2163" s="563">
        <v>12000</v>
      </c>
      <c r="F2163" s="300">
        <v>3</v>
      </c>
      <c r="G2163" s="556">
        <f t="shared" si="70"/>
        <v>36000</v>
      </c>
      <c r="H2163" s="300"/>
      <c r="I2163" s="556">
        <f t="shared" si="71"/>
        <v>0</v>
      </c>
      <c r="J2163" s="556"/>
      <c r="K2163" s="556">
        <f t="shared" si="72"/>
        <v>0</v>
      </c>
      <c r="L2163" s="556"/>
      <c r="M2163" s="556">
        <f t="shared" si="73"/>
        <v>0</v>
      </c>
      <c r="N2163" s="556"/>
      <c r="O2163" s="556">
        <f t="shared" si="74"/>
        <v>0</v>
      </c>
      <c r="P2163" s="558">
        <f t="shared" si="75"/>
        <v>3</v>
      </c>
    </row>
    <row r="2164" spans="1:16" ht="15.75">
      <c r="A2164" s="552">
        <v>125</v>
      </c>
      <c r="B2164" s="247" t="s">
        <v>974</v>
      </c>
      <c r="C2164" s="79" t="s">
        <v>2658</v>
      </c>
      <c r="D2164" s="300" t="s">
        <v>2225</v>
      </c>
      <c r="E2164" s="300">
        <v>7000</v>
      </c>
      <c r="F2164" s="300"/>
      <c r="G2164" s="556">
        <f t="shared" si="70"/>
        <v>0</v>
      </c>
      <c r="H2164" s="300"/>
      <c r="I2164" s="556">
        <f t="shared" si="71"/>
        <v>0</v>
      </c>
      <c r="J2164" s="556"/>
      <c r="K2164" s="556">
        <f t="shared" si="72"/>
        <v>0</v>
      </c>
      <c r="L2164" s="556">
        <v>3</v>
      </c>
      <c r="M2164" s="556">
        <f t="shared" si="73"/>
        <v>21000</v>
      </c>
      <c r="N2164" s="556"/>
      <c r="O2164" s="556">
        <f t="shared" si="74"/>
        <v>0</v>
      </c>
      <c r="P2164" s="558">
        <f t="shared" si="75"/>
        <v>3</v>
      </c>
    </row>
    <row r="2165" spans="1:16" ht="15.75">
      <c r="A2165" s="559">
        <v>126</v>
      </c>
      <c r="B2165" s="247" t="s">
        <v>2659</v>
      </c>
      <c r="C2165" s="79" t="s">
        <v>2660</v>
      </c>
      <c r="D2165" s="563" t="s">
        <v>278</v>
      </c>
      <c r="E2165" s="563">
        <v>1000</v>
      </c>
      <c r="F2165" s="300"/>
      <c r="G2165" s="556">
        <f t="shared" si="70"/>
        <v>0</v>
      </c>
      <c r="H2165" s="300"/>
      <c r="I2165" s="556">
        <f t="shared" si="71"/>
        <v>0</v>
      </c>
      <c r="J2165" s="556"/>
      <c r="K2165" s="556">
        <f t="shared" si="72"/>
        <v>0</v>
      </c>
      <c r="L2165" s="556"/>
      <c r="M2165" s="556">
        <f t="shared" si="73"/>
        <v>0</v>
      </c>
      <c r="N2165" s="556">
        <v>4</v>
      </c>
      <c r="O2165" s="556">
        <f t="shared" si="74"/>
        <v>4000</v>
      </c>
      <c r="P2165" s="558">
        <f t="shared" si="75"/>
        <v>4</v>
      </c>
    </row>
    <row r="2166" spans="1:16" ht="15.75">
      <c r="A2166" s="552">
        <v>127</v>
      </c>
      <c r="B2166" s="247" t="s">
        <v>2661</v>
      </c>
      <c r="C2166" s="79" t="s">
        <v>2662</v>
      </c>
      <c r="D2166" s="563" t="s">
        <v>278</v>
      </c>
      <c r="E2166" s="563">
        <v>1000</v>
      </c>
      <c r="F2166" s="300"/>
      <c r="G2166" s="556">
        <f t="shared" si="70"/>
        <v>0</v>
      </c>
      <c r="H2166" s="300"/>
      <c r="I2166" s="556">
        <f t="shared" si="71"/>
        <v>0</v>
      </c>
      <c r="J2166" s="556"/>
      <c r="K2166" s="556">
        <f t="shared" si="72"/>
        <v>0</v>
      </c>
      <c r="L2166" s="556"/>
      <c r="M2166" s="556">
        <f t="shared" si="73"/>
        <v>0</v>
      </c>
      <c r="N2166" s="556">
        <v>1</v>
      </c>
      <c r="O2166" s="556">
        <f t="shared" si="74"/>
        <v>1000</v>
      </c>
      <c r="P2166" s="558">
        <f t="shared" si="75"/>
        <v>1</v>
      </c>
    </row>
    <row r="2167" spans="1:16" ht="15.75">
      <c r="A2167" s="552">
        <v>128</v>
      </c>
      <c r="B2167" s="247" t="s">
        <v>638</v>
      </c>
      <c r="C2167" s="79" t="s">
        <v>2663</v>
      </c>
      <c r="D2167" s="563" t="s">
        <v>2162</v>
      </c>
      <c r="E2167" s="563">
        <v>73.16</v>
      </c>
      <c r="F2167" s="300">
        <v>1672</v>
      </c>
      <c r="G2167" s="556">
        <f t="shared" si="70"/>
        <v>122323.51999999999</v>
      </c>
      <c r="H2167" s="300"/>
      <c r="I2167" s="556">
        <f t="shared" si="71"/>
        <v>0</v>
      </c>
      <c r="J2167" s="556"/>
      <c r="K2167" s="556">
        <f t="shared" si="72"/>
        <v>0</v>
      </c>
      <c r="L2167" s="556"/>
      <c r="M2167" s="556">
        <f t="shared" si="73"/>
        <v>0</v>
      </c>
      <c r="N2167" s="556"/>
      <c r="O2167" s="556">
        <f t="shared" si="74"/>
        <v>0</v>
      </c>
      <c r="P2167" s="558">
        <f t="shared" si="75"/>
        <v>1672</v>
      </c>
    </row>
    <row r="2168" spans="1:16" ht="15.75">
      <c r="A2168" s="559">
        <v>129</v>
      </c>
      <c r="B2168" s="247" t="s">
        <v>638</v>
      </c>
      <c r="C2168" s="79" t="s">
        <v>2664</v>
      </c>
      <c r="D2168" s="560" t="s">
        <v>2665</v>
      </c>
      <c r="E2168" s="563">
        <v>10</v>
      </c>
      <c r="F2168" s="300"/>
      <c r="G2168" s="556">
        <f t="shared" si="70"/>
        <v>0</v>
      </c>
      <c r="H2168" s="300"/>
      <c r="I2168" s="556">
        <f t="shared" si="71"/>
        <v>0</v>
      </c>
      <c r="J2168" s="556"/>
      <c r="K2168" s="556">
        <f t="shared" si="72"/>
        <v>0</v>
      </c>
      <c r="L2168" s="556"/>
      <c r="M2168" s="556">
        <f t="shared" si="73"/>
        <v>0</v>
      </c>
      <c r="N2168" s="556">
        <v>2850</v>
      </c>
      <c r="O2168" s="556">
        <f t="shared" si="74"/>
        <v>28500</v>
      </c>
      <c r="P2168" s="558">
        <f t="shared" si="75"/>
        <v>2850</v>
      </c>
    </row>
    <row r="2169" spans="1:16" ht="15.75">
      <c r="A2169" s="552">
        <v>130</v>
      </c>
      <c r="B2169" s="247" t="s">
        <v>638</v>
      </c>
      <c r="C2169" s="79" t="s">
        <v>2666</v>
      </c>
      <c r="D2169" s="560" t="s">
        <v>2665</v>
      </c>
      <c r="E2169" s="563">
        <v>3</v>
      </c>
      <c r="F2169" s="300"/>
      <c r="G2169" s="556">
        <f t="shared" ref="G2169:G2208" si="76">F2169*E2169</f>
        <v>0</v>
      </c>
      <c r="H2169" s="300"/>
      <c r="I2169" s="556">
        <f t="shared" ref="I2169:I2208" si="77">H2169*E2169</f>
        <v>0</v>
      </c>
      <c r="J2169" s="556"/>
      <c r="K2169" s="556">
        <f t="shared" ref="K2169:K2208" si="78">J2169*E2169</f>
        <v>0</v>
      </c>
      <c r="L2169" s="556"/>
      <c r="M2169" s="556">
        <f t="shared" ref="M2169:M2208" si="79">L2169*E2169</f>
        <v>0</v>
      </c>
      <c r="N2169" s="556">
        <v>2707</v>
      </c>
      <c r="O2169" s="556">
        <f t="shared" ref="O2169:O2208" si="80">N2169*E2169</f>
        <v>8121</v>
      </c>
      <c r="P2169" s="558">
        <f t="shared" ref="P2169:P2208" si="81">F2169+H2169+J2169+L2169+N2169</f>
        <v>2707</v>
      </c>
    </row>
    <row r="2170" spans="1:16" ht="15.75">
      <c r="A2170" s="552">
        <v>131</v>
      </c>
      <c r="B2170" s="247" t="s">
        <v>1206</v>
      </c>
      <c r="C2170" s="79" t="s">
        <v>2667</v>
      </c>
      <c r="D2170" s="563" t="s">
        <v>278</v>
      </c>
      <c r="E2170" s="563">
        <v>250</v>
      </c>
      <c r="F2170" s="300">
        <v>6</v>
      </c>
      <c r="G2170" s="556">
        <f t="shared" si="76"/>
        <v>1500</v>
      </c>
      <c r="H2170" s="300"/>
      <c r="I2170" s="556">
        <f t="shared" si="77"/>
        <v>0</v>
      </c>
      <c r="J2170" s="556"/>
      <c r="K2170" s="556">
        <f t="shared" si="78"/>
        <v>0</v>
      </c>
      <c r="L2170" s="556"/>
      <c r="M2170" s="556">
        <f t="shared" si="79"/>
        <v>0</v>
      </c>
      <c r="N2170" s="556">
        <v>32</v>
      </c>
      <c r="O2170" s="556">
        <f t="shared" si="80"/>
        <v>8000</v>
      </c>
      <c r="P2170" s="558">
        <f t="shared" si="81"/>
        <v>38</v>
      </c>
    </row>
    <row r="2171" spans="1:16" ht="15.75">
      <c r="A2171" s="559">
        <v>132</v>
      </c>
      <c r="B2171" s="247" t="s">
        <v>2668</v>
      </c>
      <c r="C2171" s="79" t="s">
        <v>2669</v>
      </c>
      <c r="D2171" s="560" t="s">
        <v>2225</v>
      </c>
      <c r="E2171" s="563">
        <v>13614.33</v>
      </c>
      <c r="F2171" s="300">
        <v>6</v>
      </c>
      <c r="G2171" s="556">
        <f t="shared" si="76"/>
        <v>81685.98</v>
      </c>
      <c r="H2171" s="300"/>
      <c r="I2171" s="556">
        <f t="shared" si="77"/>
        <v>0</v>
      </c>
      <c r="J2171" s="556"/>
      <c r="K2171" s="556">
        <f t="shared" si="78"/>
        <v>0</v>
      </c>
      <c r="L2171" s="556"/>
      <c r="M2171" s="556">
        <f t="shared" si="79"/>
        <v>0</v>
      </c>
      <c r="N2171" s="556"/>
      <c r="O2171" s="556">
        <f t="shared" si="80"/>
        <v>0</v>
      </c>
      <c r="P2171" s="558">
        <f t="shared" si="81"/>
        <v>6</v>
      </c>
    </row>
    <row r="2172" spans="1:16" ht="15.75">
      <c r="A2172" s="552">
        <v>133</v>
      </c>
      <c r="B2172" s="247" t="s">
        <v>2670</v>
      </c>
      <c r="C2172" s="79" t="s">
        <v>2671</v>
      </c>
      <c r="D2172" s="554" t="s">
        <v>2672</v>
      </c>
      <c r="E2172" s="571">
        <v>2264.3200000000002</v>
      </c>
      <c r="F2172" s="556">
        <v>1.3</v>
      </c>
      <c r="G2172" s="556">
        <f t="shared" si="76"/>
        <v>2943.6160000000004</v>
      </c>
      <c r="H2172" s="556"/>
      <c r="I2172" s="556">
        <f t="shared" si="77"/>
        <v>0</v>
      </c>
      <c r="J2172" s="556"/>
      <c r="K2172" s="556">
        <f t="shared" si="78"/>
        <v>0</v>
      </c>
      <c r="L2172" s="556"/>
      <c r="M2172" s="556">
        <f t="shared" si="79"/>
        <v>0</v>
      </c>
      <c r="N2172" s="556"/>
      <c r="O2172" s="556">
        <f t="shared" si="80"/>
        <v>0</v>
      </c>
      <c r="P2172" s="558">
        <f t="shared" si="81"/>
        <v>1.3</v>
      </c>
    </row>
    <row r="2173" spans="1:16" ht="15.75">
      <c r="A2173" s="552">
        <v>134</v>
      </c>
      <c r="B2173" s="250" t="s">
        <v>2673</v>
      </c>
      <c r="C2173" s="79" t="s">
        <v>2674</v>
      </c>
      <c r="D2173" s="560" t="s">
        <v>749</v>
      </c>
      <c r="E2173" s="563">
        <v>5000</v>
      </c>
      <c r="F2173" s="300"/>
      <c r="G2173" s="556">
        <f t="shared" si="76"/>
        <v>0</v>
      </c>
      <c r="H2173" s="300"/>
      <c r="I2173" s="556">
        <f t="shared" si="77"/>
        <v>0</v>
      </c>
      <c r="J2173" s="556"/>
      <c r="K2173" s="556">
        <f t="shared" si="78"/>
        <v>0</v>
      </c>
      <c r="L2173" s="556"/>
      <c r="M2173" s="556">
        <f t="shared" si="79"/>
        <v>0</v>
      </c>
      <c r="N2173" s="556">
        <v>1</v>
      </c>
      <c r="O2173" s="556">
        <f t="shared" si="80"/>
        <v>5000</v>
      </c>
      <c r="P2173" s="558">
        <f t="shared" si="81"/>
        <v>1</v>
      </c>
    </row>
    <row r="2174" spans="1:16" ht="15.75">
      <c r="A2174" s="559">
        <v>135</v>
      </c>
      <c r="B2174" s="250" t="s">
        <v>804</v>
      </c>
      <c r="C2174" s="79" t="s">
        <v>2675</v>
      </c>
      <c r="D2174" s="560" t="s">
        <v>2225</v>
      </c>
      <c r="E2174" s="563">
        <v>200</v>
      </c>
      <c r="F2174" s="300"/>
      <c r="G2174" s="556">
        <f t="shared" si="76"/>
        <v>0</v>
      </c>
      <c r="H2174" s="300"/>
      <c r="I2174" s="556">
        <f t="shared" si="77"/>
        <v>0</v>
      </c>
      <c r="J2174" s="556"/>
      <c r="K2174" s="556">
        <f t="shared" si="78"/>
        <v>0</v>
      </c>
      <c r="L2174" s="556"/>
      <c r="M2174" s="556">
        <f t="shared" si="79"/>
        <v>0</v>
      </c>
      <c r="N2174" s="556">
        <v>31</v>
      </c>
      <c r="O2174" s="556">
        <f t="shared" si="80"/>
        <v>6200</v>
      </c>
      <c r="P2174" s="558">
        <f t="shared" si="81"/>
        <v>31</v>
      </c>
    </row>
    <row r="2175" spans="1:16" ht="15.75">
      <c r="A2175" s="552">
        <v>136</v>
      </c>
      <c r="B2175" s="250" t="s">
        <v>2409</v>
      </c>
      <c r="C2175" s="79" t="s">
        <v>2676</v>
      </c>
      <c r="D2175" s="560" t="s">
        <v>2225</v>
      </c>
      <c r="E2175" s="563">
        <v>150</v>
      </c>
      <c r="F2175" s="300"/>
      <c r="G2175" s="556">
        <f t="shared" si="76"/>
        <v>0</v>
      </c>
      <c r="H2175" s="300"/>
      <c r="I2175" s="556">
        <f t="shared" si="77"/>
        <v>0</v>
      </c>
      <c r="J2175" s="556"/>
      <c r="K2175" s="556">
        <f t="shared" si="78"/>
        <v>0</v>
      </c>
      <c r="L2175" s="556"/>
      <c r="M2175" s="556">
        <f t="shared" si="79"/>
        <v>0</v>
      </c>
      <c r="N2175" s="556">
        <v>24</v>
      </c>
      <c r="O2175" s="556">
        <f t="shared" si="80"/>
        <v>3600</v>
      </c>
      <c r="P2175" s="558">
        <f t="shared" si="81"/>
        <v>24</v>
      </c>
    </row>
    <row r="2176" spans="1:16" ht="15.75">
      <c r="A2176" s="552">
        <v>137</v>
      </c>
      <c r="B2176" s="250" t="s">
        <v>2677</v>
      </c>
      <c r="C2176" s="79" t="s">
        <v>2678</v>
      </c>
      <c r="D2176" s="563" t="s">
        <v>278</v>
      </c>
      <c r="E2176" s="601">
        <v>30000</v>
      </c>
      <c r="F2176" s="602"/>
      <c r="G2176" s="556">
        <f t="shared" si="76"/>
        <v>0</v>
      </c>
      <c r="H2176" s="602"/>
      <c r="I2176" s="556">
        <f t="shared" si="77"/>
        <v>0</v>
      </c>
      <c r="J2176" s="556"/>
      <c r="K2176" s="556">
        <f t="shared" si="78"/>
        <v>0</v>
      </c>
      <c r="L2176" s="556"/>
      <c r="M2176" s="556">
        <f t="shared" si="79"/>
        <v>0</v>
      </c>
      <c r="N2176" s="556">
        <v>1</v>
      </c>
      <c r="O2176" s="556">
        <f t="shared" si="80"/>
        <v>30000</v>
      </c>
      <c r="P2176" s="558">
        <f t="shared" si="81"/>
        <v>1</v>
      </c>
    </row>
    <row r="2177" spans="1:16" ht="15.75">
      <c r="A2177" s="559">
        <v>138</v>
      </c>
      <c r="B2177" s="250" t="s">
        <v>2217</v>
      </c>
      <c r="C2177" s="79" t="s">
        <v>2679</v>
      </c>
      <c r="D2177" s="563" t="s">
        <v>278</v>
      </c>
      <c r="E2177" s="601">
        <v>45000</v>
      </c>
      <c r="F2177" s="602"/>
      <c r="G2177" s="556">
        <f t="shared" si="76"/>
        <v>0</v>
      </c>
      <c r="H2177" s="602"/>
      <c r="I2177" s="556">
        <f t="shared" si="77"/>
        <v>0</v>
      </c>
      <c r="J2177" s="556"/>
      <c r="K2177" s="556">
        <f t="shared" si="78"/>
        <v>0</v>
      </c>
      <c r="L2177" s="556"/>
      <c r="M2177" s="556">
        <f t="shared" si="79"/>
        <v>0</v>
      </c>
      <c r="N2177" s="556">
        <v>1</v>
      </c>
      <c r="O2177" s="556">
        <f t="shared" si="80"/>
        <v>45000</v>
      </c>
      <c r="P2177" s="558">
        <f t="shared" si="81"/>
        <v>1</v>
      </c>
    </row>
    <row r="2178" spans="1:16" ht="15.75">
      <c r="A2178" s="552">
        <v>139</v>
      </c>
      <c r="B2178" s="562"/>
      <c r="C2178" s="79" t="s">
        <v>2680</v>
      </c>
      <c r="D2178" s="560" t="s">
        <v>1054</v>
      </c>
      <c r="E2178" s="560">
        <v>486.625</v>
      </c>
      <c r="F2178" s="300">
        <v>4</v>
      </c>
      <c r="G2178" s="556">
        <f t="shared" si="76"/>
        <v>1946.5</v>
      </c>
      <c r="H2178" s="300"/>
      <c r="I2178" s="556">
        <f t="shared" si="77"/>
        <v>0</v>
      </c>
      <c r="J2178" s="556"/>
      <c r="K2178" s="556">
        <f t="shared" si="78"/>
        <v>0</v>
      </c>
      <c r="L2178" s="556"/>
      <c r="M2178" s="556">
        <f t="shared" si="79"/>
        <v>0</v>
      </c>
      <c r="N2178" s="556"/>
      <c r="O2178" s="556">
        <f t="shared" si="80"/>
        <v>0</v>
      </c>
      <c r="P2178" s="558">
        <f t="shared" si="81"/>
        <v>4</v>
      </c>
    </row>
    <row r="2179" spans="1:16" ht="15.75">
      <c r="A2179" s="552">
        <v>140</v>
      </c>
      <c r="B2179" s="559"/>
      <c r="C2179" s="79" t="s">
        <v>2681</v>
      </c>
      <c r="D2179" s="563" t="s">
        <v>2225</v>
      </c>
      <c r="E2179" s="563">
        <v>400</v>
      </c>
      <c r="F2179" s="300"/>
      <c r="G2179" s="556">
        <f t="shared" si="76"/>
        <v>0</v>
      </c>
      <c r="H2179" s="300"/>
      <c r="I2179" s="556">
        <f t="shared" si="77"/>
        <v>0</v>
      </c>
      <c r="J2179" s="556"/>
      <c r="K2179" s="556">
        <f t="shared" si="78"/>
        <v>0</v>
      </c>
      <c r="L2179" s="556"/>
      <c r="M2179" s="556">
        <f t="shared" si="79"/>
        <v>0</v>
      </c>
      <c r="N2179" s="556">
        <v>4</v>
      </c>
      <c r="O2179" s="556">
        <f t="shared" si="80"/>
        <v>1600</v>
      </c>
      <c r="P2179" s="558">
        <f t="shared" si="81"/>
        <v>4</v>
      </c>
    </row>
    <row r="2180" spans="1:16" ht="15.75">
      <c r="A2180" s="559">
        <v>141</v>
      </c>
      <c r="B2180" s="559"/>
      <c r="C2180" s="79" t="s">
        <v>2682</v>
      </c>
      <c r="D2180" s="563" t="s">
        <v>2225</v>
      </c>
      <c r="E2180" s="563">
        <v>3000</v>
      </c>
      <c r="F2180" s="300"/>
      <c r="G2180" s="556">
        <f t="shared" si="76"/>
        <v>0</v>
      </c>
      <c r="H2180" s="300"/>
      <c r="I2180" s="556">
        <f t="shared" si="77"/>
        <v>0</v>
      </c>
      <c r="J2180" s="556"/>
      <c r="K2180" s="556">
        <f t="shared" si="78"/>
        <v>0</v>
      </c>
      <c r="L2180" s="556"/>
      <c r="M2180" s="556">
        <f t="shared" si="79"/>
        <v>0</v>
      </c>
      <c r="N2180" s="556">
        <v>4</v>
      </c>
      <c r="O2180" s="556">
        <f t="shared" si="80"/>
        <v>12000</v>
      </c>
      <c r="P2180" s="558">
        <f t="shared" si="81"/>
        <v>4</v>
      </c>
    </row>
    <row r="2181" spans="1:16" ht="15.75">
      <c r="A2181" s="552">
        <v>142</v>
      </c>
      <c r="B2181" s="247"/>
      <c r="C2181" s="79" t="s">
        <v>2683</v>
      </c>
      <c r="D2181" s="563" t="s">
        <v>278</v>
      </c>
      <c r="E2181" s="563">
        <v>400</v>
      </c>
      <c r="F2181" s="300"/>
      <c r="G2181" s="556">
        <f t="shared" si="76"/>
        <v>0</v>
      </c>
      <c r="H2181" s="300"/>
      <c r="I2181" s="556">
        <f t="shared" si="77"/>
        <v>0</v>
      </c>
      <c r="J2181" s="556"/>
      <c r="K2181" s="556">
        <f t="shared" si="78"/>
        <v>0</v>
      </c>
      <c r="L2181" s="556"/>
      <c r="M2181" s="556">
        <f t="shared" si="79"/>
        <v>0</v>
      </c>
      <c r="N2181" s="556">
        <v>4</v>
      </c>
      <c r="O2181" s="556">
        <f t="shared" si="80"/>
        <v>1600</v>
      </c>
      <c r="P2181" s="558">
        <f t="shared" si="81"/>
        <v>4</v>
      </c>
    </row>
    <row r="2182" spans="1:16" ht="15.75">
      <c r="A2182" s="552">
        <v>143</v>
      </c>
      <c r="B2182" s="559"/>
      <c r="C2182" s="79" t="s">
        <v>2684</v>
      </c>
      <c r="D2182" s="563" t="s">
        <v>278</v>
      </c>
      <c r="E2182" s="563">
        <v>5000</v>
      </c>
      <c r="F2182" s="300"/>
      <c r="G2182" s="556">
        <f t="shared" si="76"/>
        <v>0</v>
      </c>
      <c r="H2182" s="300"/>
      <c r="I2182" s="556">
        <f t="shared" si="77"/>
        <v>0</v>
      </c>
      <c r="J2182" s="556"/>
      <c r="K2182" s="556">
        <f t="shared" si="78"/>
        <v>0</v>
      </c>
      <c r="L2182" s="556"/>
      <c r="M2182" s="556">
        <f t="shared" si="79"/>
        <v>0</v>
      </c>
      <c r="N2182" s="556">
        <v>3</v>
      </c>
      <c r="O2182" s="556">
        <f t="shared" si="80"/>
        <v>15000</v>
      </c>
      <c r="P2182" s="558">
        <f t="shared" si="81"/>
        <v>3</v>
      </c>
    </row>
    <row r="2183" spans="1:16" ht="15.75">
      <c r="A2183" s="559">
        <v>144</v>
      </c>
      <c r="B2183" s="559"/>
      <c r="C2183" s="79" t="s">
        <v>2685</v>
      </c>
      <c r="D2183" s="563" t="s">
        <v>278</v>
      </c>
      <c r="E2183" s="563">
        <v>5000</v>
      </c>
      <c r="F2183" s="300"/>
      <c r="G2183" s="556">
        <f t="shared" si="76"/>
        <v>0</v>
      </c>
      <c r="H2183" s="300"/>
      <c r="I2183" s="556">
        <f t="shared" si="77"/>
        <v>0</v>
      </c>
      <c r="J2183" s="556"/>
      <c r="K2183" s="556">
        <f t="shared" si="78"/>
        <v>0</v>
      </c>
      <c r="L2183" s="556"/>
      <c r="M2183" s="556">
        <f t="shared" si="79"/>
        <v>0</v>
      </c>
      <c r="N2183" s="556">
        <v>2</v>
      </c>
      <c r="O2183" s="556">
        <f t="shared" si="80"/>
        <v>10000</v>
      </c>
      <c r="P2183" s="558">
        <f t="shared" si="81"/>
        <v>2</v>
      </c>
    </row>
    <row r="2184" spans="1:16" ht="15.75">
      <c r="A2184" s="552">
        <v>145</v>
      </c>
      <c r="B2184" s="559"/>
      <c r="C2184" s="79" t="s">
        <v>2686</v>
      </c>
      <c r="D2184" s="563" t="s">
        <v>278</v>
      </c>
      <c r="E2184" s="563">
        <v>5000</v>
      </c>
      <c r="F2184" s="300"/>
      <c r="G2184" s="556">
        <f t="shared" si="76"/>
        <v>0</v>
      </c>
      <c r="H2184" s="300"/>
      <c r="I2184" s="556">
        <f t="shared" si="77"/>
        <v>0</v>
      </c>
      <c r="J2184" s="556"/>
      <c r="K2184" s="556">
        <f t="shared" si="78"/>
        <v>0</v>
      </c>
      <c r="L2184" s="556"/>
      <c r="M2184" s="556">
        <f t="shared" si="79"/>
        <v>0</v>
      </c>
      <c r="N2184" s="556">
        <v>3</v>
      </c>
      <c r="O2184" s="556">
        <f t="shared" si="80"/>
        <v>15000</v>
      </c>
      <c r="P2184" s="558">
        <f t="shared" si="81"/>
        <v>3</v>
      </c>
    </row>
    <row r="2185" spans="1:16" ht="15.75">
      <c r="A2185" s="552">
        <v>146</v>
      </c>
      <c r="B2185" s="559"/>
      <c r="C2185" s="79" t="s">
        <v>2687</v>
      </c>
      <c r="D2185" s="563" t="s">
        <v>278</v>
      </c>
      <c r="E2185" s="603">
        <v>10000</v>
      </c>
      <c r="F2185" s="604"/>
      <c r="G2185" s="556">
        <f t="shared" si="76"/>
        <v>0</v>
      </c>
      <c r="H2185" s="604"/>
      <c r="I2185" s="556">
        <f t="shared" si="77"/>
        <v>0</v>
      </c>
      <c r="J2185" s="556"/>
      <c r="K2185" s="556">
        <f t="shared" si="78"/>
        <v>0</v>
      </c>
      <c r="L2185" s="556"/>
      <c r="M2185" s="556">
        <f t="shared" si="79"/>
        <v>0</v>
      </c>
      <c r="N2185" s="556">
        <v>1</v>
      </c>
      <c r="O2185" s="556">
        <f t="shared" si="80"/>
        <v>10000</v>
      </c>
      <c r="P2185" s="558">
        <f t="shared" si="81"/>
        <v>1</v>
      </c>
    </row>
    <row r="2186" spans="1:16" ht="15.75">
      <c r="A2186" s="559">
        <v>147</v>
      </c>
      <c r="B2186" s="559"/>
      <c r="C2186" s="79" t="s">
        <v>2688</v>
      </c>
      <c r="D2186" s="563" t="s">
        <v>278</v>
      </c>
      <c r="E2186" s="563">
        <v>556.15</v>
      </c>
      <c r="F2186" s="300"/>
      <c r="G2186" s="556">
        <f t="shared" si="76"/>
        <v>0</v>
      </c>
      <c r="H2186" s="300"/>
      <c r="I2186" s="556">
        <f t="shared" si="77"/>
        <v>0</v>
      </c>
      <c r="J2186" s="556"/>
      <c r="K2186" s="556">
        <f t="shared" si="78"/>
        <v>0</v>
      </c>
      <c r="L2186" s="556"/>
      <c r="M2186" s="556">
        <f t="shared" si="79"/>
        <v>0</v>
      </c>
      <c r="N2186" s="556">
        <v>6</v>
      </c>
      <c r="O2186" s="556">
        <f t="shared" si="80"/>
        <v>3336.8999999999996</v>
      </c>
      <c r="P2186" s="558">
        <f t="shared" si="81"/>
        <v>6</v>
      </c>
    </row>
    <row r="2187" spans="1:16" ht="30">
      <c r="A2187" s="552">
        <v>148</v>
      </c>
      <c r="B2187" s="559"/>
      <c r="C2187" s="79" t="s">
        <v>2689</v>
      </c>
      <c r="D2187" s="560" t="s">
        <v>1309</v>
      </c>
      <c r="E2187" s="563">
        <v>100</v>
      </c>
      <c r="F2187" s="300"/>
      <c r="G2187" s="556">
        <f t="shared" si="76"/>
        <v>0</v>
      </c>
      <c r="H2187" s="300"/>
      <c r="I2187" s="556">
        <f t="shared" si="77"/>
        <v>0</v>
      </c>
      <c r="J2187" s="556"/>
      <c r="K2187" s="556">
        <f t="shared" si="78"/>
        <v>0</v>
      </c>
      <c r="L2187" s="556"/>
      <c r="M2187" s="556">
        <f t="shared" si="79"/>
        <v>0</v>
      </c>
      <c r="N2187" s="556">
        <v>18</v>
      </c>
      <c r="O2187" s="556">
        <f t="shared" si="80"/>
        <v>1800</v>
      </c>
      <c r="P2187" s="558">
        <f t="shared" si="81"/>
        <v>18</v>
      </c>
    </row>
    <row r="2188" spans="1:16" ht="15.75">
      <c r="A2188" s="552">
        <v>149</v>
      </c>
      <c r="B2188" s="559"/>
      <c r="C2188" s="79" t="s">
        <v>2690</v>
      </c>
      <c r="D2188" s="585" t="s">
        <v>278</v>
      </c>
      <c r="E2188" s="563">
        <v>2000</v>
      </c>
      <c r="F2188" s="300"/>
      <c r="G2188" s="556">
        <f t="shared" si="76"/>
        <v>0</v>
      </c>
      <c r="H2188" s="300"/>
      <c r="I2188" s="556">
        <f t="shared" si="77"/>
        <v>0</v>
      </c>
      <c r="J2188" s="556"/>
      <c r="K2188" s="556">
        <f t="shared" si="78"/>
        <v>0</v>
      </c>
      <c r="L2188" s="556"/>
      <c r="M2188" s="556">
        <f t="shared" si="79"/>
        <v>0</v>
      </c>
      <c r="N2188" s="556">
        <v>1</v>
      </c>
      <c r="O2188" s="556">
        <f t="shared" si="80"/>
        <v>2000</v>
      </c>
      <c r="P2188" s="558">
        <f t="shared" si="81"/>
        <v>1</v>
      </c>
    </row>
    <row r="2189" spans="1:16" ht="15.75">
      <c r="A2189" s="559">
        <v>150</v>
      </c>
      <c r="B2189" s="559"/>
      <c r="C2189" s="79" t="s">
        <v>2691</v>
      </c>
      <c r="D2189" s="563" t="s">
        <v>278</v>
      </c>
      <c r="E2189" s="563">
        <v>1000</v>
      </c>
      <c r="F2189" s="300"/>
      <c r="G2189" s="556">
        <f t="shared" si="76"/>
        <v>0</v>
      </c>
      <c r="H2189" s="300"/>
      <c r="I2189" s="556">
        <f t="shared" si="77"/>
        <v>0</v>
      </c>
      <c r="J2189" s="556"/>
      <c r="K2189" s="556">
        <f t="shared" si="78"/>
        <v>0</v>
      </c>
      <c r="L2189" s="556"/>
      <c r="M2189" s="556">
        <f t="shared" si="79"/>
        <v>0</v>
      </c>
      <c r="N2189" s="556">
        <v>1</v>
      </c>
      <c r="O2189" s="556">
        <f t="shared" si="80"/>
        <v>1000</v>
      </c>
      <c r="P2189" s="558">
        <f t="shared" si="81"/>
        <v>1</v>
      </c>
    </row>
    <row r="2190" spans="1:16" ht="15.75">
      <c r="A2190" s="552">
        <v>151</v>
      </c>
      <c r="B2190" s="559"/>
      <c r="C2190" s="79" t="s">
        <v>2692</v>
      </c>
      <c r="D2190" s="563" t="s">
        <v>2553</v>
      </c>
      <c r="E2190" s="563">
        <v>5</v>
      </c>
      <c r="F2190" s="300"/>
      <c r="G2190" s="556">
        <f t="shared" si="76"/>
        <v>0</v>
      </c>
      <c r="H2190" s="300"/>
      <c r="I2190" s="556">
        <f t="shared" si="77"/>
        <v>0</v>
      </c>
      <c r="J2190" s="556"/>
      <c r="K2190" s="556">
        <f t="shared" si="78"/>
        <v>0</v>
      </c>
      <c r="L2190" s="556"/>
      <c r="M2190" s="556">
        <f t="shared" si="79"/>
        <v>0</v>
      </c>
      <c r="N2190" s="556">
        <v>6</v>
      </c>
      <c r="O2190" s="556">
        <f t="shared" si="80"/>
        <v>30</v>
      </c>
      <c r="P2190" s="558">
        <f t="shared" si="81"/>
        <v>6</v>
      </c>
    </row>
    <row r="2191" spans="1:16" ht="15.75">
      <c r="A2191" s="552">
        <v>152</v>
      </c>
      <c r="B2191" s="559"/>
      <c r="C2191" s="79" t="s">
        <v>2693</v>
      </c>
      <c r="D2191" s="563" t="s">
        <v>278</v>
      </c>
      <c r="E2191" s="563">
        <v>1000</v>
      </c>
      <c r="F2191" s="300"/>
      <c r="G2191" s="556">
        <f t="shared" si="76"/>
        <v>0</v>
      </c>
      <c r="H2191" s="300"/>
      <c r="I2191" s="556">
        <f t="shared" si="77"/>
        <v>0</v>
      </c>
      <c r="J2191" s="556"/>
      <c r="K2191" s="556">
        <f t="shared" si="78"/>
        <v>0</v>
      </c>
      <c r="L2191" s="556"/>
      <c r="M2191" s="556">
        <f t="shared" si="79"/>
        <v>0</v>
      </c>
      <c r="N2191" s="556">
        <v>1</v>
      </c>
      <c r="O2191" s="556">
        <f t="shared" si="80"/>
        <v>1000</v>
      </c>
      <c r="P2191" s="558">
        <f t="shared" si="81"/>
        <v>1</v>
      </c>
    </row>
    <row r="2192" spans="1:16" ht="15.75">
      <c r="A2192" s="559">
        <v>153</v>
      </c>
      <c r="B2192" s="559"/>
      <c r="C2192" s="79" t="s">
        <v>2694</v>
      </c>
      <c r="D2192" s="585" t="s">
        <v>278</v>
      </c>
      <c r="E2192" s="561">
        <v>200</v>
      </c>
      <c r="F2192" s="605"/>
      <c r="G2192" s="556">
        <f t="shared" si="76"/>
        <v>0</v>
      </c>
      <c r="H2192" s="605"/>
      <c r="I2192" s="556">
        <f t="shared" si="77"/>
        <v>0</v>
      </c>
      <c r="J2192" s="556"/>
      <c r="K2192" s="556">
        <f t="shared" si="78"/>
        <v>0</v>
      </c>
      <c r="L2192" s="556"/>
      <c r="M2192" s="556">
        <f t="shared" si="79"/>
        <v>0</v>
      </c>
      <c r="N2192" s="556">
        <v>2</v>
      </c>
      <c r="O2192" s="556">
        <f t="shared" si="80"/>
        <v>400</v>
      </c>
      <c r="P2192" s="558">
        <f t="shared" si="81"/>
        <v>2</v>
      </c>
    </row>
    <row r="2193" spans="1:16" ht="15.75">
      <c r="A2193" s="552">
        <v>154</v>
      </c>
      <c r="B2193" s="552"/>
      <c r="C2193" s="79" t="s">
        <v>2695</v>
      </c>
      <c r="D2193" s="571" t="s">
        <v>278</v>
      </c>
      <c r="E2193" s="555">
        <v>500</v>
      </c>
      <c r="F2193" s="558"/>
      <c r="G2193" s="556">
        <f t="shared" si="76"/>
        <v>0</v>
      </c>
      <c r="H2193" s="558"/>
      <c r="I2193" s="556">
        <f t="shared" si="77"/>
        <v>0</v>
      </c>
      <c r="J2193" s="556"/>
      <c r="K2193" s="556">
        <f t="shared" si="78"/>
        <v>0</v>
      </c>
      <c r="L2193" s="556"/>
      <c r="M2193" s="556">
        <f t="shared" si="79"/>
        <v>0</v>
      </c>
      <c r="N2193" s="556">
        <v>2</v>
      </c>
      <c r="O2193" s="556">
        <f t="shared" si="80"/>
        <v>1000</v>
      </c>
      <c r="P2193" s="558">
        <f t="shared" si="81"/>
        <v>2</v>
      </c>
    </row>
    <row r="2194" spans="1:16" ht="15.75">
      <c r="A2194" s="552">
        <v>155</v>
      </c>
      <c r="B2194" s="559"/>
      <c r="C2194" s="79" t="s">
        <v>2696</v>
      </c>
      <c r="D2194" s="563" t="s">
        <v>278</v>
      </c>
      <c r="E2194" s="563">
        <v>15000</v>
      </c>
      <c r="F2194" s="300"/>
      <c r="G2194" s="556">
        <f t="shared" si="76"/>
        <v>0</v>
      </c>
      <c r="H2194" s="300"/>
      <c r="I2194" s="556">
        <f t="shared" si="77"/>
        <v>0</v>
      </c>
      <c r="J2194" s="556"/>
      <c r="K2194" s="556">
        <f t="shared" si="78"/>
        <v>0</v>
      </c>
      <c r="L2194" s="556"/>
      <c r="M2194" s="556">
        <f t="shared" si="79"/>
        <v>0</v>
      </c>
      <c r="N2194" s="556">
        <v>1</v>
      </c>
      <c r="O2194" s="556">
        <f t="shared" si="80"/>
        <v>15000</v>
      </c>
      <c r="P2194" s="558">
        <f t="shared" si="81"/>
        <v>1</v>
      </c>
    </row>
    <row r="2195" spans="1:16" ht="15.75">
      <c r="A2195" s="559">
        <v>156</v>
      </c>
      <c r="B2195" s="559"/>
      <c r="C2195" s="79" t="s">
        <v>2697</v>
      </c>
      <c r="D2195" s="563" t="s">
        <v>278</v>
      </c>
      <c r="E2195" s="563">
        <v>10000</v>
      </c>
      <c r="F2195" s="300"/>
      <c r="G2195" s="556">
        <f t="shared" si="76"/>
        <v>0</v>
      </c>
      <c r="H2195" s="300"/>
      <c r="I2195" s="556">
        <f t="shared" si="77"/>
        <v>0</v>
      </c>
      <c r="J2195" s="556"/>
      <c r="K2195" s="556">
        <f t="shared" si="78"/>
        <v>0</v>
      </c>
      <c r="L2195" s="556"/>
      <c r="M2195" s="556">
        <f t="shared" si="79"/>
        <v>0</v>
      </c>
      <c r="N2195" s="556">
        <v>1</v>
      </c>
      <c r="O2195" s="556">
        <f t="shared" si="80"/>
        <v>10000</v>
      </c>
      <c r="P2195" s="558">
        <f t="shared" si="81"/>
        <v>1</v>
      </c>
    </row>
    <row r="2196" spans="1:16" ht="15.75">
      <c r="A2196" s="552">
        <v>157</v>
      </c>
      <c r="B2196" s="559"/>
      <c r="C2196" s="79" t="s">
        <v>2698</v>
      </c>
      <c r="D2196" s="563" t="s">
        <v>278</v>
      </c>
      <c r="E2196" s="563">
        <v>1000</v>
      </c>
      <c r="F2196" s="300"/>
      <c r="G2196" s="556">
        <f t="shared" si="76"/>
        <v>0</v>
      </c>
      <c r="H2196" s="300"/>
      <c r="I2196" s="556">
        <f t="shared" si="77"/>
        <v>0</v>
      </c>
      <c r="J2196" s="556"/>
      <c r="K2196" s="556">
        <f t="shared" si="78"/>
        <v>0</v>
      </c>
      <c r="L2196" s="556"/>
      <c r="M2196" s="556">
        <f t="shared" si="79"/>
        <v>0</v>
      </c>
      <c r="N2196" s="556">
        <v>2</v>
      </c>
      <c r="O2196" s="556">
        <f t="shared" si="80"/>
        <v>2000</v>
      </c>
      <c r="P2196" s="558">
        <f t="shared" si="81"/>
        <v>2</v>
      </c>
    </row>
    <row r="2197" spans="1:16" ht="15.75">
      <c r="A2197" s="552">
        <v>158</v>
      </c>
      <c r="B2197" s="559"/>
      <c r="C2197" s="79" t="s">
        <v>2699</v>
      </c>
      <c r="D2197" s="563" t="s">
        <v>278</v>
      </c>
      <c r="E2197" s="563">
        <v>2000</v>
      </c>
      <c r="F2197" s="300"/>
      <c r="G2197" s="556">
        <f t="shared" si="76"/>
        <v>0</v>
      </c>
      <c r="H2197" s="300"/>
      <c r="I2197" s="556">
        <f t="shared" si="77"/>
        <v>0</v>
      </c>
      <c r="J2197" s="556"/>
      <c r="K2197" s="556">
        <f t="shared" si="78"/>
        <v>0</v>
      </c>
      <c r="L2197" s="556"/>
      <c r="M2197" s="556">
        <f t="shared" si="79"/>
        <v>0</v>
      </c>
      <c r="N2197" s="556">
        <v>1</v>
      </c>
      <c r="O2197" s="556">
        <f t="shared" si="80"/>
        <v>2000</v>
      </c>
      <c r="P2197" s="558">
        <f t="shared" si="81"/>
        <v>1</v>
      </c>
    </row>
    <row r="2198" spans="1:16" ht="15.75">
      <c r="A2198" s="559">
        <v>159</v>
      </c>
      <c r="B2198" s="559"/>
      <c r="C2198" s="79" t="s">
        <v>2700</v>
      </c>
      <c r="D2198" s="585" t="s">
        <v>278</v>
      </c>
      <c r="E2198" s="563">
        <v>250</v>
      </c>
      <c r="F2198" s="300"/>
      <c r="G2198" s="556">
        <f t="shared" si="76"/>
        <v>0</v>
      </c>
      <c r="H2198" s="300"/>
      <c r="I2198" s="556">
        <f t="shared" si="77"/>
        <v>0</v>
      </c>
      <c r="J2198" s="556"/>
      <c r="K2198" s="556">
        <f t="shared" si="78"/>
        <v>0</v>
      </c>
      <c r="L2198" s="556"/>
      <c r="M2198" s="556">
        <f t="shared" si="79"/>
        <v>0</v>
      </c>
      <c r="N2198" s="556">
        <v>2</v>
      </c>
      <c r="O2198" s="556">
        <f t="shared" si="80"/>
        <v>500</v>
      </c>
      <c r="P2198" s="558">
        <f t="shared" si="81"/>
        <v>2</v>
      </c>
    </row>
    <row r="2199" spans="1:16" ht="15.75">
      <c r="A2199" s="552">
        <v>160</v>
      </c>
      <c r="B2199" s="559"/>
      <c r="C2199" s="79" t="s">
        <v>2701</v>
      </c>
      <c r="D2199" s="585" t="s">
        <v>278</v>
      </c>
      <c r="E2199" s="563">
        <v>50</v>
      </c>
      <c r="F2199" s="300">
        <v>12</v>
      </c>
      <c r="G2199" s="556">
        <f t="shared" si="76"/>
        <v>600</v>
      </c>
      <c r="H2199" s="300"/>
      <c r="I2199" s="556">
        <f t="shared" si="77"/>
        <v>0</v>
      </c>
      <c r="J2199" s="556"/>
      <c r="K2199" s="556">
        <f t="shared" si="78"/>
        <v>0</v>
      </c>
      <c r="L2199" s="556"/>
      <c r="M2199" s="556">
        <f t="shared" si="79"/>
        <v>0</v>
      </c>
      <c r="N2199" s="556"/>
      <c r="O2199" s="556">
        <f t="shared" si="80"/>
        <v>0</v>
      </c>
      <c r="P2199" s="558">
        <f t="shared" si="81"/>
        <v>12</v>
      </c>
    </row>
    <row r="2200" spans="1:16" ht="15.75">
      <c r="A2200" s="552">
        <v>161</v>
      </c>
      <c r="B2200" s="559"/>
      <c r="C2200" s="79" t="s">
        <v>2702</v>
      </c>
      <c r="D2200" s="585" t="s">
        <v>278</v>
      </c>
      <c r="E2200" s="563">
        <v>100</v>
      </c>
      <c r="F2200" s="300">
        <v>129</v>
      </c>
      <c r="G2200" s="556">
        <f t="shared" si="76"/>
        <v>12900</v>
      </c>
      <c r="H2200" s="300"/>
      <c r="I2200" s="556">
        <f t="shared" si="77"/>
        <v>0</v>
      </c>
      <c r="J2200" s="556"/>
      <c r="K2200" s="556">
        <f t="shared" si="78"/>
        <v>0</v>
      </c>
      <c r="L2200" s="556"/>
      <c r="M2200" s="556">
        <f t="shared" si="79"/>
        <v>0</v>
      </c>
      <c r="N2200" s="556"/>
      <c r="O2200" s="556">
        <f t="shared" si="80"/>
        <v>0</v>
      </c>
      <c r="P2200" s="558">
        <f t="shared" si="81"/>
        <v>129</v>
      </c>
    </row>
    <row r="2201" spans="1:16" ht="15.75">
      <c r="A2201" s="559">
        <v>162</v>
      </c>
      <c r="B2201" s="559"/>
      <c r="C2201" s="79" t="s">
        <v>2703</v>
      </c>
      <c r="D2201" s="563" t="s">
        <v>940</v>
      </c>
      <c r="E2201" s="563">
        <v>150</v>
      </c>
      <c r="F2201" s="300">
        <v>1.55</v>
      </c>
      <c r="G2201" s="556">
        <f t="shared" si="76"/>
        <v>232.5</v>
      </c>
      <c r="H2201" s="300"/>
      <c r="I2201" s="556">
        <f t="shared" si="77"/>
        <v>0</v>
      </c>
      <c r="J2201" s="556"/>
      <c r="K2201" s="556">
        <f t="shared" si="78"/>
        <v>0</v>
      </c>
      <c r="L2201" s="556"/>
      <c r="M2201" s="556">
        <f t="shared" si="79"/>
        <v>0</v>
      </c>
      <c r="N2201" s="556"/>
      <c r="O2201" s="556">
        <f t="shared" si="80"/>
        <v>0</v>
      </c>
      <c r="P2201" s="558">
        <f t="shared" si="81"/>
        <v>1.55</v>
      </c>
    </row>
    <row r="2202" spans="1:16" ht="15.75">
      <c r="A2202" s="552">
        <v>163</v>
      </c>
      <c r="B2202" s="24"/>
      <c r="C2202" s="79" t="s">
        <v>2704</v>
      </c>
      <c r="D2202" s="554" t="s">
        <v>2243</v>
      </c>
      <c r="E2202" s="563">
        <v>129.56399999999999</v>
      </c>
      <c r="F2202" s="300">
        <v>90</v>
      </c>
      <c r="G2202" s="556">
        <f t="shared" si="76"/>
        <v>11660.76</v>
      </c>
      <c r="H2202" s="300"/>
      <c r="I2202" s="556">
        <f t="shared" si="77"/>
        <v>0</v>
      </c>
      <c r="J2202" s="556"/>
      <c r="K2202" s="556">
        <f t="shared" si="78"/>
        <v>0</v>
      </c>
      <c r="L2202" s="556"/>
      <c r="M2202" s="556">
        <f t="shared" si="79"/>
        <v>0</v>
      </c>
      <c r="N2202" s="556"/>
      <c r="O2202" s="556">
        <f t="shared" si="80"/>
        <v>0</v>
      </c>
      <c r="P2202" s="558">
        <f t="shared" si="81"/>
        <v>90</v>
      </c>
    </row>
    <row r="2203" spans="1:16" ht="15.75">
      <c r="A2203" s="552">
        <v>164</v>
      </c>
      <c r="B2203" s="24"/>
      <c r="C2203" s="79" t="s">
        <v>2705</v>
      </c>
      <c r="D2203" s="560" t="s">
        <v>2225</v>
      </c>
      <c r="E2203" s="571">
        <v>50000</v>
      </c>
      <c r="F2203" s="556">
        <v>1</v>
      </c>
      <c r="G2203" s="556">
        <f t="shared" si="76"/>
        <v>50000</v>
      </c>
      <c r="H2203" s="556"/>
      <c r="I2203" s="556">
        <f t="shared" si="77"/>
        <v>0</v>
      </c>
      <c r="J2203" s="556"/>
      <c r="K2203" s="556">
        <f t="shared" si="78"/>
        <v>0</v>
      </c>
      <c r="L2203" s="556"/>
      <c r="M2203" s="556">
        <f t="shared" si="79"/>
        <v>0</v>
      </c>
      <c r="N2203" s="556"/>
      <c r="O2203" s="556">
        <f t="shared" si="80"/>
        <v>0</v>
      </c>
      <c r="P2203" s="558">
        <f t="shared" si="81"/>
        <v>1</v>
      </c>
    </row>
    <row r="2204" spans="1:16" ht="15.75">
      <c r="A2204" s="559">
        <v>165</v>
      </c>
      <c r="B2204" s="24"/>
      <c r="C2204" s="79" t="s">
        <v>2706</v>
      </c>
      <c r="D2204" s="590" t="s">
        <v>2225</v>
      </c>
      <c r="E2204" s="312">
        <v>158.12</v>
      </c>
      <c r="F2204" s="162">
        <v>10</v>
      </c>
      <c r="G2204" s="556">
        <f t="shared" si="76"/>
        <v>1581.2</v>
      </c>
      <c r="H2204" s="162"/>
      <c r="I2204" s="556">
        <f t="shared" si="77"/>
        <v>0</v>
      </c>
      <c r="J2204" s="556"/>
      <c r="K2204" s="556">
        <f t="shared" si="78"/>
        <v>0</v>
      </c>
      <c r="L2204" s="556"/>
      <c r="M2204" s="556">
        <f t="shared" si="79"/>
        <v>0</v>
      </c>
      <c r="N2204" s="556"/>
      <c r="O2204" s="556">
        <f t="shared" si="80"/>
        <v>0</v>
      </c>
      <c r="P2204" s="558">
        <f t="shared" si="81"/>
        <v>10</v>
      </c>
    </row>
    <row r="2205" spans="1:16" ht="15.75">
      <c r="A2205" s="552">
        <v>166</v>
      </c>
      <c r="B2205" s="24"/>
      <c r="C2205" s="79" t="s">
        <v>2707</v>
      </c>
      <c r="D2205" s="590" t="s">
        <v>2225</v>
      </c>
      <c r="E2205" s="312">
        <v>188.68</v>
      </c>
      <c r="F2205" s="162">
        <v>15</v>
      </c>
      <c r="G2205" s="556">
        <f t="shared" si="76"/>
        <v>2830.2000000000003</v>
      </c>
      <c r="H2205" s="162"/>
      <c r="I2205" s="556">
        <f t="shared" si="77"/>
        <v>0</v>
      </c>
      <c r="J2205" s="556"/>
      <c r="K2205" s="556">
        <f t="shared" si="78"/>
        <v>0</v>
      </c>
      <c r="L2205" s="556"/>
      <c r="M2205" s="556">
        <f t="shared" si="79"/>
        <v>0</v>
      </c>
      <c r="N2205" s="556"/>
      <c r="O2205" s="556">
        <f t="shared" si="80"/>
        <v>0</v>
      </c>
      <c r="P2205" s="558">
        <f t="shared" si="81"/>
        <v>15</v>
      </c>
    </row>
    <row r="2206" spans="1:16" ht="15.75">
      <c r="A2206" s="552">
        <v>167</v>
      </c>
      <c r="B2206" s="24"/>
      <c r="C2206" s="79" t="s">
        <v>2708</v>
      </c>
      <c r="D2206" s="590" t="s">
        <v>2225</v>
      </c>
      <c r="E2206" s="312">
        <v>212.28</v>
      </c>
      <c r="F2206" s="162">
        <v>5</v>
      </c>
      <c r="G2206" s="556">
        <f t="shared" si="76"/>
        <v>1061.4000000000001</v>
      </c>
      <c r="H2206" s="162"/>
      <c r="I2206" s="556">
        <f t="shared" si="77"/>
        <v>0</v>
      </c>
      <c r="J2206" s="556"/>
      <c r="K2206" s="556">
        <f t="shared" si="78"/>
        <v>0</v>
      </c>
      <c r="L2206" s="556"/>
      <c r="M2206" s="556">
        <f t="shared" si="79"/>
        <v>0</v>
      </c>
      <c r="N2206" s="556"/>
      <c r="O2206" s="556">
        <f t="shared" si="80"/>
        <v>0</v>
      </c>
      <c r="P2206" s="558">
        <f t="shared" si="81"/>
        <v>5</v>
      </c>
    </row>
    <row r="2207" spans="1:16" ht="15.75">
      <c r="A2207" s="559">
        <v>168</v>
      </c>
      <c r="B2207" s="24"/>
      <c r="C2207" s="79" t="s">
        <v>2709</v>
      </c>
      <c r="D2207" s="590" t="s">
        <v>2225</v>
      </c>
      <c r="E2207" s="312">
        <v>271.16000000000003</v>
      </c>
      <c r="F2207" s="162">
        <v>5</v>
      </c>
      <c r="G2207" s="556">
        <f t="shared" si="76"/>
        <v>1355.8000000000002</v>
      </c>
      <c r="H2207" s="162"/>
      <c r="I2207" s="556">
        <f t="shared" si="77"/>
        <v>0</v>
      </c>
      <c r="J2207" s="556"/>
      <c r="K2207" s="556">
        <f t="shared" si="78"/>
        <v>0</v>
      </c>
      <c r="L2207" s="556"/>
      <c r="M2207" s="556">
        <f t="shared" si="79"/>
        <v>0</v>
      </c>
      <c r="N2207" s="556"/>
      <c r="O2207" s="556">
        <f t="shared" si="80"/>
        <v>0</v>
      </c>
      <c r="P2207" s="558">
        <f t="shared" si="81"/>
        <v>5</v>
      </c>
    </row>
    <row r="2208" spans="1:16" ht="15.75">
      <c r="A2208" s="552">
        <v>169</v>
      </c>
      <c r="B2208" s="24"/>
      <c r="C2208" s="79" t="s">
        <v>2710</v>
      </c>
      <c r="D2208" s="560" t="s">
        <v>2225</v>
      </c>
      <c r="E2208" s="571">
        <f>5876/6</f>
        <v>979.33333333333337</v>
      </c>
      <c r="F2208" s="167">
        <v>5</v>
      </c>
      <c r="G2208" s="556">
        <f t="shared" si="76"/>
        <v>4896.666666666667</v>
      </c>
      <c r="H2208" s="167"/>
      <c r="I2208" s="556">
        <f t="shared" si="77"/>
        <v>0</v>
      </c>
      <c r="J2208" s="556"/>
      <c r="K2208" s="556">
        <f t="shared" si="78"/>
        <v>0</v>
      </c>
      <c r="L2208" s="556"/>
      <c r="M2208" s="556">
        <f t="shared" si="79"/>
        <v>0</v>
      </c>
      <c r="N2208" s="556"/>
      <c r="O2208" s="556">
        <f t="shared" si="80"/>
        <v>0</v>
      </c>
      <c r="P2208" s="558">
        <f t="shared" si="81"/>
        <v>5</v>
      </c>
    </row>
    <row r="2209" spans="1:16" ht="15.75">
      <c r="A2209" s="1"/>
      <c r="B2209"/>
      <c r="E2209"/>
      <c r="F2209" s="606"/>
      <c r="G2209" s="606">
        <f>SUM(G2040:G2208)</f>
        <v>1798831.3276666661</v>
      </c>
      <c r="H2209" s="606"/>
      <c r="I2209" s="606">
        <f>SUM(I2040:I2208)</f>
        <v>47000</v>
      </c>
      <c r="J2209" s="606"/>
      <c r="K2209" s="606">
        <f>SUM(K2040:K2208)</f>
        <v>220000</v>
      </c>
      <c r="L2209" s="606"/>
      <c r="M2209" s="606">
        <f>SUM(M2040:M2208)</f>
        <v>315000</v>
      </c>
      <c r="N2209" s="606"/>
      <c r="O2209" s="606">
        <f>SUM(O2040:O2208)</f>
        <v>942576.18</v>
      </c>
      <c r="P2209" s="606"/>
    </row>
    <row r="2210" spans="1:16" ht="15.75">
      <c r="A2210" s="1"/>
      <c r="B2210"/>
      <c r="D2210" s="607"/>
      <c r="E2210"/>
      <c r="F2210" s="606"/>
      <c r="G2210" s="606"/>
      <c r="H2210" s="606"/>
      <c r="I2210" s="606"/>
      <c r="J2210" s="606"/>
      <c r="K2210" s="606"/>
      <c r="L2210" s="606"/>
      <c r="M2210" s="606"/>
      <c r="N2210" s="606"/>
      <c r="O2210" s="606"/>
      <c r="P2210" s="606"/>
    </row>
    <row r="2211" spans="1:16" ht="15.75">
      <c r="A2211" s="108">
        <v>1</v>
      </c>
      <c r="C2211" s="108" t="s">
        <v>2711</v>
      </c>
      <c r="D2211" s="108" t="s">
        <v>2225</v>
      </c>
      <c r="E2211" s="108">
        <v>5000</v>
      </c>
      <c r="F2211" s="167">
        <v>1</v>
      </c>
      <c r="G2211" s="556">
        <f t="shared" ref="G2211:G2213" si="82">F2211*E2211</f>
        <v>5000</v>
      </c>
      <c r="H2211" s="167"/>
      <c r="I2211" s="556"/>
      <c r="J2211" s="556"/>
      <c r="K2211" s="556"/>
      <c r="L2211" s="556"/>
      <c r="M2211" s="556"/>
      <c r="N2211" s="556"/>
      <c r="O2211" s="556"/>
      <c r="P2211" s="558">
        <f t="shared" ref="P2211:P2231" si="83">F2211+H2211+J2211+L2211+N2211</f>
        <v>1</v>
      </c>
    </row>
    <row r="2212" spans="1:16" ht="15.75">
      <c r="A2212" s="108">
        <v>2</v>
      </c>
      <c r="C2212" s="108" t="s">
        <v>2712</v>
      </c>
      <c r="D2212" s="108" t="s">
        <v>2500</v>
      </c>
      <c r="E2212" s="108">
        <v>250</v>
      </c>
      <c r="F2212" s="167">
        <v>150</v>
      </c>
      <c r="G2212" s="556">
        <f t="shared" si="82"/>
        <v>37500</v>
      </c>
      <c r="H2212" s="167"/>
      <c r="I2212" s="556"/>
      <c r="J2212" s="556"/>
      <c r="K2212" s="556"/>
      <c r="L2212" s="556"/>
      <c r="M2212" s="556"/>
      <c r="N2212" s="556"/>
      <c r="O2212" s="556"/>
      <c r="P2212" s="558">
        <f t="shared" si="83"/>
        <v>150</v>
      </c>
    </row>
    <row r="2213" spans="1:16" ht="30">
      <c r="A2213" s="559">
        <v>3</v>
      </c>
      <c r="C2213" s="608" t="s">
        <v>2713</v>
      </c>
      <c r="D2213" s="567" t="s">
        <v>2225</v>
      </c>
      <c r="E2213" s="563">
        <v>179286.22</v>
      </c>
      <c r="F2213" s="167">
        <v>2</v>
      </c>
      <c r="G2213" s="556">
        <f t="shared" si="82"/>
        <v>358572.44</v>
      </c>
      <c r="H2213" s="167"/>
      <c r="I2213" s="556"/>
      <c r="J2213" s="556"/>
      <c r="K2213" s="556"/>
      <c r="L2213" s="556"/>
      <c r="M2213" s="556"/>
      <c r="N2213" s="556"/>
      <c r="O2213" s="556"/>
      <c r="P2213" s="558">
        <f t="shared" si="83"/>
        <v>2</v>
      </c>
    </row>
    <row r="2214" spans="1:16" ht="15.75">
      <c r="A2214" s="559"/>
      <c r="C2214" s="608"/>
      <c r="D2214" s="567"/>
      <c r="E2214" s="563"/>
      <c r="F2214" s="167"/>
      <c r="G2214" s="556"/>
      <c r="H2214" s="167"/>
      <c r="I2214" s="556"/>
      <c r="J2214" s="556"/>
      <c r="K2214" s="556"/>
      <c r="L2214" s="556"/>
      <c r="M2214" s="556"/>
      <c r="N2214" s="556"/>
      <c r="O2214" s="556"/>
      <c r="P2214" s="558"/>
    </row>
    <row r="2215" spans="1:16" ht="15.75">
      <c r="A2215" s="79">
        <v>1</v>
      </c>
      <c r="B2215" s="609" t="s">
        <v>466</v>
      </c>
      <c r="C2215" s="79" t="s">
        <v>2714</v>
      </c>
      <c r="D2215" s="79" t="s">
        <v>564</v>
      </c>
      <c r="E2215" s="79">
        <v>99555.75</v>
      </c>
      <c r="F2215" s="40">
        <v>0.28399999999999997</v>
      </c>
      <c r="G2215" s="40">
        <f>F2215*E2215</f>
        <v>28273.832999999999</v>
      </c>
      <c r="H2215" s="40"/>
      <c r="I2215" s="40"/>
      <c r="J2215" s="40"/>
      <c r="K2215" s="40"/>
      <c r="L2215" s="40"/>
      <c r="M2215" s="40"/>
      <c r="N2215" s="40"/>
      <c r="O2215" s="40"/>
      <c r="P2215" s="558">
        <f t="shared" si="83"/>
        <v>0.28399999999999997</v>
      </c>
    </row>
    <row r="2216" spans="1:16" ht="15.75">
      <c r="A2216" s="79">
        <v>2</v>
      </c>
      <c r="B2216" s="609" t="s">
        <v>702</v>
      </c>
      <c r="C2216" s="79" t="s">
        <v>2715</v>
      </c>
      <c r="D2216" s="79" t="s">
        <v>1054</v>
      </c>
      <c r="E2216" s="79">
        <v>41.5</v>
      </c>
      <c r="F2216" s="40">
        <v>150</v>
      </c>
      <c r="G2216" s="40">
        <f t="shared" ref="G2216:G2231" si="84">F2216*E2216</f>
        <v>6225</v>
      </c>
      <c r="H2216" s="40"/>
      <c r="I2216" s="40"/>
      <c r="J2216" s="40"/>
      <c r="K2216" s="40"/>
      <c r="L2216" s="40"/>
      <c r="M2216" s="40"/>
      <c r="N2216" s="40"/>
      <c r="O2216" s="40"/>
      <c r="P2216" s="558">
        <f t="shared" si="83"/>
        <v>150</v>
      </c>
    </row>
    <row r="2217" spans="1:16" ht="15.75">
      <c r="A2217" s="79">
        <v>3</v>
      </c>
      <c r="B2217" s="609" t="s">
        <v>466</v>
      </c>
      <c r="C2217" s="79" t="s">
        <v>2716</v>
      </c>
      <c r="D2217" s="79" t="s">
        <v>2225</v>
      </c>
      <c r="E2217" s="79">
        <v>5152.5</v>
      </c>
      <c r="F2217" s="40"/>
      <c r="G2217" s="40">
        <f t="shared" si="84"/>
        <v>0</v>
      </c>
      <c r="H2217" s="40"/>
      <c r="I2217" s="40"/>
      <c r="J2217" s="40"/>
      <c r="K2217" s="40"/>
      <c r="L2217" s="40"/>
      <c r="M2217" s="40"/>
      <c r="N2217" s="40">
        <v>0.8</v>
      </c>
      <c r="O2217" s="40">
        <f>N2217*E2217</f>
        <v>4122</v>
      </c>
      <c r="P2217" s="558">
        <f t="shared" si="83"/>
        <v>0.8</v>
      </c>
    </row>
    <row r="2218" spans="1:16" ht="15.75">
      <c r="A2218" s="79">
        <v>4</v>
      </c>
      <c r="B2218" s="609" t="s">
        <v>466</v>
      </c>
      <c r="C2218" s="79" t="s">
        <v>2717</v>
      </c>
      <c r="D2218" s="79" t="s">
        <v>2225</v>
      </c>
      <c r="E2218" s="79">
        <v>1145</v>
      </c>
      <c r="F2218" s="40"/>
      <c r="G2218" s="40">
        <f t="shared" si="84"/>
        <v>0</v>
      </c>
      <c r="H2218" s="40"/>
      <c r="I2218" s="40"/>
      <c r="J2218" s="40"/>
      <c r="K2218" s="40"/>
      <c r="L2218" s="40"/>
      <c r="M2218" s="40"/>
      <c r="N2218" s="40">
        <v>0.33200000000000002</v>
      </c>
      <c r="O2218" s="40">
        <f t="shared" ref="O2218:O2231" si="85">N2218*E2218</f>
        <v>380.14000000000004</v>
      </c>
      <c r="P2218" s="558">
        <f t="shared" si="83"/>
        <v>0.33200000000000002</v>
      </c>
    </row>
    <row r="2219" spans="1:16" ht="15.75">
      <c r="A2219" s="79">
        <v>5</v>
      </c>
      <c r="B2219" s="610" t="s">
        <v>708</v>
      </c>
      <c r="C2219" s="79" t="s">
        <v>2718</v>
      </c>
      <c r="D2219" s="79" t="s">
        <v>2225</v>
      </c>
      <c r="E2219" s="79">
        <v>1488.5</v>
      </c>
      <c r="F2219" s="40">
        <v>4</v>
      </c>
      <c r="G2219" s="40">
        <f t="shared" si="84"/>
        <v>5954</v>
      </c>
      <c r="H2219" s="40"/>
      <c r="I2219" s="40"/>
      <c r="J2219" s="40"/>
      <c r="K2219" s="40"/>
      <c r="L2219" s="40"/>
      <c r="M2219" s="40"/>
      <c r="N2219" s="40"/>
      <c r="O2219" s="40">
        <f t="shared" si="85"/>
        <v>0</v>
      </c>
      <c r="P2219" s="558">
        <f t="shared" si="83"/>
        <v>4</v>
      </c>
    </row>
    <row r="2220" spans="1:16" ht="15.75">
      <c r="A2220" s="79">
        <v>6</v>
      </c>
      <c r="B2220" s="610" t="s">
        <v>2719</v>
      </c>
      <c r="C2220" s="79" t="s">
        <v>2720</v>
      </c>
      <c r="D2220" s="79" t="s">
        <v>2225</v>
      </c>
      <c r="E2220" s="79">
        <v>572.5</v>
      </c>
      <c r="F2220" s="40">
        <v>14</v>
      </c>
      <c r="G2220" s="40">
        <f t="shared" si="84"/>
        <v>8015</v>
      </c>
      <c r="H2220" s="40"/>
      <c r="I2220" s="40"/>
      <c r="J2220" s="40"/>
      <c r="K2220" s="40"/>
      <c r="L2220" s="40"/>
      <c r="M2220" s="40"/>
      <c r="N2220" s="40"/>
      <c r="O2220" s="40">
        <f t="shared" si="85"/>
        <v>0</v>
      </c>
      <c r="P2220" s="558">
        <f t="shared" si="83"/>
        <v>14</v>
      </c>
    </row>
    <row r="2221" spans="1:16" ht="15.75">
      <c r="A2221" s="79">
        <v>7</v>
      </c>
      <c r="B2221" s="610" t="s">
        <v>2719</v>
      </c>
      <c r="C2221" s="79" t="s">
        <v>2721</v>
      </c>
      <c r="D2221" s="79" t="s">
        <v>2225</v>
      </c>
      <c r="E2221" s="79">
        <v>1030.5</v>
      </c>
      <c r="F2221" s="40">
        <v>12</v>
      </c>
      <c r="G2221" s="40">
        <f t="shared" si="84"/>
        <v>12366</v>
      </c>
      <c r="H2221" s="40"/>
      <c r="I2221" s="40"/>
      <c r="J2221" s="40"/>
      <c r="K2221" s="40"/>
      <c r="L2221" s="40"/>
      <c r="M2221" s="40"/>
      <c r="N2221" s="40"/>
      <c r="O2221" s="40">
        <f t="shared" si="85"/>
        <v>0</v>
      </c>
      <c r="P2221" s="558">
        <f t="shared" si="83"/>
        <v>12</v>
      </c>
    </row>
    <row r="2222" spans="1:16" ht="15.75">
      <c r="A2222" s="79">
        <v>8</v>
      </c>
      <c r="B2222" s="610" t="s">
        <v>2719</v>
      </c>
      <c r="C2222" s="79" t="s">
        <v>2722</v>
      </c>
      <c r="D2222" s="79" t="s">
        <v>1054</v>
      </c>
      <c r="E2222" s="79">
        <v>143.13</v>
      </c>
      <c r="F2222" s="40">
        <v>15</v>
      </c>
      <c r="G2222" s="40">
        <f t="shared" si="84"/>
        <v>2146.9499999999998</v>
      </c>
      <c r="H2222" s="40"/>
      <c r="I2222" s="40"/>
      <c r="J2222" s="40"/>
      <c r="K2222" s="40"/>
      <c r="L2222" s="40"/>
      <c r="M2222" s="40"/>
      <c r="N2222" s="40"/>
      <c r="O2222" s="40">
        <f t="shared" si="85"/>
        <v>0</v>
      </c>
      <c r="P2222" s="558">
        <f t="shared" si="83"/>
        <v>15</v>
      </c>
    </row>
    <row r="2223" spans="1:16" ht="15.75">
      <c r="A2223" s="79">
        <v>9</v>
      </c>
      <c r="B2223" s="611" t="s">
        <v>730</v>
      </c>
      <c r="C2223" s="79" t="s">
        <v>2723</v>
      </c>
      <c r="D2223" s="79" t="s">
        <v>2225</v>
      </c>
      <c r="E2223" s="79">
        <v>92000</v>
      </c>
      <c r="F2223" s="40">
        <v>25</v>
      </c>
      <c r="G2223" s="40">
        <f t="shared" si="84"/>
        <v>2300000</v>
      </c>
      <c r="H2223" s="40"/>
      <c r="I2223" s="40"/>
      <c r="J2223" s="40"/>
      <c r="K2223" s="40"/>
      <c r="L2223" s="40"/>
      <c r="M2223" s="40"/>
      <c r="N2223" s="40"/>
      <c r="O2223" s="40">
        <f t="shared" si="85"/>
        <v>0</v>
      </c>
      <c r="P2223" s="558">
        <f t="shared" si="83"/>
        <v>25</v>
      </c>
    </row>
    <row r="2224" spans="1:16" ht="15.75">
      <c r="A2224" s="79">
        <v>10</v>
      </c>
      <c r="B2224" s="610" t="s">
        <v>747</v>
      </c>
      <c r="C2224" s="79" t="s">
        <v>2724</v>
      </c>
      <c r="D2224" s="79" t="s">
        <v>564</v>
      </c>
      <c r="E2224" s="79">
        <v>40</v>
      </c>
      <c r="F2224" s="40">
        <v>5</v>
      </c>
      <c r="G2224" s="40">
        <f t="shared" si="84"/>
        <v>200</v>
      </c>
      <c r="H2224" s="40"/>
      <c r="I2224" s="40"/>
      <c r="J2224" s="40"/>
      <c r="K2224" s="40"/>
      <c r="L2224" s="40"/>
      <c r="M2224" s="40"/>
      <c r="N2224" s="40"/>
      <c r="O2224" s="40">
        <f t="shared" si="85"/>
        <v>0</v>
      </c>
      <c r="P2224" s="558">
        <f t="shared" si="83"/>
        <v>5</v>
      </c>
    </row>
    <row r="2225" spans="1:16" ht="15.75">
      <c r="A2225" s="79">
        <v>11</v>
      </c>
      <c r="B2225" s="610" t="s">
        <v>708</v>
      </c>
      <c r="C2225" s="79" t="s">
        <v>2725</v>
      </c>
      <c r="D2225" s="79" t="s">
        <v>2225</v>
      </c>
      <c r="E2225" s="79">
        <v>3000</v>
      </c>
      <c r="F2225" s="40">
        <v>1</v>
      </c>
      <c r="G2225" s="40">
        <f t="shared" si="84"/>
        <v>3000</v>
      </c>
      <c r="H2225" s="40"/>
      <c r="I2225" s="40"/>
      <c r="J2225" s="40"/>
      <c r="K2225" s="40"/>
      <c r="L2225" s="40"/>
      <c r="M2225" s="40"/>
      <c r="N2225" s="40"/>
      <c r="O2225" s="40">
        <f t="shared" si="85"/>
        <v>0</v>
      </c>
      <c r="P2225" s="558">
        <f t="shared" si="83"/>
        <v>1</v>
      </c>
    </row>
    <row r="2226" spans="1:16" ht="15.75">
      <c r="A2226" s="79">
        <v>12</v>
      </c>
      <c r="B2226" s="610" t="s">
        <v>2719</v>
      </c>
      <c r="C2226" s="79" t="s">
        <v>2726</v>
      </c>
      <c r="D2226" s="79" t="s">
        <v>2225</v>
      </c>
      <c r="E2226" s="79">
        <v>600</v>
      </c>
      <c r="F2226" s="40">
        <v>2</v>
      </c>
      <c r="G2226" s="40">
        <f t="shared" si="84"/>
        <v>1200</v>
      </c>
      <c r="H2226" s="40"/>
      <c r="I2226" s="40"/>
      <c r="J2226" s="40"/>
      <c r="K2226" s="40"/>
      <c r="L2226" s="40"/>
      <c r="M2226" s="40"/>
      <c r="N2226" s="40"/>
      <c r="O2226" s="40">
        <f t="shared" si="85"/>
        <v>0</v>
      </c>
      <c r="P2226" s="558">
        <f t="shared" si="83"/>
        <v>2</v>
      </c>
    </row>
    <row r="2227" spans="1:16" ht="15.75">
      <c r="A2227" s="79">
        <v>13</v>
      </c>
      <c r="B2227" s="611" t="s">
        <v>730</v>
      </c>
      <c r="C2227" s="79" t="s">
        <v>2727</v>
      </c>
      <c r="D2227" s="79" t="s">
        <v>2225</v>
      </c>
      <c r="E2227" s="79">
        <v>2400</v>
      </c>
      <c r="F2227" s="40">
        <v>6</v>
      </c>
      <c r="G2227" s="40">
        <f t="shared" si="84"/>
        <v>14400</v>
      </c>
      <c r="H2227" s="40"/>
      <c r="I2227" s="40"/>
      <c r="J2227" s="40"/>
      <c r="K2227" s="40"/>
      <c r="L2227" s="40"/>
      <c r="M2227" s="40"/>
      <c r="N2227" s="40"/>
      <c r="O2227" s="40">
        <f t="shared" si="85"/>
        <v>0</v>
      </c>
      <c r="P2227" s="558">
        <f t="shared" si="83"/>
        <v>6</v>
      </c>
    </row>
    <row r="2228" spans="1:16" ht="15.75">
      <c r="A2228" s="79">
        <v>14</v>
      </c>
      <c r="B2228" s="612" t="s">
        <v>1310</v>
      </c>
      <c r="C2228" s="79" t="s">
        <v>2728</v>
      </c>
      <c r="D2228" s="79" t="s">
        <v>2225</v>
      </c>
      <c r="E2228" s="79">
        <v>113.44</v>
      </c>
      <c r="F2228" s="40">
        <v>95</v>
      </c>
      <c r="G2228" s="40">
        <f t="shared" si="84"/>
        <v>10776.8</v>
      </c>
      <c r="H2228" s="40"/>
      <c r="I2228" s="40"/>
      <c r="J2228" s="40"/>
      <c r="K2228" s="40"/>
      <c r="L2228" s="40"/>
      <c r="M2228" s="40"/>
      <c r="N2228" s="40"/>
      <c r="O2228" s="40">
        <f t="shared" si="85"/>
        <v>0</v>
      </c>
      <c r="P2228" s="558">
        <f t="shared" si="83"/>
        <v>95</v>
      </c>
    </row>
    <row r="2229" spans="1:16" ht="15.75">
      <c r="A2229" s="79">
        <v>15</v>
      </c>
      <c r="B2229" s="612" t="s">
        <v>2729</v>
      </c>
      <c r="C2229" s="79" t="s">
        <v>2730</v>
      </c>
      <c r="D2229" s="79" t="s">
        <v>564</v>
      </c>
      <c r="E2229" s="79">
        <v>9915.76</v>
      </c>
      <c r="F2229" s="40">
        <v>1</v>
      </c>
      <c r="G2229" s="40">
        <f t="shared" si="84"/>
        <v>9915.76</v>
      </c>
      <c r="H2229" s="40"/>
      <c r="I2229" s="40"/>
      <c r="J2229" s="40"/>
      <c r="K2229" s="40"/>
      <c r="L2229" s="40"/>
      <c r="M2229" s="40"/>
      <c r="N2229" s="40"/>
      <c r="O2229" s="40">
        <f t="shared" si="85"/>
        <v>0</v>
      </c>
      <c r="P2229" s="558">
        <f t="shared" si="83"/>
        <v>1</v>
      </c>
    </row>
    <row r="2230" spans="1:16" ht="15.75">
      <c r="A2230" s="79">
        <v>16</v>
      </c>
      <c r="B2230" s="613" t="s">
        <v>2731</v>
      </c>
      <c r="C2230" s="79" t="s">
        <v>2732</v>
      </c>
      <c r="D2230" s="79" t="s">
        <v>2225</v>
      </c>
      <c r="E2230" s="79">
        <v>250</v>
      </c>
      <c r="F2230" s="40">
        <v>9</v>
      </c>
      <c r="G2230" s="40">
        <f t="shared" si="84"/>
        <v>2250</v>
      </c>
      <c r="H2230" s="40"/>
      <c r="I2230" s="40"/>
      <c r="J2230" s="40"/>
      <c r="K2230" s="40"/>
      <c r="L2230" s="40"/>
      <c r="M2230" s="40"/>
      <c r="N2230" s="40"/>
      <c r="O2230" s="40">
        <f t="shared" si="85"/>
        <v>0</v>
      </c>
      <c r="P2230" s="558">
        <f t="shared" si="83"/>
        <v>9</v>
      </c>
    </row>
    <row r="2231" spans="1:16" ht="15.75">
      <c r="A2231" s="79">
        <v>17</v>
      </c>
      <c r="B2231" s="613" t="s">
        <v>2731</v>
      </c>
      <c r="C2231" s="79" t="s">
        <v>2733</v>
      </c>
      <c r="D2231" s="79" t="s">
        <v>1054</v>
      </c>
      <c r="E2231" s="79">
        <v>21.11</v>
      </c>
      <c r="F2231" s="40"/>
      <c r="G2231" s="40">
        <f t="shared" si="84"/>
        <v>0</v>
      </c>
      <c r="H2231" s="40"/>
      <c r="I2231" s="40"/>
      <c r="J2231" s="40"/>
      <c r="K2231" s="40"/>
      <c r="L2231" s="40"/>
      <c r="M2231" s="40"/>
      <c r="N2231" s="40">
        <v>5740</v>
      </c>
      <c r="O2231" s="40">
        <f t="shared" si="85"/>
        <v>121171.4</v>
      </c>
      <c r="P2231" s="558">
        <f t="shared" si="83"/>
        <v>5740</v>
      </c>
    </row>
    <row r="2232" spans="1:16" ht="15.75">
      <c r="A2232" s="1"/>
      <c r="B2232"/>
      <c r="E2232"/>
      <c r="F2232" s="606"/>
      <c r="G2232" s="606"/>
      <c r="H2232" s="606"/>
      <c r="I2232" s="606"/>
      <c r="J2232" s="606"/>
      <c r="K2232" s="606"/>
      <c r="L2232" s="606"/>
      <c r="M2232" s="606"/>
      <c r="N2232" s="606"/>
      <c r="O2232" s="606"/>
      <c r="P2232" s="606"/>
    </row>
    <row r="2233" spans="1:16" ht="15.75">
      <c r="A2233" s="1"/>
      <c r="B2233"/>
      <c r="E2233"/>
      <c r="F2233" s="606"/>
      <c r="G2233" s="606"/>
      <c r="H2233" s="606"/>
      <c r="I2233" s="606"/>
      <c r="J2233" s="606"/>
      <c r="K2233" s="606"/>
      <c r="L2233" s="606"/>
      <c r="M2233" s="606"/>
      <c r="N2233" s="606"/>
      <c r="O2233" s="606"/>
      <c r="P2233" s="606"/>
    </row>
    <row r="2234" spans="1:16" ht="15.75">
      <c r="A2234" s="1"/>
      <c r="B2234"/>
      <c r="E2234"/>
      <c r="F2234" s="606"/>
      <c r="G2234" s="606"/>
      <c r="H2234" s="606"/>
      <c r="I2234" s="606"/>
      <c r="J2234" s="606"/>
      <c r="K2234" s="606"/>
      <c r="L2234" s="606"/>
      <c r="M2234" s="606"/>
      <c r="N2234" s="606"/>
      <c r="O2234" s="606"/>
      <c r="P2234" s="606"/>
    </row>
    <row r="2235" spans="1:16" ht="28.5">
      <c r="A2235" s="1215" t="s">
        <v>2734</v>
      </c>
      <c r="B2235" s="1215"/>
      <c r="C2235" s="1215"/>
      <c r="D2235" s="1215"/>
      <c r="E2235" s="1215"/>
      <c r="F2235" s="1215"/>
      <c r="G2235" s="1215"/>
      <c r="H2235" s="1215"/>
      <c r="I2235" s="1215"/>
      <c r="J2235" s="1215"/>
      <c r="K2235" s="1215"/>
      <c r="L2235" s="1215"/>
      <c r="M2235" s="1215"/>
      <c r="N2235" s="1215"/>
      <c r="O2235" s="1215"/>
      <c r="P2235" s="606"/>
    </row>
    <row r="2236" spans="1:16" ht="26.25">
      <c r="A2236" s="1216" t="s">
        <v>2735</v>
      </c>
      <c r="B2236" s="1217"/>
      <c r="C2236" s="614" t="s">
        <v>2736</v>
      </c>
      <c r="D2236" s="615"/>
      <c r="E2236" s="615"/>
      <c r="F2236" s="615"/>
      <c r="G2236" s="615"/>
      <c r="H2236" s="615"/>
      <c r="I2236" s="615"/>
      <c r="J2236" s="615"/>
      <c r="K2236" s="1216" t="s">
        <v>2737</v>
      </c>
      <c r="L2236" s="1217"/>
      <c r="M2236" s="615"/>
      <c r="N2236" s="1218" t="s">
        <v>2738</v>
      </c>
      <c r="O2236" s="1218"/>
    </row>
    <row r="2237" spans="1:16" ht="23.25">
      <c r="A2237" s="1216" t="s">
        <v>2739</v>
      </c>
      <c r="B2237" s="1217"/>
      <c r="C2237" s="616" t="s">
        <v>2740</v>
      </c>
      <c r="D2237" s="615"/>
      <c r="E2237" s="615"/>
      <c r="F2237" s="615"/>
      <c r="G2237" s="615"/>
      <c r="H2237" s="615"/>
      <c r="I2237" s="615"/>
      <c r="J2237" s="615"/>
      <c r="K2237" s="1219" t="s">
        <v>2741</v>
      </c>
      <c r="L2237" s="1220"/>
      <c r="M2237" s="1220"/>
      <c r="N2237" s="1218"/>
      <c r="O2237" s="1218"/>
    </row>
    <row r="2238" spans="1:16" ht="23.25">
      <c r="A2238" s="617"/>
      <c r="B2238" s="617"/>
      <c r="C2238" s="617"/>
      <c r="D2238" s="615"/>
      <c r="E2238" s="615"/>
      <c r="F2238" s="615"/>
      <c r="G2238" s="615"/>
      <c r="H2238" s="615"/>
      <c r="I2238" s="615"/>
      <c r="J2238" s="615"/>
      <c r="K2238" s="615"/>
      <c r="L2238" s="615"/>
      <c r="M2238" s="615"/>
      <c r="N2238" s="618"/>
      <c r="O2238" s="616"/>
    </row>
    <row r="2239" spans="1:16">
      <c r="A2239" s="1214" t="s">
        <v>1941</v>
      </c>
      <c r="B2239" s="1214" t="s">
        <v>2742</v>
      </c>
      <c r="C2239" s="1214" t="s">
        <v>2036</v>
      </c>
      <c r="D2239" s="1214" t="s">
        <v>1199</v>
      </c>
      <c r="E2239" s="1213" t="s">
        <v>2743</v>
      </c>
      <c r="F2239" s="1213" t="s">
        <v>10</v>
      </c>
      <c r="G2239" s="1213"/>
      <c r="H2239" s="1213" t="s">
        <v>11</v>
      </c>
      <c r="I2239" s="1213"/>
      <c r="J2239" s="1213" t="s">
        <v>13</v>
      </c>
      <c r="K2239" s="1213"/>
      <c r="L2239" s="1213" t="s">
        <v>12</v>
      </c>
      <c r="M2239" s="1213"/>
      <c r="N2239" s="1213" t="s">
        <v>14</v>
      </c>
      <c r="O2239" s="1213"/>
    </row>
    <row r="2240" spans="1:16" ht="25.5">
      <c r="A2240" s="1214"/>
      <c r="B2240" s="1214"/>
      <c r="C2240" s="1214"/>
      <c r="D2240" s="1214"/>
      <c r="E2240" s="1213"/>
      <c r="F2240" s="619" t="s">
        <v>2173</v>
      </c>
      <c r="G2240" s="619" t="s">
        <v>2174</v>
      </c>
      <c r="H2240" s="619" t="s">
        <v>2173</v>
      </c>
      <c r="I2240" s="619" t="s">
        <v>2174</v>
      </c>
      <c r="J2240" s="619" t="s">
        <v>2173</v>
      </c>
      <c r="K2240" s="619" t="s">
        <v>2174</v>
      </c>
      <c r="L2240" s="619" t="s">
        <v>2173</v>
      </c>
      <c r="M2240" s="619" t="s">
        <v>2174</v>
      </c>
      <c r="N2240" s="619" t="s">
        <v>2173</v>
      </c>
      <c r="O2240" s="619" t="s">
        <v>2174</v>
      </c>
    </row>
    <row r="2241" spans="1:15" ht="23.25">
      <c r="A2241" s="620">
        <v>1</v>
      </c>
      <c r="B2241" s="620"/>
      <c r="C2241" s="621" t="s">
        <v>2744</v>
      </c>
      <c r="D2241" s="622" t="s">
        <v>46</v>
      </c>
      <c r="E2241" s="623">
        <v>1350</v>
      </c>
      <c r="F2241" s="624">
        <v>12</v>
      </c>
      <c r="G2241" s="624">
        <v>16200</v>
      </c>
      <c r="H2241" s="625">
        <v>0</v>
      </c>
      <c r="I2241" s="625">
        <v>0</v>
      </c>
      <c r="J2241" s="625">
        <v>0</v>
      </c>
      <c r="K2241" s="625">
        <v>0</v>
      </c>
      <c r="L2241" s="625">
        <v>0</v>
      </c>
      <c r="M2241" s="625">
        <v>0</v>
      </c>
      <c r="N2241" s="625">
        <v>0</v>
      </c>
      <c r="O2241" s="625">
        <v>0</v>
      </c>
    </row>
    <row r="2242" spans="1:15" ht="23.25">
      <c r="A2242" s="620">
        <v>2</v>
      </c>
      <c r="B2242" s="620" t="s">
        <v>2745</v>
      </c>
      <c r="C2242" s="621" t="s">
        <v>2746</v>
      </c>
      <c r="D2242" s="622" t="s">
        <v>46</v>
      </c>
      <c r="E2242" s="623">
        <v>600</v>
      </c>
      <c r="F2242" s="624">
        <v>112</v>
      </c>
      <c r="G2242" s="624">
        <v>67200</v>
      </c>
      <c r="H2242" s="625">
        <v>0</v>
      </c>
      <c r="I2242" s="625">
        <v>0</v>
      </c>
      <c r="J2242" s="625">
        <v>0</v>
      </c>
      <c r="K2242" s="625">
        <v>0</v>
      </c>
      <c r="L2242" s="625">
        <v>0</v>
      </c>
      <c r="M2242" s="625">
        <v>0</v>
      </c>
      <c r="N2242" s="625">
        <v>0</v>
      </c>
      <c r="O2242" s="625">
        <v>0</v>
      </c>
    </row>
    <row r="2243" spans="1:15" ht="23.25">
      <c r="A2243" s="626">
        <v>3</v>
      </c>
      <c r="B2243" s="620" t="s">
        <v>15</v>
      </c>
      <c r="C2243" s="621" t="s">
        <v>928</v>
      </c>
      <c r="D2243" s="622" t="s">
        <v>2747</v>
      </c>
      <c r="E2243" s="623">
        <v>118000</v>
      </c>
      <c r="F2243" s="627">
        <v>2.4950000000000001</v>
      </c>
      <c r="G2243" s="628">
        <v>294410</v>
      </c>
      <c r="H2243" s="625">
        <v>0</v>
      </c>
      <c r="I2243" s="625">
        <v>0</v>
      </c>
      <c r="J2243" s="625">
        <v>0</v>
      </c>
      <c r="K2243" s="625">
        <v>0</v>
      </c>
      <c r="L2243" s="625">
        <v>0</v>
      </c>
      <c r="M2243" s="625">
        <v>0</v>
      </c>
      <c r="N2243" s="625">
        <v>0</v>
      </c>
      <c r="O2243" s="625">
        <v>0</v>
      </c>
    </row>
    <row r="2244" spans="1:15" ht="23.25">
      <c r="A2244" s="620">
        <v>4</v>
      </c>
      <c r="B2244" s="620" t="s">
        <v>2748</v>
      </c>
      <c r="C2244" s="621" t="s">
        <v>2749</v>
      </c>
      <c r="D2244" s="622" t="s">
        <v>46</v>
      </c>
      <c r="E2244" s="623">
        <v>18.2</v>
      </c>
      <c r="F2244" s="624">
        <v>70</v>
      </c>
      <c r="G2244" s="624">
        <v>1274</v>
      </c>
      <c r="H2244" s="625">
        <v>0</v>
      </c>
      <c r="I2244" s="625">
        <v>0</v>
      </c>
      <c r="J2244" s="625">
        <v>0</v>
      </c>
      <c r="K2244" s="625">
        <v>0</v>
      </c>
      <c r="L2244" s="625">
        <v>0</v>
      </c>
      <c r="M2244" s="625">
        <v>0</v>
      </c>
      <c r="N2244" s="625">
        <v>0</v>
      </c>
      <c r="O2244" s="625">
        <v>0</v>
      </c>
    </row>
    <row r="2245" spans="1:15" ht="23.25">
      <c r="A2245" s="620">
        <v>5</v>
      </c>
      <c r="B2245" s="620" t="s">
        <v>2246</v>
      </c>
      <c r="C2245" s="621" t="s">
        <v>2750</v>
      </c>
      <c r="D2245" s="622" t="s">
        <v>46</v>
      </c>
      <c r="E2245" s="623">
        <v>233.44</v>
      </c>
      <c r="F2245" s="624">
        <v>18</v>
      </c>
      <c r="G2245" s="624">
        <v>4201.92</v>
      </c>
      <c r="H2245" s="625">
        <v>0</v>
      </c>
      <c r="I2245" s="625">
        <v>0</v>
      </c>
      <c r="J2245" s="625">
        <v>0</v>
      </c>
      <c r="K2245" s="625">
        <v>0</v>
      </c>
      <c r="L2245" s="625">
        <v>0</v>
      </c>
      <c r="M2245" s="625">
        <v>0</v>
      </c>
      <c r="N2245" s="625">
        <v>0</v>
      </c>
      <c r="O2245" s="625">
        <v>0</v>
      </c>
    </row>
    <row r="2246" spans="1:15" ht="30">
      <c r="A2246" s="620">
        <v>6</v>
      </c>
      <c r="B2246" s="620"/>
      <c r="C2246" s="629" t="s">
        <v>2751</v>
      </c>
      <c r="D2246" s="622" t="s">
        <v>278</v>
      </c>
      <c r="E2246" s="623">
        <v>863.2</v>
      </c>
      <c r="F2246" s="624">
        <v>1</v>
      </c>
      <c r="G2246" s="624">
        <v>863.2</v>
      </c>
      <c r="H2246" s="625">
        <v>0</v>
      </c>
      <c r="I2246" s="625">
        <v>0</v>
      </c>
      <c r="J2246" s="625">
        <v>0</v>
      </c>
      <c r="K2246" s="625">
        <v>0</v>
      </c>
      <c r="L2246" s="625">
        <v>0</v>
      </c>
      <c r="M2246" s="625">
        <v>0</v>
      </c>
      <c r="N2246" s="625">
        <v>0</v>
      </c>
      <c r="O2246" s="625">
        <v>0</v>
      </c>
    </row>
    <row r="2247" spans="1:15" ht="23.25">
      <c r="A2247" s="620">
        <v>7</v>
      </c>
      <c r="B2247" s="620" t="s">
        <v>553</v>
      </c>
      <c r="C2247" s="621" t="s">
        <v>624</v>
      </c>
      <c r="D2247" s="622" t="s">
        <v>21</v>
      </c>
      <c r="E2247" s="623">
        <v>40</v>
      </c>
      <c r="F2247" s="624">
        <v>175.5</v>
      </c>
      <c r="G2247" s="624">
        <v>7020</v>
      </c>
      <c r="H2247" s="625">
        <v>0</v>
      </c>
      <c r="I2247" s="625">
        <v>0</v>
      </c>
      <c r="J2247" s="625">
        <v>0</v>
      </c>
      <c r="K2247" s="625">
        <v>0</v>
      </c>
      <c r="L2247" s="625">
        <v>0</v>
      </c>
      <c r="M2247" s="625">
        <v>0</v>
      </c>
      <c r="N2247" s="625">
        <v>0</v>
      </c>
      <c r="O2247" s="625">
        <v>0</v>
      </c>
    </row>
    <row r="2248" spans="1:15" ht="23.25">
      <c r="A2248" s="620">
        <v>8</v>
      </c>
      <c r="B2248" s="620" t="s">
        <v>884</v>
      </c>
      <c r="C2248" s="621" t="s">
        <v>2752</v>
      </c>
      <c r="D2248" s="622" t="s">
        <v>2753</v>
      </c>
      <c r="E2248" s="623">
        <v>13</v>
      </c>
      <c r="F2248" s="624">
        <v>385.5</v>
      </c>
      <c r="G2248" s="624">
        <v>5011.5</v>
      </c>
      <c r="H2248" s="625">
        <v>0</v>
      </c>
      <c r="I2248" s="625">
        <v>0</v>
      </c>
      <c r="J2248" s="625">
        <v>0</v>
      </c>
      <c r="K2248" s="625">
        <v>0</v>
      </c>
      <c r="L2248" s="625">
        <v>0</v>
      </c>
      <c r="M2248" s="625">
        <v>0</v>
      </c>
      <c r="N2248" s="625">
        <v>0</v>
      </c>
      <c r="O2248" s="625">
        <v>0</v>
      </c>
    </row>
    <row r="2249" spans="1:15" ht="23.25">
      <c r="A2249" s="620">
        <v>9</v>
      </c>
      <c r="B2249" s="620" t="s">
        <v>722</v>
      </c>
      <c r="C2249" s="621" t="s">
        <v>2754</v>
      </c>
      <c r="D2249" s="622" t="s">
        <v>46</v>
      </c>
      <c r="E2249" s="623">
        <v>250</v>
      </c>
      <c r="F2249" s="624">
        <v>75</v>
      </c>
      <c r="G2249" s="624">
        <v>18750</v>
      </c>
      <c r="H2249" s="625">
        <v>0</v>
      </c>
      <c r="I2249" s="625">
        <v>0</v>
      </c>
      <c r="J2249" s="625">
        <v>0</v>
      </c>
      <c r="K2249" s="625">
        <v>0</v>
      </c>
      <c r="L2249" s="625">
        <v>0</v>
      </c>
      <c r="M2249" s="625">
        <v>0</v>
      </c>
      <c r="N2249" s="625">
        <v>0</v>
      </c>
      <c r="O2249" s="625">
        <v>0</v>
      </c>
    </row>
    <row r="2250" spans="1:15" ht="23.25">
      <c r="A2250" s="620">
        <v>10</v>
      </c>
      <c r="B2250" s="620" t="s">
        <v>719</v>
      </c>
      <c r="C2250" s="621" t="s">
        <v>2755</v>
      </c>
      <c r="D2250" s="622" t="s">
        <v>46</v>
      </c>
      <c r="E2250" s="623">
        <v>250</v>
      </c>
      <c r="F2250" s="624">
        <v>175</v>
      </c>
      <c r="G2250" s="624">
        <v>43750</v>
      </c>
      <c r="H2250" s="625">
        <v>0</v>
      </c>
      <c r="I2250" s="625">
        <v>0</v>
      </c>
      <c r="J2250" s="625">
        <v>0</v>
      </c>
      <c r="K2250" s="625">
        <v>0</v>
      </c>
      <c r="L2250" s="625">
        <v>0</v>
      </c>
      <c r="M2250" s="625">
        <v>0</v>
      </c>
      <c r="N2250" s="625">
        <v>0</v>
      </c>
      <c r="O2250" s="625">
        <v>0</v>
      </c>
    </row>
    <row r="2251" spans="1:15" ht="23.25">
      <c r="A2251" s="620">
        <v>11</v>
      </c>
      <c r="B2251" s="620"/>
      <c r="C2251" s="621" t="s">
        <v>2756</v>
      </c>
      <c r="D2251" s="622" t="s">
        <v>46</v>
      </c>
      <c r="E2251" s="623">
        <v>500</v>
      </c>
      <c r="F2251" s="624">
        <v>13</v>
      </c>
      <c r="G2251" s="624">
        <v>6500</v>
      </c>
      <c r="H2251" s="625">
        <v>0</v>
      </c>
      <c r="I2251" s="625">
        <v>0</v>
      </c>
      <c r="J2251" s="625">
        <v>0</v>
      </c>
      <c r="K2251" s="625">
        <v>0</v>
      </c>
      <c r="L2251" s="625">
        <v>0</v>
      </c>
      <c r="M2251" s="625">
        <v>0</v>
      </c>
      <c r="N2251" s="625">
        <v>0</v>
      </c>
      <c r="O2251" s="625">
        <v>0</v>
      </c>
    </row>
    <row r="2252" spans="1:15" ht="23.25">
      <c r="A2252" s="620">
        <v>12</v>
      </c>
      <c r="B2252" s="620" t="s">
        <v>1240</v>
      </c>
      <c r="C2252" s="621" t="s">
        <v>2757</v>
      </c>
      <c r="D2252" s="622" t="s">
        <v>21</v>
      </c>
      <c r="E2252" s="623">
        <v>40</v>
      </c>
      <c r="F2252" s="624">
        <v>790</v>
      </c>
      <c r="G2252" s="624">
        <v>31600</v>
      </c>
      <c r="H2252" s="625">
        <v>0</v>
      </c>
      <c r="I2252" s="625">
        <v>0</v>
      </c>
      <c r="J2252" s="625">
        <v>0</v>
      </c>
      <c r="K2252" s="625">
        <v>0</v>
      </c>
      <c r="L2252" s="625">
        <v>0</v>
      </c>
      <c r="M2252" s="625">
        <v>0</v>
      </c>
      <c r="N2252" s="625">
        <v>0</v>
      </c>
      <c r="O2252" s="625">
        <v>0</v>
      </c>
    </row>
    <row r="2253" spans="1:15" ht="23.25">
      <c r="A2253" s="620">
        <v>13</v>
      </c>
      <c r="B2253" s="620" t="s">
        <v>1227</v>
      </c>
      <c r="C2253" s="621" t="s">
        <v>2758</v>
      </c>
      <c r="D2253" s="622" t="s">
        <v>21</v>
      </c>
      <c r="E2253" s="623">
        <v>50</v>
      </c>
      <c r="F2253" s="624">
        <v>1481</v>
      </c>
      <c r="G2253" s="624">
        <v>74050</v>
      </c>
      <c r="H2253" s="625">
        <v>0</v>
      </c>
      <c r="I2253" s="625">
        <v>0</v>
      </c>
      <c r="J2253" s="625">
        <v>0</v>
      </c>
      <c r="K2253" s="625">
        <v>0</v>
      </c>
      <c r="L2253" s="625">
        <v>0</v>
      </c>
      <c r="M2253" s="625">
        <v>0</v>
      </c>
      <c r="N2253" s="625">
        <v>0</v>
      </c>
      <c r="O2253" s="625">
        <v>0</v>
      </c>
    </row>
    <row r="2254" spans="1:15" ht="23.25">
      <c r="A2254" s="620">
        <v>14</v>
      </c>
      <c r="B2254" s="620" t="s">
        <v>1204</v>
      </c>
      <c r="C2254" s="621" t="s">
        <v>2759</v>
      </c>
      <c r="D2254" s="622" t="s">
        <v>21</v>
      </c>
      <c r="E2254" s="623">
        <v>50</v>
      </c>
      <c r="F2254" s="624">
        <v>874</v>
      </c>
      <c r="G2254" s="624">
        <v>43700</v>
      </c>
      <c r="H2254" s="625">
        <v>0</v>
      </c>
      <c r="I2254" s="625">
        <v>0</v>
      </c>
      <c r="J2254" s="625">
        <v>0</v>
      </c>
      <c r="K2254" s="625">
        <v>0</v>
      </c>
      <c r="L2254" s="625">
        <v>0</v>
      </c>
      <c r="M2254" s="625">
        <v>0</v>
      </c>
      <c r="N2254" s="625">
        <v>0</v>
      </c>
      <c r="O2254" s="625">
        <v>0</v>
      </c>
    </row>
    <row r="2255" spans="1:15" ht="26.25">
      <c r="A2255" s="620">
        <v>15</v>
      </c>
      <c r="B2255" s="620"/>
      <c r="C2255" s="630" t="s">
        <v>2760</v>
      </c>
      <c r="D2255" s="622" t="s">
        <v>34</v>
      </c>
      <c r="E2255" s="623">
        <v>2500</v>
      </c>
      <c r="F2255" s="624">
        <v>0</v>
      </c>
      <c r="G2255" s="624">
        <v>0</v>
      </c>
      <c r="H2255" s="625">
        <v>0</v>
      </c>
      <c r="I2255" s="625">
        <v>0</v>
      </c>
      <c r="J2255" s="625">
        <v>0</v>
      </c>
      <c r="K2255" s="625">
        <v>0</v>
      </c>
      <c r="L2255" s="625">
        <v>0</v>
      </c>
      <c r="M2255" s="625">
        <v>0</v>
      </c>
      <c r="N2255" s="625">
        <v>1</v>
      </c>
      <c r="O2255" s="625">
        <v>2500</v>
      </c>
    </row>
    <row r="2256" spans="1:15" ht="23.25">
      <c r="A2256" s="620">
        <v>16</v>
      </c>
      <c r="B2256" s="620"/>
      <c r="C2256" s="630" t="s">
        <v>2761</v>
      </c>
      <c r="D2256" s="622" t="s">
        <v>46</v>
      </c>
      <c r="E2256" s="623">
        <v>100</v>
      </c>
      <c r="F2256" s="624">
        <v>0</v>
      </c>
      <c r="G2256" s="624">
        <v>0</v>
      </c>
      <c r="H2256" s="625">
        <v>0</v>
      </c>
      <c r="I2256" s="625">
        <v>0</v>
      </c>
      <c r="J2256" s="625">
        <v>0</v>
      </c>
      <c r="K2256" s="625">
        <v>0</v>
      </c>
      <c r="L2256" s="625">
        <v>0</v>
      </c>
      <c r="M2256" s="625">
        <v>0</v>
      </c>
      <c r="N2256" s="625">
        <v>2</v>
      </c>
      <c r="O2256" s="625">
        <v>200</v>
      </c>
    </row>
    <row r="2257" spans="1:15" ht="23.25">
      <c r="A2257" s="620">
        <v>17</v>
      </c>
      <c r="B2257" s="620"/>
      <c r="C2257" s="630" t="s">
        <v>2762</v>
      </c>
      <c r="D2257" s="622" t="s">
        <v>46</v>
      </c>
      <c r="E2257" s="623">
        <v>150</v>
      </c>
      <c r="F2257" s="624">
        <v>0</v>
      </c>
      <c r="G2257" s="624">
        <v>0</v>
      </c>
      <c r="H2257" s="625">
        <v>0</v>
      </c>
      <c r="I2257" s="625">
        <v>0</v>
      </c>
      <c r="J2257" s="625">
        <v>0</v>
      </c>
      <c r="K2257" s="625">
        <v>0</v>
      </c>
      <c r="L2257" s="625">
        <v>0</v>
      </c>
      <c r="M2257" s="625">
        <v>0</v>
      </c>
      <c r="N2257" s="625">
        <v>1</v>
      </c>
      <c r="O2257" s="625">
        <v>150</v>
      </c>
    </row>
    <row r="2258" spans="1:15" ht="23.25">
      <c r="A2258" s="620">
        <v>18</v>
      </c>
      <c r="B2258" s="631" t="s">
        <v>937</v>
      </c>
      <c r="C2258" s="621" t="s">
        <v>2763</v>
      </c>
      <c r="D2258" s="622" t="s">
        <v>46</v>
      </c>
      <c r="E2258" s="623">
        <v>1500</v>
      </c>
      <c r="F2258" s="624">
        <v>2</v>
      </c>
      <c r="G2258" s="624">
        <v>3000</v>
      </c>
      <c r="H2258" s="625">
        <v>0</v>
      </c>
      <c r="I2258" s="625">
        <v>0</v>
      </c>
      <c r="J2258" s="625">
        <v>0</v>
      </c>
      <c r="K2258" s="625">
        <v>0</v>
      </c>
      <c r="L2258" s="625">
        <v>0</v>
      </c>
      <c r="M2258" s="625">
        <v>0</v>
      </c>
      <c r="N2258" s="625">
        <v>0</v>
      </c>
      <c r="O2258" s="625">
        <v>0</v>
      </c>
    </row>
    <row r="2259" spans="1:15" ht="23.25">
      <c r="A2259" s="620">
        <v>19</v>
      </c>
      <c r="B2259" s="631" t="s">
        <v>2764</v>
      </c>
      <c r="C2259" s="621" t="s">
        <v>2765</v>
      </c>
      <c r="D2259" s="622" t="s">
        <v>46</v>
      </c>
      <c r="E2259" s="623">
        <v>3700</v>
      </c>
      <c r="F2259" s="624">
        <v>3</v>
      </c>
      <c r="G2259" s="624">
        <v>11100</v>
      </c>
      <c r="H2259" s="625">
        <v>0</v>
      </c>
      <c r="I2259" s="625">
        <v>0</v>
      </c>
      <c r="J2259" s="625">
        <v>0</v>
      </c>
      <c r="K2259" s="625">
        <v>0</v>
      </c>
      <c r="L2259" s="625">
        <v>0</v>
      </c>
      <c r="M2259" s="625">
        <v>0</v>
      </c>
      <c r="N2259" s="625">
        <v>0</v>
      </c>
      <c r="O2259" s="625">
        <v>0</v>
      </c>
    </row>
    <row r="2260" spans="1:15" ht="23.25">
      <c r="A2260" s="620">
        <v>20</v>
      </c>
      <c r="B2260" s="620" t="s">
        <v>717</v>
      </c>
      <c r="C2260" s="621" t="s">
        <v>2766</v>
      </c>
      <c r="D2260" s="622" t="s">
        <v>46</v>
      </c>
      <c r="E2260" s="623">
        <v>900</v>
      </c>
      <c r="F2260" s="624">
        <v>3</v>
      </c>
      <c r="G2260" s="624">
        <v>2700</v>
      </c>
      <c r="H2260" s="625">
        <v>0</v>
      </c>
      <c r="I2260" s="625">
        <v>0</v>
      </c>
      <c r="J2260" s="625">
        <v>0</v>
      </c>
      <c r="K2260" s="625">
        <v>0</v>
      </c>
      <c r="L2260" s="625">
        <v>0</v>
      </c>
      <c r="M2260" s="625">
        <v>0</v>
      </c>
      <c r="N2260" s="625">
        <v>0</v>
      </c>
      <c r="O2260" s="625">
        <v>0</v>
      </c>
    </row>
    <row r="2261" spans="1:15" ht="23.25">
      <c r="A2261" s="620">
        <v>21</v>
      </c>
      <c r="B2261" s="620"/>
      <c r="C2261" s="621" t="s">
        <v>2767</v>
      </c>
      <c r="D2261" s="622" t="s">
        <v>46</v>
      </c>
      <c r="E2261" s="623">
        <v>80</v>
      </c>
      <c r="F2261" s="624">
        <v>6</v>
      </c>
      <c r="G2261" s="624">
        <v>480</v>
      </c>
      <c r="H2261" s="625">
        <v>0</v>
      </c>
      <c r="I2261" s="625">
        <v>0</v>
      </c>
      <c r="J2261" s="625">
        <v>0</v>
      </c>
      <c r="K2261" s="625">
        <v>0</v>
      </c>
      <c r="L2261" s="625">
        <v>0</v>
      </c>
      <c r="M2261" s="625">
        <v>0</v>
      </c>
      <c r="N2261" s="625">
        <v>0</v>
      </c>
      <c r="O2261" s="625">
        <v>0</v>
      </c>
    </row>
    <row r="2262" spans="1:15" ht="23.25">
      <c r="A2262" s="620">
        <v>22</v>
      </c>
      <c r="B2262" s="620"/>
      <c r="C2262" s="621" t="s">
        <v>2768</v>
      </c>
      <c r="D2262" s="622" t="s">
        <v>46</v>
      </c>
      <c r="E2262" s="623">
        <v>450</v>
      </c>
      <c r="F2262" s="624">
        <v>5</v>
      </c>
      <c r="G2262" s="624">
        <v>2250</v>
      </c>
      <c r="H2262" s="625">
        <v>0</v>
      </c>
      <c r="I2262" s="625">
        <v>0</v>
      </c>
      <c r="J2262" s="625">
        <v>0</v>
      </c>
      <c r="K2262" s="625">
        <v>0</v>
      </c>
      <c r="L2262" s="625">
        <v>0</v>
      </c>
      <c r="M2262" s="625">
        <v>0</v>
      </c>
      <c r="N2262" s="625">
        <v>0</v>
      </c>
      <c r="O2262" s="625">
        <v>0</v>
      </c>
    </row>
    <row r="2263" spans="1:15" ht="23.25">
      <c r="A2263" s="620">
        <v>23</v>
      </c>
      <c r="B2263" s="620"/>
      <c r="C2263" s="621" t="s">
        <v>2769</v>
      </c>
      <c r="D2263" s="622" t="s">
        <v>46</v>
      </c>
      <c r="E2263" s="623">
        <v>1850</v>
      </c>
      <c r="F2263" s="624">
        <v>10</v>
      </c>
      <c r="G2263" s="624">
        <v>18500</v>
      </c>
      <c r="H2263" s="625">
        <v>0</v>
      </c>
      <c r="I2263" s="625">
        <v>0</v>
      </c>
      <c r="J2263" s="625">
        <v>0</v>
      </c>
      <c r="K2263" s="625">
        <v>0</v>
      </c>
      <c r="L2263" s="625">
        <v>0</v>
      </c>
      <c r="M2263" s="625">
        <v>0</v>
      </c>
      <c r="N2263" s="625">
        <v>0</v>
      </c>
      <c r="O2263" s="625">
        <v>0</v>
      </c>
    </row>
    <row r="2264" spans="1:15" ht="23.25">
      <c r="A2264" s="620">
        <v>24</v>
      </c>
      <c r="B2264" s="620"/>
      <c r="C2264" s="621" t="s">
        <v>2770</v>
      </c>
      <c r="D2264" s="622" t="s">
        <v>46</v>
      </c>
      <c r="E2264" s="623">
        <v>23484</v>
      </c>
      <c r="F2264" s="624">
        <v>3</v>
      </c>
      <c r="G2264" s="624">
        <v>70452</v>
      </c>
      <c r="H2264" s="625">
        <v>0</v>
      </c>
      <c r="I2264" s="625">
        <v>0</v>
      </c>
      <c r="J2264" s="625">
        <v>0</v>
      </c>
      <c r="K2264" s="625">
        <v>0</v>
      </c>
      <c r="L2264" s="625">
        <v>0</v>
      </c>
      <c r="M2264" s="625">
        <v>0</v>
      </c>
      <c r="N2264" s="625">
        <v>0</v>
      </c>
      <c r="O2264" s="625">
        <v>0</v>
      </c>
    </row>
    <row r="2265" spans="1:15" ht="23.25">
      <c r="A2265" s="620">
        <v>25</v>
      </c>
      <c r="B2265" s="620"/>
      <c r="C2265" s="621" t="s">
        <v>2771</v>
      </c>
      <c r="D2265" s="632" t="s">
        <v>300</v>
      </c>
      <c r="E2265" s="623">
        <v>1350</v>
      </c>
      <c r="F2265" s="624">
        <v>6</v>
      </c>
      <c r="G2265" s="624">
        <v>8100</v>
      </c>
      <c r="H2265" s="625">
        <v>0</v>
      </c>
      <c r="I2265" s="625">
        <v>0</v>
      </c>
      <c r="J2265" s="625">
        <v>0</v>
      </c>
      <c r="K2265" s="625">
        <v>0</v>
      </c>
      <c r="L2265" s="625">
        <v>0</v>
      </c>
      <c r="M2265" s="625">
        <v>0</v>
      </c>
      <c r="N2265" s="625">
        <v>0</v>
      </c>
      <c r="O2265" s="625">
        <v>0</v>
      </c>
    </row>
    <row r="2266" spans="1:15" ht="30">
      <c r="A2266" s="620">
        <v>26</v>
      </c>
      <c r="B2266" s="620"/>
      <c r="C2266" s="401" t="s">
        <v>2772</v>
      </c>
      <c r="D2266" s="633" t="s">
        <v>21</v>
      </c>
      <c r="E2266" s="623">
        <v>1244</v>
      </c>
      <c r="F2266" s="624">
        <v>0</v>
      </c>
      <c r="G2266" s="624">
        <v>0</v>
      </c>
      <c r="H2266" s="625">
        <v>0</v>
      </c>
      <c r="I2266" s="625">
        <v>0</v>
      </c>
      <c r="J2266" s="625">
        <v>0</v>
      </c>
      <c r="K2266" s="625">
        <v>0</v>
      </c>
      <c r="L2266" s="625">
        <v>0</v>
      </c>
      <c r="M2266" s="625">
        <v>0</v>
      </c>
      <c r="N2266" s="625">
        <v>4</v>
      </c>
      <c r="O2266" s="625">
        <v>4976</v>
      </c>
    </row>
    <row r="2267" spans="1:15" ht="23.25">
      <c r="A2267" s="620">
        <v>27</v>
      </c>
      <c r="B2267" s="634" t="s">
        <v>1402</v>
      </c>
      <c r="C2267" s="621" t="s">
        <v>2773</v>
      </c>
      <c r="D2267" s="632" t="s">
        <v>46</v>
      </c>
      <c r="E2267" s="623">
        <v>11327</v>
      </c>
      <c r="F2267" s="624">
        <v>1</v>
      </c>
      <c r="G2267" s="624">
        <v>11327</v>
      </c>
      <c r="H2267" s="625">
        <v>0</v>
      </c>
      <c r="I2267" s="625">
        <v>0</v>
      </c>
      <c r="J2267" s="625">
        <v>0</v>
      </c>
      <c r="K2267" s="625">
        <v>0</v>
      </c>
      <c r="L2267" s="625">
        <v>0</v>
      </c>
      <c r="M2267" s="625">
        <v>0</v>
      </c>
      <c r="N2267" s="625">
        <v>0</v>
      </c>
      <c r="O2267" s="625">
        <v>0</v>
      </c>
    </row>
    <row r="2268" spans="1:15" ht="30">
      <c r="A2268" s="620">
        <v>28</v>
      </c>
      <c r="B2268" s="620" t="s">
        <v>559</v>
      </c>
      <c r="C2268" s="621" t="s">
        <v>2774</v>
      </c>
      <c r="D2268" s="633" t="s">
        <v>46</v>
      </c>
      <c r="E2268" s="623">
        <v>4540</v>
      </c>
      <c r="F2268" s="624">
        <v>2</v>
      </c>
      <c r="G2268" s="624">
        <v>9080</v>
      </c>
      <c r="H2268" s="625">
        <v>0</v>
      </c>
      <c r="I2268" s="625">
        <v>0</v>
      </c>
      <c r="J2268" s="625">
        <v>0</v>
      </c>
      <c r="K2268" s="625">
        <v>0</v>
      </c>
      <c r="L2268" s="625">
        <v>0</v>
      </c>
      <c r="M2268" s="625">
        <v>0</v>
      </c>
      <c r="N2268" s="625">
        <v>0</v>
      </c>
      <c r="O2268" s="625">
        <v>0</v>
      </c>
    </row>
    <row r="2269" spans="1:15" ht="30">
      <c r="A2269" s="620">
        <v>29</v>
      </c>
      <c r="B2269" s="620"/>
      <c r="C2269" s="621" t="s">
        <v>2775</v>
      </c>
      <c r="D2269" s="633" t="s">
        <v>46</v>
      </c>
      <c r="E2269" s="623">
        <v>4483</v>
      </c>
      <c r="F2269" s="624">
        <v>3</v>
      </c>
      <c r="G2269" s="624">
        <v>13449</v>
      </c>
      <c r="H2269" s="625">
        <v>0</v>
      </c>
      <c r="I2269" s="625">
        <v>0</v>
      </c>
      <c r="J2269" s="625">
        <v>0</v>
      </c>
      <c r="K2269" s="625">
        <v>0</v>
      </c>
      <c r="L2269" s="625">
        <v>0</v>
      </c>
      <c r="M2269" s="625">
        <v>0</v>
      </c>
      <c r="N2269" s="625">
        <v>0</v>
      </c>
      <c r="O2269" s="625">
        <v>0</v>
      </c>
    </row>
    <row r="2270" spans="1:15" ht="23.25">
      <c r="A2270" s="620">
        <v>30</v>
      </c>
      <c r="B2270" s="620" t="s">
        <v>15</v>
      </c>
      <c r="C2270" s="621" t="s">
        <v>2776</v>
      </c>
      <c r="D2270" s="632" t="s">
        <v>21</v>
      </c>
      <c r="E2270" s="623">
        <v>15.32</v>
      </c>
      <c r="F2270" s="624">
        <v>1500</v>
      </c>
      <c r="G2270" s="624">
        <v>22980</v>
      </c>
      <c r="H2270" s="625">
        <v>0</v>
      </c>
      <c r="I2270" s="625">
        <v>0</v>
      </c>
      <c r="J2270" s="625">
        <v>0</v>
      </c>
      <c r="K2270" s="625">
        <v>0</v>
      </c>
      <c r="L2270" s="625">
        <v>0</v>
      </c>
      <c r="M2270" s="625">
        <v>0</v>
      </c>
      <c r="N2270" s="625">
        <v>0</v>
      </c>
      <c r="O2270" s="625">
        <v>0</v>
      </c>
    </row>
    <row r="2271" spans="1:15" ht="23.25">
      <c r="A2271" s="620">
        <v>31</v>
      </c>
      <c r="B2271" s="620" t="s">
        <v>2777</v>
      </c>
      <c r="C2271" s="621" t="s">
        <v>2778</v>
      </c>
      <c r="D2271" s="632" t="s">
        <v>46</v>
      </c>
      <c r="E2271" s="623">
        <v>418.82</v>
      </c>
      <c r="F2271" s="624">
        <v>5</v>
      </c>
      <c r="G2271" s="624">
        <v>2094.1</v>
      </c>
      <c r="H2271" s="625">
        <v>0</v>
      </c>
      <c r="I2271" s="625">
        <v>0</v>
      </c>
      <c r="J2271" s="625">
        <v>0</v>
      </c>
      <c r="K2271" s="625">
        <v>0</v>
      </c>
      <c r="L2271" s="625">
        <v>0</v>
      </c>
      <c r="M2271" s="625">
        <v>0</v>
      </c>
      <c r="N2271" s="625">
        <v>0</v>
      </c>
      <c r="O2271" s="625">
        <v>0</v>
      </c>
    </row>
    <row r="2272" spans="1:15" ht="30">
      <c r="A2272" s="620">
        <v>32</v>
      </c>
      <c r="B2272" s="620"/>
      <c r="C2272" s="635" t="s">
        <v>2779</v>
      </c>
      <c r="D2272" s="633" t="s">
        <v>46</v>
      </c>
      <c r="E2272" s="623">
        <v>6804</v>
      </c>
      <c r="F2272" s="624">
        <v>3</v>
      </c>
      <c r="G2272" s="624">
        <v>20412</v>
      </c>
      <c r="H2272" s="625">
        <v>0</v>
      </c>
      <c r="I2272" s="625">
        <v>0</v>
      </c>
      <c r="J2272" s="625">
        <v>0</v>
      </c>
      <c r="K2272" s="625">
        <v>0</v>
      </c>
      <c r="L2272" s="625">
        <v>0</v>
      </c>
      <c r="M2272" s="625">
        <v>0</v>
      </c>
      <c r="N2272" s="625">
        <v>0</v>
      </c>
      <c r="O2272" s="625">
        <v>0</v>
      </c>
    </row>
    <row r="2273" spans="1:15" ht="23.25">
      <c r="A2273" s="620">
        <v>33</v>
      </c>
      <c r="B2273" s="620" t="s">
        <v>798</v>
      </c>
      <c r="C2273" s="621" t="s">
        <v>2780</v>
      </c>
      <c r="D2273" s="633" t="s">
        <v>46</v>
      </c>
      <c r="E2273" s="623">
        <v>936.37</v>
      </c>
      <c r="F2273" s="624">
        <v>2</v>
      </c>
      <c r="G2273" s="624">
        <v>1872.74</v>
      </c>
      <c r="H2273" s="625">
        <v>0</v>
      </c>
      <c r="I2273" s="625">
        <v>0</v>
      </c>
      <c r="J2273" s="625">
        <v>0</v>
      </c>
      <c r="K2273" s="625">
        <v>0</v>
      </c>
      <c r="L2273" s="625">
        <v>0</v>
      </c>
      <c r="M2273" s="625">
        <v>0</v>
      </c>
      <c r="N2273" s="625">
        <v>0</v>
      </c>
      <c r="O2273" s="625">
        <v>0</v>
      </c>
    </row>
    <row r="2274" spans="1:15" ht="23.25">
      <c r="A2274" s="620">
        <v>34</v>
      </c>
      <c r="B2274" s="620"/>
      <c r="C2274" s="621" t="s">
        <v>2781</v>
      </c>
      <c r="D2274" s="633" t="s">
        <v>46</v>
      </c>
      <c r="E2274" s="623">
        <v>329.15</v>
      </c>
      <c r="F2274" s="624">
        <v>5</v>
      </c>
      <c r="G2274" s="624">
        <v>1645.75</v>
      </c>
      <c r="H2274" s="625">
        <v>0</v>
      </c>
      <c r="I2274" s="625">
        <v>0</v>
      </c>
      <c r="J2274" s="625">
        <v>0</v>
      </c>
      <c r="K2274" s="625">
        <v>0</v>
      </c>
      <c r="L2274" s="625">
        <v>0</v>
      </c>
      <c r="M2274" s="625">
        <v>0</v>
      </c>
      <c r="N2274" s="625">
        <v>0</v>
      </c>
      <c r="O2274" s="625">
        <v>0</v>
      </c>
    </row>
    <row r="2275" spans="1:15" ht="30">
      <c r="A2275" s="620">
        <v>35</v>
      </c>
      <c r="B2275" s="620"/>
      <c r="C2275" s="629" t="s">
        <v>2782</v>
      </c>
      <c r="D2275" s="636" t="s">
        <v>46</v>
      </c>
      <c r="E2275" s="623">
        <v>962</v>
      </c>
      <c r="F2275" s="624">
        <v>6</v>
      </c>
      <c r="G2275" s="624">
        <v>5772</v>
      </c>
      <c r="H2275" s="625">
        <v>0</v>
      </c>
      <c r="I2275" s="625">
        <v>0</v>
      </c>
      <c r="J2275" s="625">
        <v>0</v>
      </c>
      <c r="K2275" s="625">
        <v>0</v>
      </c>
      <c r="L2275" s="625">
        <v>0</v>
      </c>
      <c r="M2275" s="625">
        <v>0</v>
      </c>
      <c r="N2275" s="625">
        <v>0</v>
      </c>
      <c r="O2275" s="625">
        <v>0</v>
      </c>
    </row>
    <row r="2276" spans="1:15" ht="23.25">
      <c r="A2276" s="620">
        <v>36</v>
      </c>
      <c r="B2276" s="620" t="s">
        <v>1227</v>
      </c>
      <c r="C2276" s="621" t="s">
        <v>2783</v>
      </c>
      <c r="D2276" s="633" t="s">
        <v>17</v>
      </c>
      <c r="E2276" s="623">
        <v>119991.26</v>
      </c>
      <c r="F2276" s="624">
        <v>0.13</v>
      </c>
      <c r="G2276" s="624">
        <v>15598.863799999999</v>
      </c>
      <c r="H2276" s="625">
        <v>0</v>
      </c>
      <c r="I2276" s="625">
        <v>0</v>
      </c>
      <c r="J2276" s="625">
        <v>0</v>
      </c>
      <c r="K2276" s="625">
        <v>0</v>
      </c>
      <c r="L2276" s="625">
        <v>0</v>
      </c>
      <c r="M2276" s="625">
        <v>0</v>
      </c>
      <c r="N2276" s="625">
        <v>0</v>
      </c>
      <c r="O2276" s="625">
        <v>0</v>
      </c>
    </row>
    <row r="2277" spans="1:15" ht="23.25">
      <c r="A2277" s="620">
        <v>37</v>
      </c>
      <c r="B2277" s="620" t="s">
        <v>796</v>
      </c>
      <c r="C2277" s="621" t="s">
        <v>2784</v>
      </c>
      <c r="D2277" s="633" t="s">
        <v>46</v>
      </c>
      <c r="E2277" s="623">
        <v>854</v>
      </c>
      <c r="F2277" s="624">
        <v>24</v>
      </c>
      <c r="G2277" s="624">
        <v>20496</v>
      </c>
      <c r="H2277" s="625">
        <v>0</v>
      </c>
      <c r="I2277" s="625">
        <v>0</v>
      </c>
      <c r="J2277" s="625">
        <v>0</v>
      </c>
      <c r="K2277" s="625">
        <v>0</v>
      </c>
      <c r="L2277" s="625">
        <v>0</v>
      </c>
      <c r="M2277" s="625">
        <v>0</v>
      </c>
      <c r="N2277" s="625">
        <v>0</v>
      </c>
      <c r="O2277" s="625">
        <v>0</v>
      </c>
    </row>
    <row r="2278" spans="1:15" ht="23.25">
      <c r="A2278" s="620">
        <v>38</v>
      </c>
      <c r="B2278" s="620"/>
      <c r="C2278" s="621" t="s">
        <v>2785</v>
      </c>
      <c r="D2278" s="633" t="s">
        <v>46</v>
      </c>
      <c r="E2278" s="623">
        <v>329.15</v>
      </c>
      <c r="F2278" s="624">
        <v>2</v>
      </c>
      <c r="G2278" s="624">
        <v>658.3</v>
      </c>
      <c r="H2278" s="625">
        <v>0</v>
      </c>
      <c r="I2278" s="625">
        <v>0</v>
      </c>
      <c r="J2278" s="625">
        <v>0</v>
      </c>
      <c r="K2278" s="625">
        <v>0</v>
      </c>
      <c r="L2278" s="625">
        <v>0</v>
      </c>
      <c r="M2278" s="625">
        <v>0</v>
      </c>
      <c r="N2278" s="625">
        <v>0</v>
      </c>
      <c r="O2278" s="625">
        <v>0</v>
      </c>
    </row>
    <row r="2279" spans="1:15" ht="23.25">
      <c r="A2279" s="620">
        <v>39</v>
      </c>
      <c r="B2279" s="620"/>
      <c r="C2279" s="621" t="s">
        <v>2786</v>
      </c>
      <c r="D2279" s="633" t="s">
        <v>46</v>
      </c>
      <c r="E2279" s="623">
        <v>1589</v>
      </c>
      <c r="F2279" s="624">
        <v>1</v>
      </c>
      <c r="G2279" s="624">
        <v>1589</v>
      </c>
      <c r="H2279" s="625">
        <v>0</v>
      </c>
      <c r="I2279" s="625">
        <v>0</v>
      </c>
      <c r="J2279" s="625">
        <v>0</v>
      </c>
      <c r="K2279" s="625">
        <v>0</v>
      </c>
      <c r="L2279" s="625">
        <v>0</v>
      </c>
      <c r="M2279" s="625">
        <v>0</v>
      </c>
      <c r="N2279" s="625">
        <v>0</v>
      </c>
      <c r="O2279" s="625">
        <v>0</v>
      </c>
    </row>
    <row r="2280" spans="1:15" ht="23.25">
      <c r="A2280" s="620">
        <v>40</v>
      </c>
      <c r="B2280" s="620" t="s">
        <v>2448</v>
      </c>
      <c r="C2280" s="621" t="s">
        <v>2787</v>
      </c>
      <c r="D2280" s="633" t="s">
        <v>46</v>
      </c>
      <c r="E2280" s="623">
        <v>8853</v>
      </c>
      <c r="F2280" s="624">
        <v>2</v>
      </c>
      <c r="G2280" s="624">
        <v>17706</v>
      </c>
      <c r="H2280" s="625">
        <v>0</v>
      </c>
      <c r="I2280" s="625">
        <v>0</v>
      </c>
      <c r="J2280" s="625">
        <v>0</v>
      </c>
      <c r="K2280" s="625">
        <v>0</v>
      </c>
      <c r="L2280" s="625">
        <v>0</v>
      </c>
      <c r="M2280" s="625">
        <v>0</v>
      </c>
      <c r="N2280" s="625">
        <v>0</v>
      </c>
      <c r="O2280" s="625">
        <v>0</v>
      </c>
    </row>
    <row r="2281" spans="1:15" ht="23.25">
      <c r="A2281" s="620">
        <v>41</v>
      </c>
      <c r="B2281" s="620" t="s">
        <v>361</v>
      </c>
      <c r="C2281" s="621" t="s">
        <v>2788</v>
      </c>
      <c r="D2281" s="633" t="s">
        <v>46</v>
      </c>
      <c r="E2281" s="623">
        <v>8853</v>
      </c>
      <c r="F2281" s="624">
        <v>1</v>
      </c>
      <c r="G2281" s="624">
        <v>8853</v>
      </c>
      <c r="H2281" s="625">
        <v>0</v>
      </c>
      <c r="I2281" s="625">
        <v>0</v>
      </c>
      <c r="J2281" s="625">
        <v>0</v>
      </c>
      <c r="K2281" s="625">
        <v>0</v>
      </c>
      <c r="L2281" s="625">
        <v>0</v>
      </c>
      <c r="M2281" s="625">
        <v>0</v>
      </c>
      <c r="N2281" s="625">
        <v>0</v>
      </c>
      <c r="O2281" s="625">
        <v>0</v>
      </c>
    </row>
    <row r="2282" spans="1:15" ht="23.25">
      <c r="A2282" s="620">
        <v>42</v>
      </c>
      <c r="B2282" s="620" t="s">
        <v>829</v>
      </c>
      <c r="C2282" s="621" t="s">
        <v>2789</v>
      </c>
      <c r="D2282" s="633" t="s">
        <v>46</v>
      </c>
      <c r="E2282" s="623">
        <v>4767</v>
      </c>
      <c r="F2282" s="624">
        <v>1</v>
      </c>
      <c r="G2282" s="624">
        <v>4767</v>
      </c>
      <c r="H2282" s="625">
        <v>0</v>
      </c>
      <c r="I2282" s="625">
        <v>0</v>
      </c>
      <c r="J2282" s="625">
        <v>0</v>
      </c>
      <c r="K2282" s="625">
        <v>0</v>
      </c>
      <c r="L2282" s="625">
        <v>0</v>
      </c>
      <c r="M2282" s="625">
        <v>0</v>
      </c>
      <c r="N2282" s="625">
        <v>0</v>
      </c>
      <c r="O2282" s="625">
        <v>0</v>
      </c>
    </row>
    <row r="2283" spans="1:15" ht="23.25">
      <c r="A2283" s="620">
        <v>43</v>
      </c>
      <c r="B2283" s="620" t="s">
        <v>574</v>
      </c>
      <c r="C2283" s="621" t="s">
        <v>2790</v>
      </c>
      <c r="D2283" s="633" t="s">
        <v>46</v>
      </c>
      <c r="E2283" s="623">
        <v>4767</v>
      </c>
      <c r="F2283" s="624">
        <v>2</v>
      </c>
      <c r="G2283" s="624">
        <v>9534</v>
      </c>
      <c r="H2283" s="625">
        <v>0</v>
      </c>
      <c r="I2283" s="625">
        <v>0</v>
      </c>
      <c r="J2283" s="625">
        <v>0</v>
      </c>
      <c r="K2283" s="625">
        <v>0</v>
      </c>
      <c r="L2283" s="625">
        <v>0</v>
      </c>
      <c r="M2283" s="625">
        <v>0</v>
      </c>
      <c r="N2283" s="625">
        <v>0</v>
      </c>
      <c r="O2283" s="625">
        <v>0</v>
      </c>
    </row>
    <row r="2284" spans="1:15" ht="23.25">
      <c r="A2284" s="620">
        <v>44</v>
      </c>
      <c r="B2284" s="620"/>
      <c r="C2284" s="621" t="s">
        <v>2791</v>
      </c>
      <c r="D2284" s="633" t="s">
        <v>46</v>
      </c>
      <c r="E2284" s="623">
        <v>4540</v>
      </c>
      <c r="F2284" s="624">
        <v>2</v>
      </c>
      <c r="G2284" s="624">
        <v>9080</v>
      </c>
      <c r="H2284" s="625">
        <v>0</v>
      </c>
      <c r="I2284" s="625">
        <v>0</v>
      </c>
      <c r="J2284" s="625">
        <v>0</v>
      </c>
      <c r="K2284" s="625">
        <v>0</v>
      </c>
      <c r="L2284" s="625">
        <v>0</v>
      </c>
      <c r="M2284" s="625">
        <v>0</v>
      </c>
      <c r="N2284" s="625">
        <v>0</v>
      </c>
      <c r="O2284" s="625">
        <v>0</v>
      </c>
    </row>
    <row r="2285" spans="1:15" ht="30">
      <c r="A2285" s="620">
        <v>45</v>
      </c>
      <c r="B2285" s="620" t="s">
        <v>1398</v>
      </c>
      <c r="C2285" s="629" t="s">
        <v>2792</v>
      </c>
      <c r="D2285" s="633" t="s">
        <v>46</v>
      </c>
      <c r="E2285" s="623">
        <v>17025</v>
      </c>
      <c r="F2285" s="624">
        <v>1</v>
      </c>
      <c r="G2285" s="624">
        <v>17025</v>
      </c>
      <c r="H2285" s="625">
        <v>0</v>
      </c>
      <c r="I2285" s="625">
        <v>0</v>
      </c>
      <c r="J2285" s="625">
        <v>0</v>
      </c>
      <c r="K2285" s="625">
        <v>0</v>
      </c>
      <c r="L2285" s="625">
        <v>0</v>
      </c>
      <c r="M2285" s="625">
        <v>0</v>
      </c>
      <c r="N2285" s="625">
        <v>0</v>
      </c>
      <c r="O2285" s="625">
        <v>0</v>
      </c>
    </row>
    <row r="2286" spans="1:15" ht="23.25">
      <c r="A2286" s="620">
        <v>46</v>
      </c>
      <c r="B2286" s="620"/>
      <c r="C2286" s="621" t="s">
        <v>2793</v>
      </c>
      <c r="D2286" s="633" t="s">
        <v>28</v>
      </c>
      <c r="E2286" s="623">
        <v>68.25</v>
      </c>
      <c r="F2286" s="624">
        <v>70</v>
      </c>
      <c r="G2286" s="624">
        <v>4777.5</v>
      </c>
      <c r="H2286" s="625">
        <v>0</v>
      </c>
      <c r="I2286" s="625">
        <v>0</v>
      </c>
      <c r="J2286" s="625">
        <v>0</v>
      </c>
      <c r="K2286" s="625">
        <v>0</v>
      </c>
      <c r="L2286" s="625">
        <v>0</v>
      </c>
      <c r="M2286" s="625">
        <v>0</v>
      </c>
      <c r="N2286" s="625">
        <v>0</v>
      </c>
      <c r="O2286" s="625">
        <v>0</v>
      </c>
    </row>
    <row r="2287" spans="1:15" ht="23.25">
      <c r="A2287" s="620">
        <v>47</v>
      </c>
      <c r="B2287" s="620" t="s">
        <v>1204</v>
      </c>
      <c r="C2287" s="621" t="s">
        <v>2794</v>
      </c>
      <c r="D2287" s="633" t="s">
        <v>21</v>
      </c>
      <c r="E2287" s="623">
        <v>173.25</v>
      </c>
      <c r="F2287" s="624">
        <v>135</v>
      </c>
      <c r="G2287" s="624">
        <v>23388.75</v>
      </c>
      <c r="H2287" s="625">
        <v>0</v>
      </c>
      <c r="I2287" s="625">
        <v>0</v>
      </c>
      <c r="J2287" s="625">
        <v>0</v>
      </c>
      <c r="K2287" s="625">
        <v>0</v>
      </c>
      <c r="L2287" s="625">
        <v>0</v>
      </c>
      <c r="M2287" s="625">
        <v>0</v>
      </c>
      <c r="N2287" s="625">
        <v>0</v>
      </c>
      <c r="O2287" s="625">
        <v>0</v>
      </c>
    </row>
    <row r="2288" spans="1:15" ht="23.25">
      <c r="A2288" s="620">
        <v>48</v>
      </c>
      <c r="B2288" s="620" t="s">
        <v>580</v>
      </c>
      <c r="C2288" s="621" t="s">
        <v>2795</v>
      </c>
      <c r="D2288" s="633" t="s">
        <v>21</v>
      </c>
      <c r="E2288" s="623">
        <v>57.75</v>
      </c>
      <c r="F2288" s="624">
        <v>30</v>
      </c>
      <c r="G2288" s="624">
        <v>1732.5</v>
      </c>
      <c r="H2288" s="625">
        <v>0</v>
      </c>
      <c r="I2288" s="625">
        <v>0</v>
      </c>
      <c r="J2288" s="625">
        <v>0</v>
      </c>
      <c r="K2288" s="625">
        <v>0</v>
      </c>
      <c r="L2288" s="625">
        <v>0</v>
      </c>
      <c r="M2288" s="625">
        <v>0</v>
      </c>
      <c r="N2288" s="625">
        <v>0</v>
      </c>
      <c r="O2288" s="625">
        <v>0</v>
      </c>
    </row>
    <row r="2289" spans="1:15" ht="45">
      <c r="A2289" s="620">
        <v>49</v>
      </c>
      <c r="B2289" s="620"/>
      <c r="C2289" s="629" t="s">
        <v>2796</v>
      </c>
      <c r="D2289" s="633" t="s">
        <v>46</v>
      </c>
      <c r="E2289" s="623">
        <v>11293.25</v>
      </c>
      <c r="F2289" s="624">
        <v>1</v>
      </c>
      <c r="G2289" s="624">
        <v>11293.25</v>
      </c>
      <c r="H2289" s="625">
        <v>0</v>
      </c>
      <c r="I2289" s="625">
        <v>0</v>
      </c>
      <c r="J2289" s="625">
        <v>0</v>
      </c>
      <c r="K2289" s="625">
        <v>0</v>
      </c>
      <c r="L2289" s="625">
        <v>0</v>
      </c>
      <c r="M2289" s="625">
        <v>0</v>
      </c>
      <c r="N2289" s="625">
        <v>0</v>
      </c>
      <c r="O2289" s="625">
        <v>0</v>
      </c>
    </row>
    <row r="2290" spans="1:15" ht="23.25">
      <c r="A2290" s="620">
        <v>50</v>
      </c>
      <c r="B2290" s="620"/>
      <c r="C2290" s="621" t="s">
        <v>2797</v>
      </c>
      <c r="D2290" s="633" t="s">
        <v>46</v>
      </c>
      <c r="E2290" s="623">
        <v>7037</v>
      </c>
      <c r="F2290" s="624">
        <v>5</v>
      </c>
      <c r="G2290" s="624">
        <v>35185</v>
      </c>
      <c r="H2290" s="625">
        <v>0</v>
      </c>
      <c r="I2290" s="625">
        <v>0</v>
      </c>
      <c r="J2290" s="625">
        <v>0</v>
      </c>
      <c r="K2290" s="625">
        <v>0</v>
      </c>
      <c r="L2290" s="625">
        <v>0</v>
      </c>
      <c r="M2290" s="625">
        <v>0</v>
      </c>
      <c r="N2290" s="625">
        <v>0</v>
      </c>
      <c r="O2290" s="625">
        <v>0</v>
      </c>
    </row>
    <row r="2291" spans="1:15" ht="23.25">
      <c r="A2291" s="620">
        <v>51</v>
      </c>
      <c r="B2291" s="620"/>
      <c r="C2291" s="621" t="s">
        <v>2798</v>
      </c>
      <c r="D2291" s="633" t="s">
        <v>46</v>
      </c>
      <c r="E2291" s="623">
        <v>6242.5</v>
      </c>
      <c r="F2291" s="624">
        <v>6</v>
      </c>
      <c r="G2291" s="624">
        <v>37455</v>
      </c>
      <c r="H2291" s="625">
        <v>0</v>
      </c>
      <c r="I2291" s="625">
        <v>0</v>
      </c>
      <c r="J2291" s="625">
        <v>0</v>
      </c>
      <c r="K2291" s="625">
        <v>0</v>
      </c>
      <c r="L2291" s="625">
        <v>0</v>
      </c>
      <c r="M2291" s="625">
        <v>0</v>
      </c>
      <c r="N2291" s="625">
        <v>0</v>
      </c>
      <c r="O2291" s="625">
        <v>0</v>
      </c>
    </row>
    <row r="2292" spans="1:15" ht="23.25">
      <c r="A2292" s="620">
        <v>52</v>
      </c>
      <c r="B2292" s="620"/>
      <c r="C2292" s="621" t="s">
        <v>2799</v>
      </c>
      <c r="D2292" s="633" t="s">
        <v>46</v>
      </c>
      <c r="E2292" s="623">
        <v>13614.32</v>
      </c>
      <c r="F2292" s="624">
        <v>2</v>
      </c>
      <c r="G2292" s="624">
        <v>27228.639999999999</v>
      </c>
      <c r="H2292" s="625">
        <v>0</v>
      </c>
      <c r="I2292" s="625">
        <v>0</v>
      </c>
      <c r="J2292" s="625">
        <v>0</v>
      </c>
      <c r="K2292" s="625">
        <v>0</v>
      </c>
      <c r="L2292" s="625">
        <v>0</v>
      </c>
      <c r="M2292" s="625">
        <v>0</v>
      </c>
      <c r="N2292" s="625">
        <v>0</v>
      </c>
      <c r="O2292" s="625">
        <v>0</v>
      </c>
    </row>
    <row r="2293" spans="1:15" ht="23.25">
      <c r="A2293" s="620">
        <v>53</v>
      </c>
      <c r="B2293" s="620"/>
      <c r="C2293" s="621" t="s">
        <v>2800</v>
      </c>
      <c r="D2293" s="633" t="s">
        <v>46</v>
      </c>
      <c r="E2293" s="623">
        <v>10203.65</v>
      </c>
      <c r="F2293" s="624">
        <v>2</v>
      </c>
      <c r="G2293" s="624">
        <v>20407.3</v>
      </c>
      <c r="H2293" s="625">
        <v>0</v>
      </c>
      <c r="I2293" s="625">
        <v>0</v>
      </c>
      <c r="J2293" s="625">
        <v>0</v>
      </c>
      <c r="K2293" s="625">
        <v>0</v>
      </c>
      <c r="L2293" s="625">
        <v>0</v>
      </c>
      <c r="M2293" s="625">
        <v>0</v>
      </c>
      <c r="N2293" s="625">
        <v>0</v>
      </c>
      <c r="O2293" s="625">
        <v>0</v>
      </c>
    </row>
    <row r="2294" spans="1:15" ht="23.25">
      <c r="A2294" s="620">
        <v>54</v>
      </c>
      <c r="B2294" s="620"/>
      <c r="C2294" s="621" t="s">
        <v>2801</v>
      </c>
      <c r="D2294" s="633" t="s">
        <v>46</v>
      </c>
      <c r="E2294" s="623">
        <v>5669.32</v>
      </c>
      <c r="F2294" s="624">
        <v>1</v>
      </c>
      <c r="G2294" s="624">
        <v>5669.32</v>
      </c>
      <c r="H2294" s="625">
        <v>0</v>
      </c>
      <c r="I2294" s="625">
        <v>0</v>
      </c>
      <c r="J2294" s="625">
        <v>0</v>
      </c>
      <c r="K2294" s="625">
        <v>0</v>
      </c>
      <c r="L2294" s="625">
        <v>0</v>
      </c>
      <c r="M2294" s="625">
        <v>0</v>
      </c>
      <c r="N2294" s="625">
        <v>0</v>
      </c>
      <c r="O2294" s="625">
        <v>0</v>
      </c>
    </row>
    <row r="2295" spans="1:15" ht="23.25">
      <c r="A2295" s="620">
        <v>55</v>
      </c>
      <c r="B2295" s="620"/>
      <c r="C2295" s="621" t="s">
        <v>2802</v>
      </c>
      <c r="D2295" s="633" t="s">
        <v>46</v>
      </c>
      <c r="E2295" s="623">
        <v>7924.73</v>
      </c>
      <c r="F2295" s="624">
        <v>1</v>
      </c>
      <c r="G2295" s="624">
        <v>7924.73</v>
      </c>
      <c r="H2295" s="625">
        <v>0</v>
      </c>
      <c r="I2295" s="625">
        <v>0</v>
      </c>
      <c r="J2295" s="625">
        <v>0</v>
      </c>
      <c r="K2295" s="625">
        <v>0</v>
      </c>
      <c r="L2295" s="625">
        <v>0</v>
      </c>
      <c r="M2295" s="625">
        <v>0</v>
      </c>
      <c r="N2295" s="625">
        <v>0</v>
      </c>
      <c r="O2295" s="625">
        <v>0</v>
      </c>
    </row>
    <row r="2296" spans="1:15" ht="23.25">
      <c r="A2296" s="620">
        <v>56</v>
      </c>
      <c r="B2296" s="620"/>
      <c r="C2296" s="621" t="s">
        <v>2803</v>
      </c>
      <c r="D2296" s="633" t="s">
        <v>46</v>
      </c>
      <c r="E2296" s="623">
        <v>565.23</v>
      </c>
      <c r="F2296" s="624">
        <v>1</v>
      </c>
      <c r="G2296" s="624">
        <v>565.23</v>
      </c>
      <c r="H2296" s="625">
        <v>0</v>
      </c>
      <c r="I2296" s="625">
        <v>0</v>
      </c>
      <c r="J2296" s="625">
        <v>0</v>
      </c>
      <c r="K2296" s="625">
        <v>0</v>
      </c>
      <c r="L2296" s="625">
        <v>0</v>
      </c>
      <c r="M2296" s="625">
        <v>0</v>
      </c>
      <c r="N2296" s="625">
        <v>0</v>
      </c>
      <c r="O2296" s="625">
        <v>0</v>
      </c>
    </row>
    <row r="2297" spans="1:15" ht="23.25">
      <c r="A2297" s="620">
        <v>57</v>
      </c>
      <c r="B2297" s="620"/>
      <c r="C2297" s="621" t="s">
        <v>2804</v>
      </c>
      <c r="D2297" s="633" t="s">
        <v>46</v>
      </c>
      <c r="E2297" s="623">
        <v>4537.7299999999996</v>
      </c>
      <c r="F2297" s="624">
        <v>1</v>
      </c>
      <c r="G2297" s="624">
        <v>4537.7299999999996</v>
      </c>
      <c r="H2297" s="625">
        <v>0</v>
      </c>
      <c r="I2297" s="625">
        <v>0</v>
      </c>
      <c r="J2297" s="625">
        <v>0</v>
      </c>
      <c r="K2297" s="625">
        <v>0</v>
      </c>
      <c r="L2297" s="625">
        <v>0</v>
      </c>
      <c r="M2297" s="625">
        <v>0</v>
      </c>
      <c r="N2297" s="625">
        <v>0</v>
      </c>
      <c r="O2297" s="625">
        <v>0</v>
      </c>
    </row>
    <row r="2298" spans="1:15" ht="30">
      <c r="A2298" s="620">
        <v>58</v>
      </c>
      <c r="B2298" s="620"/>
      <c r="C2298" s="621" t="s">
        <v>2805</v>
      </c>
      <c r="D2298" s="633" t="s">
        <v>46</v>
      </c>
      <c r="E2298" s="623">
        <v>964.53</v>
      </c>
      <c r="F2298" s="624">
        <v>12</v>
      </c>
      <c r="G2298" s="624">
        <v>11574.36</v>
      </c>
      <c r="H2298" s="625">
        <v>0</v>
      </c>
      <c r="I2298" s="625">
        <v>0</v>
      </c>
      <c r="J2298" s="625">
        <v>0</v>
      </c>
      <c r="K2298" s="625">
        <v>0</v>
      </c>
      <c r="L2298" s="625">
        <v>0</v>
      </c>
      <c r="M2298" s="625">
        <v>0</v>
      </c>
      <c r="N2298" s="625">
        <v>0</v>
      </c>
      <c r="O2298" s="625">
        <v>0</v>
      </c>
    </row>
    <row r="2299" spans="1:15" ht="23.25">
      <c r="A2299" s="620">
        <v>59</v>
      </c>
      <c r="B2299" s="620"/>
      <c r="C2299" s="621" t="s">
        <v>2806</v>
      </c>
      <c r="D2299" s="633" t="s">
        <v>46</v>
      </c>
      <c r="E2299" s="623">
        <v>1019.23</v>
      </c>
      <c r="F2299" s="624">
        <v>17</v>
      </c>
      <c r="G2299" s="624">
        <v>17326.91</v>
      </c>
      <c r="H2299" s="625">
        <v>0</v>
      </c>
      <c r="I2299" s="625">
        <v>0</v>
      </c>
      <c r="J2299" s="625">
        <v>0</v>
      </c>
      <c r="K2299" s="625">
        <v>0</v>
      </c>
      <c r="L2299" s="625">
        <v>0</v>
      </c>
      <c r="M2299" s="625">
        <v>0</v>
      </c>
      <c r="N2299" s="625">
        <v>0</v>
      </c>
      <c r="O2299" s="625">
        <v>0</v>
      </c>
    </row>
    <row r="2300" spans="1:15" ht="23.25">
      <c r="A2300" s="620">
        <v>60</v>
      </c>
      <c r="B2300" s="620"/>
      <c r="C2300" s="621" t="s">
        <v>2807</v>
      </c>
      <c r="D2300" s="633" t="s">
        <v>46</v>
      </c>
      <c r="E2300" s="623">
        <v>19012.5</v>
      </c>
      <c r="F2300" s="624">
        <v>1</v>
      </c>
      <c r="G2300" s="624">
        <v>19012.5</v>
      </c>
      <c r="H2300" s="625">
        <v>0</v>
      </c>
      <c r="I2300" s="625">
        <v>0</v>
      </c>
      <c r="J2300" s="625">
        <v>0</v>
      </c>
      <c r="K2300" s="625">
        <v>0</v>
      </c>
      <c r="L2300" s="625">
        <v>0</v>
      </c>
      <c r="M2300" s="625">
        <v>0</v>
      </c>
      <c r="N2300" s="625">
        <v>0</v>
      </c>
      <c r="O2300" s="625">
        <v>0</v>
      </c>
    </row>
    <row r="2301" spans="1:15" ht="23.25">
      <c r="A2301" s="620">
        <v>61</v>
      </c>
      <c r="B2301" s="620"/>
      <c r="C2301" s="621" t="s">
        <v>2808</v>
      </c>
      <c r="D2301" s="633" t="s">
        <v>46</v>
      </c>
      <c r="E2301" s="623">
        <v>5625</v>
      </c>
      <c r="F2301" s="624">
        <v>3</v>
      </c>
      <c r="G2301" s="624">
        <v>16875</v>
      </c>
      <c r="H2301" s="625">
        <v>0</v>
      </c>
      <c r="I2301" s="625">
        <v>0</v>
      </c>
      <c r="J2301" s="625">
        <v>0</v>
      </c>
      <c r="K2301" s="625">
        <v>0</v>
      </c>
      <c r="L2301" s="625">
        <v>0</v>
      </c>
      <c r="M2301" s="625">
        <v>0</v>
      </c>
      <c r="N2301" s="625">
        <v>0</v>
      </c>
      <c r="O2301" s="625">
        <v>0</v>
      </c>
    </row>
    <row r="2302" spans="1:15" ht="23.25">
      <c r="A2302" s="620">
        <v>62</v>
      </c>
      <c r="B2302" s="620"/>
      <c r="C2302" s="621" t="s">
        <v>2809</v>
      </c>
      <c r="D2302" s="633" t="s">
        <v>46</v>
      </c>
      <c r="E2302" s="623">
        <v>140.63</v>
      </c>
      <c r="F2302" s="624">
        <v>10</v>
      </c>
      <c r="G2302" s="624">
        <v>1406.3</v>
      </c>
      <c r="H2302" s="625">
        <v>0</v>
      </c>
      <c r="I2302" s="625">
        <v>0</v>
      </c>
      <c r="J2302" s="625">
        <v>0</v>
      </c>
      <c r="K2302" s="625">
        <v>0</v>
      </c>
      <c r="L2302" s="625">
        <v>0</v>
      </c>
      <c r="M2302" s="625">
        <v>0</v>
      </c>
      <c r="N2302" s="625">
        <v>0</v>
      </c>
      <c r="O2302" s="625">
        <v>0</v>
      </c>
    </row>
    <row r="2303" spans="1:15" ht="23.25">
      <c r="A2303" s="620">
        <v>63</v>
      </c>
      <c r="B2303" s="620" t="s">
        <v>2581</v>
      </c>
      <c r="C2303" s="621" t="s">
        <v>2810</v>
      </c>
      <c r="D2303" s="633" t="s">
        <v>46</v>
      </c>
      <c r="E2303" s="623">
        <v>879.63</v>
      </c>
      <c r="F2303" s="624">
        <v>12</v>
      </c>
      <c r="G2303" s="624">
        <v>10555.56</v>
      </c>
      <c r="H2303" s="625">
        <v>0</v>
      </c>
      <c r="I2303" s="625">
        <v>0</v>
      </c>
      <c r="J2303" s="625">
        <v>0</v>
      </c>
      <c r="K2303" s="625">
        <v>0</v>
      </c>
      <c r="L2303" s="625">
        <v>0</v>
      </c>
      <c r="M2303" s="625">
        <v>0</v>
      </c>
      <c r="N2303" s="625">
        <v>0</v>
      </c>
      <c r="O2303" s="625">
        <v>0</v>
      </c>
    </row>
    <row r="2304" spans="1:15" ht="23.25">
      <c r="A2304" s="620">
        <v>64</v>
      </c>
      <c r="B2304" s="620"/>
      <c r="C2304" s="621" t="s">
        <v>2811</v>
      </c>
      <c r="D2304" s="633" t="s">
        <v>46</v>
      </c>
      <c r="E2304" s="623">
        <v>15.32</v>
      </c>
      <c r="F2304" s="624">
        <v>35</v>
      </c>
      <c r="G2304" s="624">
        <v>536.20000000000005</v>
      </c>
      <c r="H2304" s="625">
        <v>0</v>
      </c>
      <c r="I2304" s="625">
        <v>0</v>
      </c>
      <c r="J2304" s="625">
        <v>0</v>
      </c>
      <c r="K2304" s="625">
        <v>0</v>
      </c>
      <c r="L2304" s="625">
        <v>0</v>
      </c>
      <c r="M2304" s="625">
        <v>0</v>
      </c>
      <c r="N2304" s="625">
        <v>0</v>
      </c>
      <c r="O2304" s="625">
        <v>0</v>
      </c>
    </row>
    <row r="2305" spans="1:15" ht="23.25">
      <c r="A2305" s="620">
        <v>65</v>
      </c>
      <c r="B2305" s="620"/>
      <c r="C2305" s="621" t="s">
        <v>2812</v>
      </c>
      <c r="D2305" s="633" t="s">
        <v>46</v>
      </c>
      <c r="E2305" s="623">
        <v>22643</v>
      </c>
      <c r="F2305" s="624">
        <v>1</v>
      </c>
      <c r="G2305" s="624">
        <v>22643</v>
      </c>
      <c r="H2305" s="625">
        <v>0</v>
      </c>
      <c r="I2305" s="625">
        <v>0</v>
      </c>
      <c r="J2305" s="625">
        <v>0</v>
      </c>
      <c r="K2305" s="625">
        <v>0</v>
      </c>
      <c r="L2305" s="625">
        <v>0</v>
      </c>
      <c r="M2305" s="625">
        <v>0</v>
      </c>
      <c r="N2305" s="625">
        <v>0</v>
      </c>
      <c r="O2305" s="625">
        <v>0</v>
      </c>
    </row>
    <row r="2306" spans="1:15" ht="23.25">
      <c r="A2306" s="620">
        <v>66</v>
      </c>
      <c r="B2306" s="620" t="s">
        <v>522</v>
      </c>
      <c r="C2306" s="621" t="s">
        <v>2813</v>
      </c>
      <c r="D2306" s="633" t="s">
        <v>46</v>
      </c>
      <c r="E2306" s="623">
        <v>5664</v>
      </c>
      <c r="F2306" s="624">
        <v>3</v>
      </c>
      <c r="G2306" s="624">
        <v>16992</v>
      </c>
      <c r="H2306" s="625">
        <v>0</v>
      </c>
      <c r="I2306" s="625">
        <v>0</v>
      </c>
      <c r="J2306" s="625">
        <v>0</v>
      </c>
      <c r="K2306" s="625">
        <v>0</v>
      </c>
      <c r="L2306" s="625">
        <v>0</v>
      </c>
      <c r="M2306" s="625">
        <v>0</v>
      </c>
      <c r="N2306" s="625">
        <v>0</v>
      </c>
      <c r="O2306" s="625">
        <v>0</v>
      </c>
    </row>
    <row r="2307" spans="1:15" ht="23.25">
      <c r="A2307" s="620">
        <v>67</v>
      </c>
      <c r="B2307" s="620"/>
      <c r="C2307" s="621" t="s">
        <v>2814</v>
      </c>
      <c r="D2307" s="633" t="s">
        <v>46</v>
      </c>
      <c r="E2307" s="623">
        <v>7922</v>
      </c>
      <c r="F2307" s="624">
        <v>3</v>
      </c>
      <c r="G2307" s="624">
        <v>23766</v>
      </c>
      <c r="H2307" s="625">
        <v>0</v>
      </c>
      <c r="I2307" s="625">
        <v>0</v>
      </c>
      <c r="J2307" s="625">
        <v>0</v>
      </c>
      <c r="K2307" s="625">
        <v>0</v>
      </c>
      <c r="L2307" s="625">
        <v>0</v>
      </c>
      <c r="M2307" s="625">
        <v>0</v>
      </c>
      <c r="N2307" s="625">
        <v>0</v>
      </c>
      <c r="O2307" s="625">
        <v>0</v>
      </c>
    </row>
    <row r="2308" spans="1:15" ht="30">
      <c r="A2308" s="620">
        <v>68</v>
      </c>
      <c r="B2308" s="620"/>
      <c r="C2308" s="629" t="s">
        <v>2815</v>
      </c>
      <c r="D2308" s="636" t="s">
        <v>46</v>
      </c>
      <c r="E2308" s="623">
        <v>6782</v>
      </c>
      <c r="F2308" s="624">
        <v>3</v>
      </c>
      <c r="G2308" s="624">
        <v>20346</v>
      </c>
      <c r="H2308" s="625">
        <v>0</v>
      </c>
      <c r="I2308" s="625">
        <v>0</v>
      </c>
      <c r="J2308" s="625">
        <v>0</v>
      </c>
      <c r="K2308" s="625">
        <v>0</v>
      </c>
      <c r="L2308" s="625">
        <v>0</v>
      </c>
      <c r="M2308" s="625">
        <v>0</v>
      </c>
      <c r="N2308" s="625">
        <v>0</v>
      </c>
      <c r="O2308" s="625">
        <v>0</v>
      </c>
    </row>
    <row r="2309" spans="1:15" ht="30">
      <c r="A2309" s="620">
        <v>69</v>
      </c>
      <c r="B2309" s="620"/>
      <c r="C2309" s="393" t="s">
        <v>2816</v>
      </c>
      <c r="D2309" s="633" t="s">
        <v>46</v>
      </c>
      <c r="E2309" s="623">
        <v>1129.33</v>
      </c>
      <c r="F2309" s="624">
        <v>10</v>
      </c>
      <c r="G2309" s="624">
        <v>11293.3</v>
      </c>
      <c r="H2309" s="625">
        <v>0</v>
      </c>
      <c r="I2309" s="625">
        <v>0</v>
      </c>
      <c r="J2309" s="625">
        <v>0</v>
      </c>
      <c r="K2309" s="625">
        <v>0</v>
      </c>
      <c r="L2309" s="625">
        <v>0</v>
      </c>
      <c r="M2309" s="625">
        <v>0</v>
      </c>
      <c r="N2309" s="625">
        <v>0</v>
      </c>
      <c r="O2309" s="625">
        <v>0</v>
      </c>
    </row>
    <row r="2310" spans="1:15" ht="23.25">
      <c r="A2310" s="620">
        <v>70</v>
      </c>
      <c r="B2310" s="620"/>
      <c r="C2310" s="621" t="s">
        <v>2817</v>
      </c>
      <c r="D2310" s="633" t="s">
        <v>46</v>
      </c>
      <c r="E2310" s="623">
        <v>250</v>
      </c>
      <c r="F2310" s="624">
        <v>0</v>
      </c>
      <c r="G2310" s="624">
        <v>0</v>
      </c>
      <c r="H2310" s="625">
        <v>0</v>
      </c>
      <c r="I2310" s="625">
        <v>0</v>
      </c>
      <c r="J2310" s="625">
        <v>0</v>
      </c>
      <c r="K2310" s="625">
        <v>0</v>
      </c>
      <c r="L2310" s="625">
        <v>0</v>
      </c>
      <c r="M2310" s="625">
        <v>0</v>
      </c>
      <c r="N2310" s="625">
        <v>1</v>
      </c>
      <c r="O2310" s="625">
        <v>250</v>
      </c>
    </row>
    <row r="2311" spans="1:15" ht="30">
      <c r="A2311" s="620">
        <v>71</v>
      </c>
      <c r="B2311" s="620"/>
      <c r="C2311" s="621" t="s">
        <v>2818</v>
      </c>
      <c r="D2311" s="633" t="s">
        <v>46</v>
      </c>
      <c r="E2311" s="623">
        <v>1350.65</v>
      </c>
      <c r="F2311" s="624">
        <v>18</v>
      </c>
      <c r="G2311" s="624">
        <v>24311.7</v>
      </c>
      <c r="H2311" s="625">
        <v>0</v>
      </c>
      <c r="I2311" s="625">
        <v>0</v>
      </c>
      <c r="J2311" s="625">
        <v>0</v>
      </c>
      <c r="K2311" s="625">
        <v>0</v>
      </c>
      <c r="L2311" s="625">
        <v>0</v>
      </c>
      <c r="M2311" s="625">
        <v>0</v>
      </c>
      <c r="N2311" s="625">
        <v>0</v>
      </c>
      <c r="O2311" s="625">
        <v>0</v>
      </c>
    </row>
    <row r="2312" spans="1:15" ht="30">
      <c r="A2312" s="620">
        <v>72</v>
      </c>
      <c r="B2312" s="620"/>
      <c r="C2312" s="621" t="s">
        <v>2819</v>
      </c>
      <c r="D2312" s="633" t="s">
        <v>46</v>
      </c>
      <c r="E2312" s="623">
        <v>1356.33</v>
      </c>
      <c r="F2312" s="624">
        <v>6</v>
      </c>
      <c r="G2312" s="624">
        <v>8137.98</v>
      </c>
      <c r="H2312" s="625">
        <v>0</v>
      </c>
      <c r="I2312" s="625">
        <v>0</v>
      </c>
      <c r="J2312" s="625">
        <v>0</v>
      </c>
      <c r="K2312" s="625">
        <v>0</v>
      </c>
      <c r="L2312" s="625">
        <v>0</v>
      </c>
      <c r="M2312" s="625">
        <v>0</v>
      </c>
      <c r="N2312" s="625">
        <v>0</v>
      </c>
      <c r="O2312" s="625">
        <v>0</v>
      </c>
    </row>
    <row r="2313" spans="1:15" ht="30">
      <c r="A2313" s="620">
        <v>73</v>
      </c>
      <c r="B2313" s="620"/>
      <c r="C2313" s="621" t="s">
        <v>2820</v>
      </c>
      <c r="D2313" s="633" t="s">
        <v>46</v>
      </c>
      <c r="E2313" s="623">
        <v>112365</v>
      </c>
      <c r="F2313" s="624">
        <v>1</v>
      </c>
      <c r="G2313" s="624">
        <v>112365</v>
      </c>
      <c r="H2313" s="625">
        <v>0</v>
      </c>
      <c r="I2313" s="625">
        <v>0</v>
      </c>
      <c r="J2313" s="625">
        <v>0</v>
      </c>
      <c r="K2313" s="625">
        <v>0</v>
      </c>
      <c r="L2313" s="625">
        <v>0</v>
      </c>
      <c r="M2313" s="625">
        <v>0</v>
      </c>
      <c r="N2313" s="625">
        <v>0</v>
      </c>
      <c r="O2313" s="625">
        <v>0</v>
      </c>
    </row>
    <row r="2314" spans="1:15" ht="30">
      <c r="A2314" s="620">
        <v>74</v>
      </c>
      <c r="B2314" s="620"/>
      <c r="C2314" s="621" t="s">
        <v>2821</v>
      </c>
      <c r="D2314" s="633" t="s">
        <v>46</v>
      </c>
      <c r="E2314" s="623">
        <v>112365</v>
      </c>
      <c r="F2314" s="624">
        <v>1</v>
      </c>
      <c r="G2314" s="624">
        <v>112365</v>
      </c>
      <c r="H2314" s="625">
        <v>0</v>
      </c>
      <c r="I2314" s="625">
        <v>0</v>
      </c>
      <c r="J2314" s="625">
        <v>0</v>
      </c>
      <c r="K2314" s="625">
        <v>0</v>
      </c>
      <c r="L2314" s="625">
        <v>0</v>
      </c>
      <c r="M2314" s="625">
        <v>0</v>
      </c>
      <c r="N2314" s="625">
        <v>0</v>
      </c>
      <c r="O2314" s="625">
        <v>0</v>
      </c>
    </row>
    <row r="2315" spans="1:15" ht="23.25">
      <c r="A2315" s="620">
        <v>75</v>
      </c>
      <c r="B2315" s="620" t="s">
        <v>754</v>
      </c>
      <c r="C2315" s="621" t="s">
        <v>2822</v>
      </c>
      <c r="D2315" s="633" t="s">
        <v>46</v>
      </c>
      <c r="E2315" s="623">
        <v>2252.9699999999998</v>
      </c>
      <c r="F2315" s="624">
        <v>22</v>
      </c>
      <c r="G2315" s="624">
        <v>49565.34</v>
      </c>
      <c r="H2315" s="625">
        <v>0</v>
      </c>
      <c r="I2315" s="625">
        <v>0</v>
      </c>
      <c r="J2315" s="625">
        <v>0</v>
      </c>
      <c r="K2315" s="625">
        <v>0</v>
      </c>
      <c r="L2315" s="625">
        <v>0</v>
      </c>
      <c r="M2315" s="625">
        <v>0</v>
      </c>
      <c r="N2315" s="625">
        <v>0</v>
      </c>
      <c r="O2315" s="625">
        <v>0</v>
      </c>
    </row>
    <row r="2316" spans="1:15" ht="23.25">
      <c r="A2316" s="620">
        <v>76</v>
      </c>
      <c r="B2316" s="620" t="s">
        <v>826</v>
      </c>
      <c r="C2316" s="621" t="s">
        <v>2823</v>
      </c>
      <c r="D2316" s="633" t="s">
        <v>46</v>
      </c>
      <c r="E2316" s="623">
        <v>3229.07</v>
      </c>
      <c r="F2316" s="624">
        <v>16</v>
      </c>
      <c r="G2316" s="624">
        <v>51665.120000000003</v>
      </c>
      <c r="H2316" s="625">
        <v>0</v>
      </c>
      <c r="I2316" s="625">
        <v>0</v>
      </c>
      <c r="J2316" s="625">
        <v>0</v>
      </c>
      <c r="K2316" s="625">
        <v>0</v>
      </c>
      <c r="L2316" s="625">
        <v>0</v>
      </c>
      <c r="M2316" s="625">
        <v>0</v>
      </c>
      <c r="N2316" s="625">
        <v>0</v>
      </c>
      <c r="O2316" s="625">
        <v>0</v>
      </c>
    </row>
    <row r="2317" spans="1:15" ht="30">
      <c r="A2317" s="620">
        <v>77</v>
      </c>
      <c r="B2317" s="620"/>
      <c r="C2317" s="635" t="s">
        <v>2824</v>
      </c>
      <c r="D2317" s="633" t="s">
        <v>46</v>
      </c>
      <c r="E2317" s="623">
        <v>33709.5</v>
      </c>
      <c r="F2317" s="624">
        <v>1</v>
      </c>
      <c r="G2317" s="624">
        <v>33709.5</v>
      </c>
      <c r="H2317" s="625">
        <v>0</v>
      </c>
      <c r="I2317" s="625">
        <v>0</v>
      </c>
      <c r="J2317" s="625">
        <v>0</v>
      </c>
      <c r="K2317" s="625">
        <v>0</v>
      </c>
      <c r="L2317" s="625">
        <v>0</v>
      </c>
      <c r="M2317" s="625">
        <v>0</v>
      </c>
      <c r="N2317" s="625">
        <v>0</v>
      </c>
      <c r="O2317" s="625">
        <v>0</v>
      </c>
    </row>
    <row r="2318" spans="1:15" ht="30">
      <c r="A2318" s="620">
        <v>78</v>
      </c>
      <c r="B2318" s="620"/>
      <c r="C2318" s="635" t="s">
        <v>2825</v>
      </c>
      <c r="D2318" s="633" t="s">
        <v>46</v>
      </c>
      <c r="E2318" s="623">
        <v>31553</v>
      </c>
      <c r="F2318" s="624">
        <v>1</v>
      </c>
      <c r="G2318" s="624">
        <v>31553</v>
      </c>
      <c r="H2318" s="625">
        <v>0</v>
      </c>
      <c r="I2318" s="625">
        <v>0</v>
      </c>
      <c r="J2318" s="625">
        <v>0</v>
      </c>
      <c r="K2318" s="625">
        <v>0</v>
      </c>
      <c r="L2318" s="625">
        <v>0</v>
      </c>
      <c r="M2318" s="625">
        <v>0</v>
      </c>
      <c r="N2318" s="625">
        <v>0</v>
      </c>
      <c r="O2318" s="625">
        <v>0</v>
      </c>
    </row>
    <row r="2319" spans="1:15" ht="23.25">
      <c r="A2319" s="620">
        <v>79</v>
      </c>
      <c r="B2319" s="620"/>
      <c r="C2319" s="621" t="s">
        <v>2826</v>
      </c>
      <c r="D2319" s="633" t="s">
        <v>46</v>
      </c>
      <c r="E2319" s="623">
        <v>1350.65</v>
      </c>
      <c r="F2319" s="624">
        <v>12</v>
      </c>
      <c r="G2319" s="624">
        <v>16207.800000000001</v>
      </c>
      <c r="H2319" s="625">
        <v>0</v>
      </c>
      <c r="I2319" s="625">
        <v>0</v>
      </c>
      <c r="J2319" s="625">
        <v>0</v>
      </c>
      <c r="K2319" s="625">
        <v>0</v>
      </c>
      <c r="L2319" s="625">
        <v>0</v>
      </c>
      <c r="M2319" s="625">
        <v>0</v>
      </c>
      <c r="N2319" s="625">
        <v>0</v>
      </c>
      <c r="O2319" s="625">
        <v>0</v>
      </c>
    </row>
    <row r="2320" spans="1:15" ht="23.25">
      <c r="A2320" s="620">
        <v>80</v>
      </c>
      <c r="B2320" s="620"/>
      <c r="C2320" s="621" t="s">
        <v>2827</v>
      </c>
      <c r="D2320" s="633" t="s">
        <v>21</v>
      </c>
      <c r="E2320" s="623">
        <v>28.35</v>
      </c>
      <c r="F2320" s="624">
        <v>223</v>
      </c>
      <c r="G2320" s="624">
        <v>6322.05</v>
      </c>
      <c r="H2320" s="625">
        <v>0</v>
      </c>
      <c r="I2320" s="625">
        <v>0</v>
      </c>
      <c r="J2320" s="625">
        <v>0</v>
      </c>
      <c r="K2320" s="625">
        <v>0</v>
      </c>
      <c r="L2320" s="625">
        <v>0</v>
      </c>
      <c r="M2320" s="625">
        <v>0</v>
      </c>
      <c r="N2320" s="625">
        <v>0</v>
      </c>
      <c r="O2320" s="625">
        <v>0</v>
      </c>
    </row>
    <row r="2321" spans="1:15" ht="30">
      <c r="A2321" s="620">
        <v>81</v>
      </c>
      <c r="B2321" s="620"/>
      <c r="C2321" s="629" t="s">
        <v>2828</v>
      </c>
      <c r="D2321" s="636" t="s">
        <v>46</v>
      </c>
      <c r="E2321" s="623">
        <v>3961.15</v>
      </c>
      <c r="F2321" s="624">
        <v>14</v>
      </c>
      <c r="G2321" s="624">
        <v>55456.1</v>
      </c>
      <c r="H2321" s="625">
        <v>0</v>
      </c>
      <c r="I2321" s="625">
        <v>0</v>
      </c>
      <c r="J2321" s="625">
        <v>0</v>
      </c>
      <c r="K2321" s="625">
        <v>0</v>
      </c>
      <c r="L2321" s="625">
        <v>0</v>
      </c>
      <c r="M2321" s="625">
        <v>0</v>
      </c>
      <c r="N2321" s="625">
        <v>0</v>
      </c>
      <c r="O2321" s="625">
        <v>0</v>
      </c>
    </row>
    <row r="2322" spans="1:15" ht="23.25">
      <c r="A2322" s="620">
        <v>82</v>
      </c>
      <c r="B2322" s="620"/>
      <c r="C2322" s="621" t="s">
        <v>2829</v>
      </c>
      <c r="D2322" s="633" t="s">
        <v>46</v>
      </c>
      <c r="E2322" s="623">
        <v>2809.13</v>
      </c>
      <c r="F2322" s="624">
        <v>6</v>
      </c>
      <c r="G2322" s="624">
        <v>16854.78</v>
      </c>
      <c r="H2322" s="625">
        <v>0</v>
      </c>
      <c r="I2322" s="625">
        <v>0</v>
      </c>
      <c r="J2322" s="625">
        <v>0</v>
      </c>
      <c r="K2322" s="625">
        <v>0</v>
      </c>
      <c r="L2322" s="625">
        <v>0</v>
      </c>
      <c r="M2322" s="625">
        <v>0</v>
      </c>
      <c r="N2322" s="625">
        <v>0</v>
      </c>
      <c r="O2322" s="625">
        <v>0</v>
      </c>
    </row>
    <row r="2323" spans="1:15" ht="30">
      <c r="A2323" s="620">
        <v>83</v>
      </c>
      <c r="B2323" s="620"/>
      <c r="C2323" s="621" t="s">
        <v>2830</v>
      </c>
      <c r="D2323" s="633" t="s">
        <v>46</v>
      </c>
      <c r="E2323" s="623">
        <v>2235.9499999999998</v>
      </c>
      <c r="F2323" s="624">
        <v>5</v>
      </c>
      <c r="G2323" s="624">
        <v>11179.75</v>
      </c>
      <c r="H2323" s="625">
        <v>0</v>
      </c>
      <c r="I2323" s="625">
        <v>0</v>
      </c>
      <c r="J2323" s="625">
        <v>0</v>
      </c>
      <c r="K2323" s="625">
        <v>0</v>
      </c>
      <c r="L2323" s="625">
        <v>0</v>
      </c>
      <c r="M2323" s="625">
        <v>0</v>
      </c>
      <c r="N2323" s="625">
        <v>0</v>
      </c>
      <c r="O2323" s="625">
        <v>0</v>
      </c>
    </row>
    <row r="2324" spans="1:15" ht="30">
      <c r="A2324" s="620">
        <v>84</v>
      </c>
      <c r="B2324" s="620"/>
      <c r="C2324" s="621" t="s">
        <v>2831</v>
      </c>
      <c r="D2324" s="633" t="s">
        <v>46</v>
      </c>
      <c r="E2324" s="623">
        <v>3722.8</v>
      </c>
      <c r="F2324" s="624">
        <v>5</v>
      </c>
      <c r="G2324" s="624">
        <v>18614</v>
      </c>
      <c r="H2324" s="625">
        <v>0</v>
      </c>
      <c r="I2324" s="625">
        <v>0</v>
      </c>
      <c r="J2324" s="625">
        <v>0</v>
      </c>
      <c r="K2324" s="625">
        <v>0</v>
      </c>
      <c r="L2324" s="625">
        <v>0</v>
      </c>
      <c r="M2324" s="625">
        <v>0</v>
      </c>
      <c r="N2324" s="625">
        <v>0</v>
      </c>
      <c r="O2324" s="625">
        <v>0</v>
      </c>
    </row>
    <row r="2325" spans="1:15" ht="23.25">
      <c r="A2325" s="620">
        <v>85</v>
      </c>
      <c r="B2325" s="620"/>
      <c r="C2325" s="621" t="s">
        <v>2832</v>
      </c>
      <c r="D2325" s="633" t="s">
        <v>46</v>
      </c>
      <c r="E2325" s="623">
        <v>3944.12</v>
      </c>
      <c r="F2325" s="624">
        <v>9</v>
      </c>
      <c r="G2325" s="624">
        <v>35497.08</v>
      </c>
      <c r="H2325" s="625">
        <v>0</v>
      </c>
      <c r="I2325" s="625">
        <v>0</v>
      </c>
      <c r="J2325" s="625">
        <v>0</v>
      </c>
      <c r="K2325" s="625">
        <v>0</v>
      </c>
      <c r="L2325" s="625">
        <v>0</v>
      </c>
      <c r="M2325" s="625">
        <v>0</v>
      </c>
      <c r="N2325" s="625">
        <v>0</v>
      </c>
      <c r="O2325" s="625">
        <v>0</v>
      </c>
    </row>
    <row r="2326" spans="1:15" ht="23.25">
      <c r="A2326" s="620">
        <v>86</v>
      </c>
      <c r="B2326" s="620"/>
      <c r="C2326" s="621" t="s">
        <v>2833</v>
      </c>
      <c r="D2326" s="633" t="s">
        <v>46</v>
      </c>
      <c r="E2326" s="623">
        <v>4284.63</v>
      </c>
      <c r="F2326" s="624">
        <v>18</v>
      </c>
      <c r="G2326" s="624">
        <v>77123.34</v>
      </c>
      <c r="H2326" s="625">
        <v>0</v>
      </c>
      <c r="I2326" s="625">
        <v>0</v>
      </c>
      <c r="J2326" s="625">
        <v>0</v>
      </c>
      <c r="K2326" s="625">
        <v>0</v>
      </c>
      <c r="L2326" s="625">
        <v>0</v>
      </c>
      <c r="M2326" s="625">
        <v>0</v>
      </c>
      <c r="N2326" s="625">
        <v>0</v>
      </c>
      <c r="O2326" s="625">
        <v>0</v>
      </c>
    </row>
    <row r="2327" spans="1:15" ht="30">
      <c r="A2327" s="620">
        <v>87</v>
      </c>
      <c r="B2327" s="620" t="s">
        <v>2834</v>
      </c>
      <c r="C2327" s="621" t="s">
        <v>2835</v>
      </c>
      <c r="D2327" s="633" t="s">
        <v>46</v>
      </c>
      <c r="E2327" s="623">
        <v>15.89</v>
      </c>
      <c r="F2327" s="624">
        <v>261</v>
      </c>
      <c r="G2327" s="624">
        <v>4147.29</v>
      </c>
      <c r="H2327" s="625">
        <v>0</v>
      </c>
      <c r="I2327" s="625">
        <v>0</v>
      </c>
      <c r="J2327" s="625">
        <v>0</v>
      </c>
      <c r="K2327" s="625">
        <v>0</v>
      </c>
      <c r="L2327" s="625">
        <v>0</v>
      </c>
      <c r="M2327" s="625">
        <v>0</v>
      </c>
      <c r="N2327" s="625">
        <v>0</v>
      </c>
      <c r="O2327" s="625">
        <v>0</v>
      </c>
    </row>
    <row r="2328" spans="1:15" ht="30">
      <c r="A2328" s="620">
        <v>88</v>
      </c>
      <c r="B2328" s="620" t="s">
        <v>2836</v>
      </c>
      <c r="C2328" s="621" t="s">
        <v>2837</v>
      </c>
      <c r="D2328" s="633" t="s">
        <v>46</v>
      </c>
      <c r="E2328" s="623">
        <v>21</v>
      </c>
      <c r="F2328" s="624">
        <v>480</v>
      </c>
      <c r="G2328" s="624">
        <v>10080</v>
      </c>
      <c r="H2328" s="625">
        <v>0</v>
      </c>
      <c r="I2328" s="625">
        <v>0</v>
      </c>
      <c r="J2328" s="625">
        <v>0</v>
      </c>
      <c r="K2328" s="625">
        <v>0</v>
      </c>
      <c r="L2328" s="625">
        <v>0</v>
      </c>
      <c r="M2328" s="625">
        <v>0</v>
      </c>
      <c r="N2328" s="625">
        <v>0</v>
      </c>
      <c r="O2328" s="625">
        <v>0</v>
      </c>
    </row>
    <row r="2329" spans="1:15" ht="30">
      <c r="A2329" s="620">
        <v>89</v>
      </c>
      <c r="B2329" s="620" t="s">
        <v>2838</v>
      </c>
      <c r="C2329" s="621" t="s">
        <v>2839</v>
      </c>
      <c r="D2329" s="633" t="s">
        <v>46</v>
      </c>
      <c r="E2329" s="623">
        <v>21</v>
      </c>
      <c r="F2329" s="624">
        <v>404</v>
      </c>
      <c r="G2329" s="624">
        <v>8484</v>
      </c>
      <c r="H2329" s="625">
        <v>0</v>
      </c>
      <c r="I2329" s="625">
        <v>0</v>
      </c>
      <c r="J2329" s="625">
        <v>0</v>
      </c>
      <c r="K2329" s="625">
        <v>0</v>
      </c>
      <c r="L2329" s="625">
        <v>0</v>
      </c>
      <c r="M2329" s="625">
        <v>0</v>
      </c>
      <c r="N2329" s="625">
        <v>0</v>
      </c>
      <c r="O2329" s="625">
        <v>0</v>
      </c>
    </row>
    <row r="2330" spans="1:15" ht="30">
      <c r="A2330" s="620">
        <v>90</v>
      </c>
      <c r="B2330" s="620"/>
      <c r="C2330" s="621" t="s">
        <v>2840</v>
      </c>
      <c r="D2330" s="633" t="s">
        <v>46</v>
      </c>
      <c r="E2330" s="623">
        <v>25.54</v>
      </c>
      <c r="F2330" s="624">
        <v>776</v>
      </c>
      <c r="G2330" s="624">
        <v>19819.04</v>
      </c>
      <c r="H2330" s="625">
        <v>0</v>
      </c>
      <c r="I2330" s="625">
        <v>0</v>
      </c>
      <c r="J2330" s="625">
        <v>0</v>
      </c>
      <c r="K2330" s="625">
        <v>0</v>
      </c>
      <c r="L2330" s="625">
        <v>0</v>
      </c>
      <c r="M2330" s="625">
        <v>0</v>
      </c>
      <c r="N2330" s="625">
        <v>0</v>
      </c>
      <c r="O2330" s="625">
        <v>0</v>
      </c>
    </row>
    <row r="2331" spans="1:15" ht="23.25">
      <c r="A2331" s="620">
        <v>91</v>
      </c>
      <c r="B2331" s="620"/>
      <c r="C2331" s="621" t="s">
        <v>2841</v>
      </c>
      <c r="D2331" s="633" t="s">
        <v>46</v>
      </c>
      <c r="E2331" s="623">
        <v>6.24</v>
      </c>
      <c r="F2331" s="624">
        <v>1650</v>
      </c>
      <c r="G2331" s="624">
        <v>10296</v>
      </c>
      <c r="H2331" s="625">
        <v>0</v>
      </c>
      <c r="I2331" s="625">
        <v>0</v>
      </c>
      <c r="J2331" s="625">
        <v>0</v>
      </c>
      <c r="K2331" s="625">
        <v>0</v>
      </c>
      <c r="L2331" s="625">
        <v>0</v>
      </c>
      <c r="M2331" s="625">
        <v>0</v>
      </c>
      <c r="N2331" s="625">
        <v>0</v>
      </c>
      <c r="O2331" s="625">
        <v>0</v>
      </c>
    </row>
    <row r="2332" spans="1:15" ht="23.25">
      <c r="A2332" s="620">
        <v>92</v>
      </c>
      <c r="B2332" s="620" t="s">
        <v>2842</v>
      </c>
      <c r="C2332" s="621" t="s">
        <v>2843</v>
      </c>
      <c r="D2332" s="633" t="s">
        <v>46</v>
      </c>
      <c r="E2332" s="623">
        <v>4086</v>
      </c>
      <c r="F2332" s="624">
        <v>3</v>
      </c>
      <c r="G2332" s="624">
        <v>12258</v>
      </c>
      <c r="H2332" s="625">
        <v>0</v>
      </c>
      <c r="I2332" s="625">
        <v>0</v>
      </c>
      <c r="J2332" s="625">
        <v>0</v>
      </c>
      <c r="K2332" s="625">
        <v>0</v>
      </c>
      <c r="L2332" s="625">
        <v>0</v>
      </c>
      <c r="M2332" s="625">
        <v>0</v>
      </c>
      <c r="N2332" s="625">
        <v>0</v>
      </c>
      <c r="O2332" s="625">
        <v>0</v>
      </c>
    </row>
    <row r="2333" spans="1:15" ht="23.25">
      <c r="A2333" s="620">
        <v>93</v>
      </c>
      <c r="B2333" s="620" t="s">
        <v>2844</v>
      </c>
      <c r="C2333" s="621" t="s">
        <v>2845</v>
      </c>
      <c r="D2333" s="633" t="s">
        <v>46</v>
      </c>
      <c r="E2333" s="623">
        <v>4199.5</v>
      </c>
      <c r="F2333" s="624">
        <v>4</v>
      </c>
      <c r="G2333" s="624">
        <v>16798</v>
      </c>
      <c r="H2333" s="625">
        <v>0</v>
      </c>
      <c r="I2333" s="625">
        <v>0</v>
      </c>
      <c r="J2333" s="625">
        <v>0</v>
      </c>
      <c r="K2333" s="625">
        <v>0</v>
      </c>
      <c r="L2333" s="625">
        <v>0</v>
      </c>
      <c r="M2333" s="625">
        <v>0</v>
      </c>
      <c r="N2333" s="625">
        <v>0</v>
      </c>
      <c r="O2333" s="625">
        <v>0</v>
      </c>
    </row>
    <row r="2334" spans="1:15" ht="23.25">
      <c r="A2334" s="620">
        <v>94</v>
      </c>
      <c r="B2334" s="620"/>
      <c r="C2334" s="621" t="s">
        <v>2846</v>
      </c>
      <c r="D2334" s="633" t="s">
        <v>46</v>
      </c>
      <c r="E2334" s="623">
        <v>18727.5</v>
      </c>
      <c r="F2334" s="624">
        <v>2</v>
      </c>
      <c r="G2334" s="624">
        <v>37455</v>
      </c>
      <c r="H2334" s="625">
        <v>0</v>
      </c>
      <c r="I2334" s="625">
        <v>0</v>
      </c>
      <c r="J2334" s="625">
        <v>0</v>
      </c>
      <c r="K2334" s="625">
        <v>0</v>
      </c>
      <c r="L2334" s="625">
        <v>0</v>
      </c>
      <c r="M2334" s="625">
        <v>0</v>
      </c>
      <c r="N2334" s="625">
        <v>0</v>
      </c>
      <c r="O2334" s="625">
        <v>0</v>
      </c>
    </row>
    <row r="2335" spans="1:15" ht="23.25">
      <c r="A2335" s="620">
        <v>95</v>
      </c>
      <c r="B2335" s="620" t="s">
        <v>638</v>
      </c>
      <c r="C2335" s="621" t="s">
        <v>2847</v>
      </c>
      <c r="D2335" s="633" t="s">
        <v>2848</v>
      </c>
      <c r="E2335" s="623">
        <v>81213.5</v>
      </c>
      <c r="F2335" s="624">
        <v>0.41699999999999998</v>
      </c>
      <c r="G2335" s="624">
        <v>33866.029499999997</v>
      </c>
      <c r="H2335" s="625">
        <v>0</v>
      </c>
      <c r="I2335" s="625">
        <v>0</v>
      </c>
      <c r="J2335" s="625">
        <v>0</v>
      </c>
      <c r="K2335" s="625">
        <v>0</v>
      </c>
      <c r="L2335" s="625">
        <v>0</v>
      </c>
      <c r="M2335" s="625">
        <v>0</v>
      </c>
      <c r="N2335" s="625">
        <v>0</v>
      </c>
      <c r="O2335" s="625">
        <v>0</v>
      </c>
    </row>
    <row r="2336" spans="1:15" ht="30">
      <c r="A2336" s="620">
        <v>96</v>
      </c>
      <c r="B2336" s="620" t="s">
        <v>813</v>
      </c>
      <c r="C2336" s="637" t="s">
        <v>2849</v>
      </c>
      <c r="D2336" s="633" t="s">
        <v>46</v>
      </c>
      <c r="E2336" s="623">
        <v>5436.65</v>
      </c>
      <c r="F2336" s="624">
        <v>4</v>
      </c>
      <c r="G2336" s="624">
        <v>21746.6</v>
      </c>
      <c r="H2336" s="625">
        <v>0</v>
      </c>
      <c r="I2336" s="625">
        <v>0</v>
      </c>
      <c r="J2336" s="625">
        <v>0</v>
      </c>
      <c r="K2336" s="625">
        <v>0</v>
      </c>
      <c r="L2336" s="625">
        <v>0</v>
      </c>
      <c r="M2336" s="625">
        <v>0</v>
      </c>
      <c r="N2336" s="625">
        <v>0</v>
      </c>
      <c r="O2336" s="625">
        <v>0</v>
      </c>
    </row>
    <row r="2337" spans="1:15" ht="23.25">
      <c r="A2337" s="620">
        <v>97</v>
      </c>
      <c r="B2337" s="620" t="s">
        <v>2850</v>
      </c>
      <c r="C2337" s="637" t="s">
        <v>2851</v>
      </c>
      <c r="D2337" s="633" t="s">
        <v>46</v>
      </c>
      <c r="E2337" s="623">
        <v>4982.6499999999996</v>
      </c>
      <c r="F2337" s="624">
        <v>2</v>
      </c>
      <c r="G2337" s="624">
        <v>9965.2999999999993</v>
      </c>
      <c r="H2337" s="625">
        <v>0</v>
      </c>
      <c r="I2337" s="625">
        <v>0</v>
      </c>
      <c r="J2337" s="625">
        <v>0</v>
      </c>
      <c r="K2337" s="625">
        <v>0</v>
      </c>
      <c r="L2337" s="625">
        <v>0</v>
      </c>
      <c r="M2337" s="625">
        <v>0</v>
      </c>
      <c r="N2337" s="625">
        <v>0</v>
      </c>
      <c r="O2337" s="625">
        <v>0</v>
      </c>
    </row>
    <row r="2338" spans="1:15" ht="30">
      <c r="A2338" s="620">
        <v>98</v>
      </c>
      <c r="B2338" s="620" t="s">
        <v>2852</v>
      </c>
      <c r="C2338" s="637" t="s">
        <v>2853</v>
      </c>
      <c r="D2338" s="633" t="s">
        <v>46</v>
      </c>
      <c r="E2338" s="623">
        <v>4994</v>
      </c>
      <c r="F2338" s="624">
        <v>1</v>
      </c>
      <c r="G2338" s="624">
        <v>4994</v>
      </c>
      <c r="H2338" s="625">
        <v>0</v>
      </c>
      <c r="I2338" s="625">
        <v>0</v>
      </c>
      <c r="J2338" s="625">
        <v>0</v>
      </c>
      <c r="K2338" s="625">
        <v>0</v>
      </c>
      <c r="L2338" s="625">
        <v>0</v>
      </c>
      <c r="M2338" s="625">
        <v>0</v>
      </c>
      <c r="N2338" s="625">
        <v>0</v>
      </c>
      <c r="O2338" s="625">
        <v>0</v>
      </c>
    </row>
    <row r="2339" spans="1:15" ht="30">
      <c r="A2339" s="620">
        <v>99</v>
      </c>
      <c r="B2339" s="620" t="s">
        <v>559</v>
      </c>
      <c r="C2339" s="637" t="s">
        <v>2854</v>
      </c>
      <c r="D2339" s="633" t="s">
        <v>46</v>
      </c>
      <c r="E2339" s="623">
        <v>5096.1499999999996</v>
      </c>
      <c r="F2339" s="624">
        <v>1</v>
      </c>
      <c r="G2339" s="624">
        <v>5096.1499999999996</v>
      </c>
      <c r="H2339" s="625">
        <v>0</v>
      </c>
      <c r="I2339" s="625">
        <v>0</v>
      </c>
      <c r="J2339" s="625">
        <v>0</v>
      </c>
      <c r="K2339" s="625">
        <v>0</v>
      </c>
      <c r="L2339" s="625">
        <v>0</v>
      </c>
      <c r="M2339" s="625">
        <v>0</v>
      </c>
      <c r="N2339" s="625">
        <v>0</v>
      </c>
      <c r="O2339" s="625">
        <v>0</v>
      </c>
    </row>
    <row r="2340" spans="1:15" ht="30">
      <c r="A2340" s="620">
        <v>100</v>
      </c>
      <c r="B2340" s="620"/>
      <c r="C2340" s="637" t="s">
        <v>2855</v>
      </c>
      <c r="D2340" s="633" t="s">
        <v>46</v>
      </c>
      <c r="E2340" s="623">
        <v>5096.1499999999996</v>
      </c>
      <c r="F2340" s="624">
        <v>2</v>
      </c>
      <c r="G2340" s="624">
        <v>10192.299999999999</v>
      </c>
      <c r="H2340" s="625">
        <v>0</v>
      </c>
      <c r="I2340" s="625">
        <v>0</v>
      </c>
      <c r="J2340" s="625">
        <v>0</v>
      </c>
      <c r="K2340" s="625">
        <v>0</v>
      </c>
      <c r="L2340" s="625">
        <v>0</v>
      </c>
      <c r="M2340" s="625">
        <v>0</v>
      </c>
      <c r="N2340" s="625">
        <v>0</v>
      </c>
      <c r="O2340" s="625">
        <v>0</v>
      </c>
    </row>
    <row r="2341" spans="1:15" ht="30">
      <c r="A2341" s="620">
        <v>101</v>
      </c>
      <c r="B2341" s="620" t="s">
        <v>2856</v>
      </c>
      <c r="C2341" s="637" t="s">
        <v>2857</v>
      </c>
      <c r="D2341" s="633" t="s">
        <v>46</v>
      </c>
      <c r="E2341" s="623">
        <v>5096.1499999999996</v>
      </c>
      <c r="F2341" s="624">
        <v>2</v>
      </c>
      <c r="G2341" s="624">
        <v>10192.299999999999</v>
      </c>
      <c r="H2341" s="625">
        <v>0</v>
      </c>
      <c r="I2341" s="625">
        <v>0</v>
      </c>
      <c r="J2341" s="625">
        <v>0</v>
      </c>
      <c r="K2341" s="625">
        <v>0</v>
      </c>
      <c r="L2341" s="625">
        <v>0</v>
      </c>
      <c r="M2341" s="625">
        <v>0</v>
      </c>
      <c r="N2341" s="625">
        <v>0</v>
      </c>
      <c r="O2341" s="625">
        <v>0</v>
      </c>
    </row>
    <row r="2342" spans="1:15" ht="30">
      <c r="A2342" s="620">
        <v>102</v>
      </c>
      <c r="B2342" s="620" t="s">
        <v>2858</v>
      </c>
      <c r="C2342" s="637" t="s">
        <v>2859</v>
      </c>
      <c r="D2342" s="633" t="s">
        <v>46</v>
      </c>
      <c r="E2342" s="623">
        <v>5050.75</v>
      </c>
      <c r="F2342" s="624">
        <v>2</v>
      </c>
      <c r="G2342" s="624">
        <v>10101.5</v>
      </c>
      <c r="H2342" s="625">
        <v>0</v>
      </c>
      <c r="I2342" s="625">
        <v>0</v>
      </c>
      <c r="J2342" s="625">
        <v>0</v>
      </c>
      <c r="K2342" s="625">
        <v>0</v>
      </c>
      <c r="L2342" s="625">
        <v>0</v>
      </c>
      <c r="M2342" s="625">
        <v>0</v>
      </c>
      <c r="N2342" s="625">
        <v>0</v>
      </c>
      <c r="O2342" s="625">
        <v>0</v>
      </c>
    </row>
    <row r="2343" spans="1:15" ht="30">
      <c r="A2343" s="620">
        <v>103</v>
      </c>
      <c r="B2343" s="620" t="s">
        <v>2860</v>
      </c>
      <c r="C2343" s="637" t="s">
        <v>2861</v>
      </c>
      <c r="D2343" s="633" t="s">
        <v>46</v>
      </c>
      <c r="E2343" s="623">
        <v>5652.3</v>
      </c>
      <c r="F2343" s="624">
        <v>1</v>
      </c>
      <c r="G2343" s="624">
        <v>5652.3</v>
      </c>
      <c r="H2343" s="625">
        <v>0</v>
      </c>
      <c r="I2343" s="625">
        <v>0</v>
      </c>
      <c r="J2343" s="625">
        <v>0</v>
      </c>
      <c r="K2343" s="625">
        <v>0</v>
      </c>
      <c r="L2343" s="625">
        <v>0</v>
      </c>
      <c r="M2343" s="625">
        <v>0</v>
      </c>
      <c r="N2343" s="625">
        <v>0</v>
      </c>
      <c r="O2343" s="625">
        <v>0</v>
      </c>
    </row>
    <row r="2344" spans="1:15" ht="30">
      <c r="A2344" s="620">
        <v>104</v>
      </c>
      <c r="B2344" s="620"/>
      <c r="C2344" s="637" t="s">
        <v>2862</v>
      </c>
      <c r="D2344" s="633" t="s">
        <v>46</v>
      </c>
      <c r="E2344" s="623">
        <v>10</v>
      </c>
      <c r="F2344" s="624">
        <v>0</v>
      </c>
      <c r="G2344" s="624">
        <v>0</v>
      </c>
      <c r="H2344" s="625">
        <v>0</v>
      </c>
      <c r="I2344" s="625">
        <v>0</v>
      </c>
      <c r="J2344" s="625">
        <v>0</v>
      </c>
      <c r="K2344" s="625">
        <v>0</v>
      </c>
      <c r="L2344" s="625">
        <v>0</v>
      </c>
      <c r="M2344" s="625">
        <v>0</v>
      </c>
      <c r="N2344" s="625">
        <v>1</v>
      </c>
      <c r="O2344" s="625">
        <v>10</v>
      </c>
    </row>
    <row r="2345" spans="1:15" ht="30">
      <c r="A2345" s="620">
        <v>105</v>
      </c>
      <c r="B2345" s="620" t="s">
        <v>2863</v>
      </c>
      <c r="C2345" s="401" t="s">
        <v>2864</v>
      </c>
      <c r="D2345" s="633" t="s">
        <v>46</v>
      </c>
      <c r="E2345" s="623">
        <v>5652.3</v>
      </c>
      <c r="F2345" s="624">
        <v>2</v>
      </c>
      <c r="G2345" s="624">
        <v>11304.6</v>
      </c>
      <c r="H2345" s="625">
        <v>0</v>
      </c>
      <c r="I2345" s="625">
        <v>0</v>
      </c>
      <c r="J2345" s="625">
        <v>0</v>
      </c>
      <c r="K2345" s="625">
        <v>0</v>
      </c>
      <c r="L2345" s="625">
        <v>0</v>
      </c>
      <c r="M2345" s="625">
        <v>0</v>
      </c>
      <c r="N2345" s="625">
        <v>0</v>
      </c>
      <c r="O2345" s="625">
        <v>0</v>
      </c>
    </row>
    <row r="2346" spans="1:15" ht="23.25">
      <c r="A2346" s="620">
        <v>106</v>
      </c>
      <c r="B2346" s="620"/>
      <c r="C2346" s="637" t="s">
        <v>2865</v>
      </c>
      <c r="D2346" s="633" t="s">
        <v>46</v>
      </c>
      <c r="E2346" s="623">
        <v>3915.75</v>
      </c>
      <c r="F2346" s="624">
        <v>2</v>
      </c>
      <c r="G2346" s="624">
        <v>7831.5</v>
      </c>
      <c r="H2346" s="625">
        <v>0</v>
      </c>
      <c r="I2346" s="625">
        <v>0</v>
      </c>
      <c r="J2346" s="625">
        <v>0</v>
      </c>
      <c r="K2346" s="625">
        <v>0</v>
      </c>
      <c r="L2346" s="625">
        <v>0</v>
      </c>
      <c r="M2346" s="625">
        <v>0</v>
      </c>
      <c r="N2346" s="625">
        <v>0</v>
      </c>
      <c r="O2346" s="625">
        <v>0</v>
      </c>
    </row>
    <row r="2347" spans="1:15" ht="30">
      <c r="A2347" s="620">
        <v>107</v>
      </c>
      <c r="B2347" s="620"/>
      <c r="C2347" s="637" t="s">
        <v>2866</v>
      </c>
      <c r="D2347" s="633" t="s">
        <v>46</v>
      </c>
      <c r="E2347" s="623">
        <v>13614.33</v>
      </c>
      <c r="F2347" s="624">
        <v>1</v>
      </c>
      <c r="G2347" s="624">
        <v>13614.33</v>
      </c>
      <c r="H2347" s="625">
        <v>0</v>
      </c>
      <c r="I2347" s="625">
        <v>0</v>
      </c>
      <c r="J2347" s="625">
        <v>0</v>
      </c>
      <c r="K2347" s="625">
        <v>0</v>
      </c>
      <c r="L2347" s="625">
        <v>0</v>
      </c>
      <c r="M2347" s="625">
        <v>0</v>
      </c>
      <c r="N2347" s="625">
        <v>0</v>
      </c>
      <c r="O2347" s="625">
        <v>0</v>
      </c>
    </row>
    <row r="2348" spans="1:15" ht="30">
      <c r="A2348" s="620">
        <v>108</v>
      </c>
      <c r="B2348" s="620"/>
      <c r="C2348" s="637" t="s">
        <v>2867</v>
      </c>
      <c r="D2348" s="633" t="s">
        <v>298</v>
      </c>
      <c r="E2348" s="623">
        <v>108393.25</v>
      </c>
      <c r="F2348" s="624">
        <v>0.20699999999999999</v>
      </c>
      <c r="G2348" s="624">
        <v>22437.402749999997</v>
      </c>
      <c r="H2348" s="625">
        <v>0</v>
      </c>
      <c r="I2348" s="625">
        <v>0</v>
      </c>
      <c r="J2348" s="625">
        <v>0</v>
      </c>
      <c r="K2348" s="625">
        <v>0</v>
      </c>
      <c r="L2348" s="625">
        <v>0</v>
      </c>
      <c r="M2348" s="625">
        <v>0</v>
      </c>
      <c r="N2348" s="625">
        <v>0</v>
      </c>
      <c r="O2348" s="625">
        <v>0</v>
      </c>
    </row>
    <row r="2349" spans="1:15" ht="23.25">
      <c r="A2349" s="620">
        <v>109</v>
      </c>
      <c r="B2349" s="620" t="s">
        <v>19</v>
      </c>
      <c r="C2349" s="637" t="s">
        <v>2868</v>
      </c>
      <c r="D2349" s="633" t="s">
        <v>17</v>
      </c>
      <c r="E2349" s="623">
        <v>390650.6</v>
      </c>
      <c r="F2349" s="624">
        <v>0.50700000000000001</v>
      </c>
      <c r="G2349" s="624">
        <v>198059.8542</v>
      </c>
      <c r="H2349" s="625">
        <v>0</v>
      </c>
      <c r="I2349" s="625">
        <v>0</v>
      </c>
      <c r="J2349" s="625">
        <v>0</v>
      </c>
      <c r="K2349" s="625">
        <v>0</v>
      </c>
      <c r="L2349" s="625">
        <v>0</v>
      </c>
      <c r="M2349" s="625">
        <v>0</v>
      </c>
      <c r="N2349" s="625">
        <v>0</v>
      </c>
      <c r="O2349" s="625">
        <v>0</v>
      </c>
    </row>
    <row r="2350" spans="1:15" ht="23.25">
      <c r="A2350" s="620">
        <v>110</v>
      </c>
      <c r="B2350" s="620" t="s">
        <v>649</v>
      </c>
      <c r="C2350" s="637" t="s">
        <v>2869</v>
      </c>
      <c r="D2350" s="633" t="s">
        <v>17</v>
      </c>
      <c r="E2350" s="623">
        <v>264007.76</v>
      </c>
      <c r="F2350" s="624">
        <v>0.35399999999999998</v>
      </c>
      <c r="G2350" s="624">
        <v>93458.747040000002</v>
      </c>
      <c r="H2350" s="625">
        <v>0</v>
      </c>
      <c r="I2350" s="625">
        <v>0</v>
      </c>
      <c r="J2350" s="625">
        <v>0</v>
      </c>
      <c r="K2350" s="625">
        <v>0</v>
      </c>
      <c r="L2350" s="625">
        <v>0</v>
      </c>
      <c r="M2350" s="625">
        <v>0</v>
      </c>
      <c r="N2350" s="625">
        <v>0</v>
      </c>
      <c r="O2350" s="625">
        <v>0</v>
      </c>
    </row>
    <row r="2351" spans="1:15" ht="23.25">
      <c r="A2351" s="620">
        <v>111</v>
      </c>
      <c r="B2351" s="620"/>
      <c r="C2351" s="637" t="s">
        <v>412</v>
      </c>
      <c r="D2351" s="633" t="s">
        <v>46</v>
      </c>
      <c r="E2351" s="623">
        <v>18510.099999999999</v>
      </c>
      <c r="F2351" s="624">
        <v>9</v>
      </c>
      <c r="G2351" s="624">
        <v>166590.9</v>
      </c>
      <c r="H2351" s="625">
        <v>0</v>
      </c>
      <c r="I2351" s="625">
        <v>0</v>
      </c>
      <c r="J2351" s="625">
        <v>0</v>
      </c>
      <c r="K2351" s="625">
        <v>0</v>
      </c>
      <c r="L2351" s="625">
        <v>0</v>
      </c>
      <c r="M2351" s="625">
        <v>0</v>
      </c>
      <c r="N2351" s="625">
        <v>0</v>
      </c>
      <c r="O2351" s="625">
        <v>0</v>
      </c>
    </row>
    <row r="2352" spans="1:15" ht="30">
      <c r="A2352" s="620">
        <v>112</v>
      </c>
      <c r="B2352" s="620" t="s">
        <v>738</v>
      </c>
      <c r="C2352" s="621" t="s">
        <v>2870</v>
      </c>
      <c r="D2352" s="633" t="s">
        <v>46</v>
      </c>
      <c r="E2352" s="623">
        <v>1077.3</v>
      </c>
      <c r="F2352" s="624">
        <v>2</v>
      </c>
      <c r="G2352" s="624">
        <v>2154.6</v>
      </c>
      <c r="H2352" s="625">
        <v>0</v>
      </c>
      <c r="I2352" s="625">
        <v>0</v>
      </c>
      <c r="J2352" s="625">
        <v>0</v>
      </c>
      <c r="K2352" s="625">
        <v>0</v>
      </c>
      <c r="L2352" s="625">
        <v>0</v>
      </c>
      <c r="M2352" s="625">
        <v>0</v>
      </c>
      <c r="N2352" s="625">
        <v>0</v>
      </c>
      <c r="O2352" s="625">
        <v>0</v>
      </c>
    </row>
    <row r="2353" spans="1:15" ht="30">
      <c r="A2353" s="620">
        <v>113</v>
      </c>
      <c r="B2353" s="620" t="s">
        <v>708</v>
      </c>
      <c r="C2353" s="621" t="s">
        <v>2871</v>
      </c>
      <c r="D2353" s="633" t="s">
        <v>46</v>
      </c>
      <c r="E2353" s="623">
        <v>5448</v>
      </c>
      <c r="F2353" s="624">
        <v>4</v>
      </c>
      <c r="G2353" s="624">
        <v>21792</v>
      </c>
      <c r="H2353" s="625">
        <v>0</v>
      </c>
      <c r="I2353" s="625">
        <v>0</v>
      </c>
      <c r="J2353" s="625">
        <v>0</v>
      </c>
      <c r="K2353" s="625">
        <v>0</v>
      </c>
      <c r="L2353" s="625">
        <v>0</v>
      </c>
      <c r="M2353" s="625">
        <v>0</v>
      </c>
      <c r="N2353" s="625">
        <v>0</v>
      </c>
      <c r="O2353" s="625">
        <v>0</v>
      </c>
    </row>
    <row r="2354" spans="1:15" ht="30">
      <c r="A2354" s="620">
        <v>114</v>
      </c>
      <c r="B2354" s="620" t="s">
        <v>842</v>
      </c>
      <c r="C2354" s="621" t="s">
        <v>2872</v>
      </c>
      <c r="D2354" s="633" t="s">
        <v>46</v>
      </c>
      <c r="E2354" s="623">
        <v>1362</v>
      </c>
      <c r="F2354" s="624">
        <v>15</v>
      </c>
      <c r="G2354" s="624">
        <v>20430</v>
      </c>
      <c r="H2354" s="625">
        <v>0</v>
      </c>
      <c r="I2354" s="625">
        <v>0</v>
      </c>
      <c r="J2354" s="625">
        <v>0</v>
      </c>
      <c r="K2354" s="625">
        <v>0</v>
      </c>
      <c r="L2354" s="625">
        <v>0</v>
      </c>
      <c r="M2354" s="625">
        <v>0</v>
      </c>
      <c r="N2354" s="625">
        <v>0</v>
      </c>
      <c r="O2354" s="625">
        <v>0</v>
      </c>
    </row>
    <row r="2355" spans="1:15" ht="30">
      <c r="A2355" s="620">
        <v>115</v>
      </c>
      <c r="B2355" s="620" t="s">
        <v>2873</v>
      </c>
      <c r="C2355" s="635" t="s">
        <v>2874</v>
      </c>
      <c r="D2355" s="633" t="s">
        <v>46</v>
      </c>
      <c r="E2355" s="623">
        <v>1362</v>
      </c>
      <c r="F2355" s="624">
        <v>10</v>
      </c>
      <c r="G2355" s="624">
        <v>13620</v>
      </c>
      <c r="H2355" s="625">
        <v>0</v>
      </c>
      <c r="I2355" s="625">
        <v>0</v>
      </c>
      <c r="J2355" s="625">
        <v>0</v>
      </c>
      <c r="K2355" s="625">
        <v>0</v>
      </c>
      <c r="L2355" s="625">
        <v>0</v>
      </c>
      <c r="M2355" s="625">
        <v>0</v>
      </c>
      <c r="N2355" s="625">
        <v>0</v>
      </c>
      <c r="O2355" s="625">
        <v>0</v>
      </c>
    </row>
    <row r="2356" spans="1:15" ht="30">
      <c r="A2356" s="620">
        <v>116</v>
      </c>
      <c r="B2356" s="620" t="s">
        <v>2875</v>
      </c>
      <c r="C2356" s="621" t="s">
        <v>2876</v>
      </c>
      <c r="D2356" s="633" t="s">
        <v>46</v>
      </c>
      <c r="E2356" s="623">
        <v>283.75</v>
      </c>
      <c r="F2356" s="624">
        <v>20</v>
      </c>
      <c r="G2356" s="624">
        <v>5675</v>
      </c>
      <c r="H2356" s="625">
        <v>0</v>
      </c>
      <c r="I2356" s="625">
        <v>0</v>
      </c>
      <c r="J2356" s="625">
        <v>0</v>
      </c>
      <c r="K2356" s="625">
        <v>0</v>
      </c>
      <c r="L2356" s="625">
        <v>0</v>
      </c>
      <c r="M2356" s="625">
        <v>0</v>
      </c>
      <c r="N2356" s="625">
        <v>0</v>
      </c>
      <c r="O2356" s="625">
        <v>0</v>
      </c>
    </row>
    <row r="2357" spans="1:15" ht="23.25">
      <c r="A2357" s="620">
        <v>117</v>
      </c>
      <c r="B2357" s="620" t="s">
        <v>730</v>
      </c>
      <c r="C2357" s="637" t="s">
        <v>2877</v>
      </c>
      <c r="D2357" s="633" t="s">
        <v>46</v>
      </c>
      <c r="E2357" s="623">
        <v>1413.07</v>
      </c>
      <c r="F2357" s="624">
        <v>27</v>
      </c>
      <c r="G2357" s="624">
        <v>38152.89</v>
      </c>
      <c r="H2357" s="625">
        <v>0</v>
      </c>
      <c r="I2357" s="625">
        <v>0</v>
      </c>
      <c r="J2357" s="625">
        <v>0</v>
      </c>
      <c r="K2357" s="625">
        <v>0</v>
      </c>
      <c r="L2357" s="625">
        <v>0</v>
      </c>
      <c r="M2357" s="625">
        <v>0</v>
      </c>
      <c r="N2357" s="625">
        <v>0</v>
      </c>
      <c r="O2357" s="625">
        <v>0</v>
      </c>
    </row>
    <row r="2358" spans="1:15" ht="23.25">
      <c r="A2358" s="620">
        <v>118</v>
      </c>
      <c r="B2358" s="620"/>
      <c r="C2358" s="637" t="s">
        <v>2878</v>
      </c>
      <c r="D2358" s="633" t="s">
        <v>46</v>
      </c>
      <c r="E2358" s="623">
        <v>56125.75</v>
      </c>
      <c r="F2358" s="624">
        <v>1</v>
      </c>
      <c r="G2358" s="624">
        <v>56125.75</v>
      </c>
      <c r="H2358" s="625">
        <v>0</v>
      </c>
      <c r="I2358" s="625">
        <v>0</v>
      </c>
      <c r="J2358" s="625">
        <v>0</v>
      </c>
      <c r="K2358" s="625">
        <v>0</v>
      </c>
      <c r="L2358" s="625">
        <v>0</v>
      </c>
      <c r="M2358" s="625">
        <v>0</v>
      </c>
      <c r="N2358" s="625">
        <v>0</v>
      </c>
      <c r="O2358" s="625">
        <v>0</v>
      </c>
    </row>
    <row r="2359" spans="1:15" ht="30">
      <c r="A2359" s="626">
        <v>119</v>
      </c>
      <c r="B2359" s="620"/>
      <c r="C2359" s="635" t="s">
        <v>2879</v>
      </c>
      <c r="D2359" s="632" t="s">
        <v>46</v>
      </c>
      <c r="E2359" s="623">
        <v>1148</v>
      </c>
      <c r="F2359" s="627">
        <v>8</v>
      </c>
      <c r="G2359" s="627">
        <v>9184</v>
      </c>
      <c r="H2359" s="625">
        <v>0</v>
      </c>
      <c r="I2359" s="625">
        <v>0</v>
      </c>
      <c r="J2359" s="625">
        <v>0</v>
      </c>
      <c r="K2359" s="625">
        <v>0</v>
      </c>
      <c r="L2359" s="625">
        <v>0</v>
      </c>
      <c r="M2359" s="625">
        <v>0</v>
      </c>
      <c r="N2359" s="625">
        <v>0</v>
      </c>
      <c r="O2359" s="625">
        <v>0</v>
      </c>
    </row>
    <row r="2360" spans="1:15" ht="30">
      <c r="A2360" s="620">
        <v>120</v>
      </c>
      <c r="B2360" s="620"/>
      <c r="C2360" s="635" t="s">
        <v>2880</v>
      </c>
      <c r="D2360" s="632" t="s">
        <v>46</v>
      </c>
      <c r="E2360" s="623">
        <v>1248</v>
      </c>
      <c r="F2360" s="624">
        <v>8</v>
      </c>
      <c r="G2360" s="624">
        <v>9984</v>
      </c>
      <c r="H2360" s="625">
        <v>0</v>
      </c>
      <c r="I2360" s="625">
        <v>0</v>
      </c>
      <c r="J2360" s="625">
        <v>0</v>
      </c>
      <c r="K2360" s="625">
        <v>0</v>
      </c>
      <c r="L2360" s="625">
        <v>0</v>
      </c>
      <c r="M2360" s="625">
        <v>0</v>
      </c>
      <c r="N2360" s="625">
        <v>0</v>
      </c>
      <c r="O2360" s="625">
        <v>0</v>
      </c>
    </row>
    <row r="2361" spans="1:15" ht="23.25">
      <c r="A2361" s="620">
        <v>121</v>
      </c>
      <c r="B2361" s="620" t="s">
        <v>2881</v>
      </c>
      <c r="C2361" s="637" t="s">
        <v>2882</v>
      </c>
      <c r="D2361" s="632" t="s">
        <v>46</v>
      </c>
      <c r="E2361" s="623">
        <v>3286.3</v>
      </c>
      <c r="F2361" s="624">
        <v>35</v>
      </c>
      <c r="G2361" s="624">
        <v>115020.5</v>
      </c>
      <c r="H2361" s="625">
        <v>0</v>
      </c>
      <c r="I2361" s="625">
        <v>0</v>
      </c>
      <c r="J2361" s="625">
        <v>0</v>
      </c>
      <c r="K2361" s="625">
        <v>0</v>
      </c>
      <c r="L2361" s="625">
        <v>0</v>
      </c>
      <c r="M2361" s="625">
        <v>0</v>
      </c>
      <c r="N2361" s="625">
        <v>0</v>
      </c>
      <c r="O2361" s="625">
        <v>0</v>
      </c>
    </row>
    <row r="2362" spans="1:15" ht="23.25">
      <c r="A2362" s="620">
        <v>122</v>
      </c>
      <c r="B2362" s="620"/>
      <c r="C2362" s="637" t="s">
        <v>2883</v>
      </c>
      <c r="D2362" s="632" t="s">
        <v>46</v>
      </c>
      <c r="E2362" s="623">
        <v>15000</v>
      </c>
      <c r="F2362" s="624">
        <v>3</v>
      </c>
      <c r="G2362" s="624">
        <v>45000</v>
      </c>
      <c r="H2362" s="625">
        <v>0</v>
      </c>
      <c r="I2362" s="625">
        <v>0</v>
      </c>
      <c r="J2362" s="625">
        <v>0</v>
      </c>
      <c r="K2362" s="625">
        <v>0</v>
      </c>
      <c r="L2362" s="625">
        <v>0</v>
      </c>
      <c r="M2362" s="625">
        <v>0</v>
      </c>
      <c r="N2362" s="625">
        <v>0</v>
      </c>
      <c r="O2362" s="625">
        <v>0</v>
      </c>
    </row>
    <row r="2363" spans="1:15" ht="23.25">
      <c r="A2363" s="620">
        <v>123</v>
      </c>
      <c r="B2363" s="620"/>
      <c r="C2363" s="637" t="s">
        <v>2884</v>
      </c>
      <c r="D2363" s="632" t="s">
        <v>46</v>
      </c>
      <c r="E2363" s="623">
        <v>18000</v>
      </c>
      <c r="F2363" s="624">
        <v>3</v>
      </c>
      <c r="G2363" s="624">
        <v>54000</v>
      </c>
      <c r="H2363" s="625">
        <v>0</v>
      </c>
      <c r="I2363" s="625">
        <v>0</v>
      </c>
      <c r="J2363" s="625">
        <v>0</v>
      </c>
      <c r="K2363" s="625">
        <v>0</v>
      </c>
      <c r="L2363" s="625">
        <v>0</v>
      </c>
      <c r="M2363" s="625">
        <v>0</v>
      </c>
      <c r="N2363" s="625">
        <v>0</v>
      </c>
      <c r="O2363" s="625">
        <v>0</v>
      </c>
    </row>
    <row r="2364" spans="1:15" ht="23.25">
      <c r="A2364" s="620">
        <v>124</v>
      </c>
      <c r="B2364" s="620"/>
      <c r="C2364" s="637" t="s">
        <v>2885</v>
      </c>
      <c r="D2364" s="632" t="s">
        <v>46</v>
      </c>
      <c r="E2364" s="623">
        <v>15000</v>
      </c>
      <c r="F2364" s="624">
        <v>3</v>
      </c>
      <c r="G2364" s="624">
        <v>45000</v>
      </c>
      <c r="H2364" s="625">
        <v>0</v>
      </c>
      <c r="I2364" s="625">
        <v>0</v>
      </c>
      <c r="J2364" s="625">
        <v>0</v>
      </c>
      <c r="K2364" s="625">
        <v>0</v>
      </c>
      <c r="L2364" s="625">
        <v>0</v>
      </c>
      <c r="M2364" s="625">
        <v>0</v>
      </c>
      <c r="N2364" s="625">
        <v>0</v>
      </c>
      <c r="O2364" s="625">
        <v>0</v>
      </c>
    </row>
    <row r="2365" spans="1:15" ht="23.25">
      <c r="A2365" s="620">
        <v>125</v>
      </c>
      <c r="B2365" s="620"/>
      <c r="C2365" s="637" t="s">
        <v>2886</v>
      </c>
      <c r="D2365" s="632" t="s">
        <v>46</v>
      </c>
      <c r="E2365" s="623">
        <v>10000</v>
      </c>
      <c r="F2365" s="624">
        <v>5</v>
      </c>
      <c r="G2365" s="624">
        <v>50000</v>
      </c>
      <c r="H2365" s="625">
        <v>0</v>
      </c>
      <c r="I2365" s="625">
        <v>0</v>
      </c>
      <c r="J2365" s="625">
        <v>0</v>
      </c>
      <c r="K2365" s="625">
        <v>0</v>
      </c>
      <c r="L2365" s="625">
        <v>0</v>
      </c>
      <c r="M2365" s="625">
        <v>0</v>
      </c>
      <c r="N2365" s="625">
        <v>0</v>
      </c>
      <c r="O2365" s="625">
        <v>0</v>
      </c>
    </row>
    <row r="2366" spans="1:15" ht="23.25">
      <c r="A2366" s="620">
        <v>126</v>
      </c>
      <c r="B2366" s="620"/>
      <c r="C2366" s="637" t="s">
        <v>2887</v>
      </c>
      <c r="D2366" s="632" t="s">
        <v>46</v>
      </c>
      <c r="E2366" s="623">
        <v>12000</v>
      </c>
      <c r="F2366" s="624">
        <v>22</v>
      </c>
      <c r="G2366" s="624">
        <v>264000</v>
      </c>
      <c r="H2366" s="625">
        <v>0</v>
      </c>
      <c r="I2366" s="625">
        <v>0</v>
      </c>
      <c r="J2366" s="625">
        <v>0</v>
      </c>
      <c r="K2366" s="625">
        <v>0</v>
      </c>
      <c r="L2366" s="625">
        <v>0</v>
      </c>
      <c r="M2366" s="625">
        <v>0</v>
      </c>
      <c r="N2366" s="625">
        <v>0</v>
      </c>
      <c r="O2366" s="625">
        <v>0</v>
      </c>
    </row>
    <row r="2367" spans="1:15" ht="23.25">
      <c r="A2367" s="620">
        <v>127</v>
      </c>
      <c r="B2367" s="620"/>
      <c r="C2367" s="637" t="s">
        <v>2888</v>
      </c>
      <c r="D2367" s="632" t="s">
        <v>46</v>
      </c>
      <c r="E2367" s="623">
        <v>10000</v>
      </c>
      <c r="F2367" s="624">
        <v>3</v>
      </c>
      <c r="G2367" s="624">
        <v>30000</v>
      </c>
      <c r="H2367" s="625">
        <v>0</v>
      </c>
      <c r="I2367" s="625">
        <v>0</v>
      </c>
      <c r="J2367" s="625">
        <v>0</v>
      </c>
      <c r="K2367" s="625">
        <v>0</v>
      </c>
      <c r="L2367" s="625">
        <v>0</v>
      </c>
      <c r="M2367" s="625">
        <v>0</v>
      </c>
      <c r="N2367" s="625">
        <v>0</v>
      </c>
      <c r="O2367" s="625">
        <v>0</v>
      </c>
    </row>
    <row r="2368" spans="1:15" ht="23.25">
      <c r="A2368" s="620">
        <v>128</v>
      </c>
      <c r="B2368" s="620"/>
      <c r="C2368" s="637" t="s">
        <v>2889</v>
      </c>
      <c r="D2368" s="632" t="s">
        <v>46</v>
      </c>
      <c r="E2368" s="623">
        <v>8472.4</v>
      </c>
      <c r="F2368" s="624">
        <v>2</v>
      </c>
      <c r="G2368" s="624">
        <v>16944.8</v>
      </c>
      <c r="H2368" s="625">
        <v>0</v>
      </c>
      <c r="I2368" s="625">
        <v>0</v>
      </c>
      <c r="J2368" s="625">
        <v>0</v>
      </c>
      <c r="K2368" s="625">
        <v>0</v>
      </c>
      <c r="L2368" s="625">
        <v>0</v>
      </c>
      <c r="M2368" s="625">
        <v>0</v>
      </c>
      <c r="N2368" s="625">
        <v>0</v>
      </c>
      <c r="O2368" s="625">
        <v>0</v>
      </c>
    </row>
    <row r="2369" spans="1:15" ht="23.25">
      <c r="A2369" s="620">
        <v>129</v>
      </c>
      <c r="B2369" s="620"/>
      <c r="C2369" s="637" t="s">
        <v>2890</v>
      </c>
      <c r="D2369" s="632" t="s">
        <v>46</v>
      </c>
      <c r="E2369" s="623">
        <v>8472.4</v>
      </c>
      <c r="F2369" s="624">
        <v>2</v>
      </c>
      <c r="G2369" s="624">
        <v>16944.8</v>
      </c>
      <c r="H2369" s="625">
        <v>0</v>
      </c>
      <c r="I2369" s="625">
        <v>0</v>
      </c>
      <c r="J2369" s="625">
        <v>0</v>
      </c>
      <c r="K2369" s="625">
        <v>0</v>
      </c>
      <c r="L2369" s="625">
        <v>0</v>
      </c>
      <c r="M2369" s="625">
        <v>0</v>
      </c>
      <c r="N2369" s="625">
        <v>0</v>
      </c>
      <c r="O2369" s="625">
        <v>0</v>
      </c>
    </row>
    <row r="2370" spans="1:15" ht="23.25">
      <c r="A2370" s="620">
        <v>130</v>
      </c>
      <c r="B2370" s="620" t="s">
        <v>2891</v>
      </c>
      <c r="C2370" s="621" t="s">
        <v>2892</v>
      </c>
      <c r="D2370" s="622" t="s">
        <v>2893</v>
      </c>
      <c r="E2370" s="623">
        <v>20</v>
      </c>
      <c r="F2370" s="624">
        <v>46.4</v>
      </c>
      <c r="G2370" s="624">
        <v>928</v>
      </c>
      <c r="H2370" s="625">
        <v>0</v>
      </c>
      <c r="I2370" s="625">
        <v>0</v>
      </c>
      <c r="J2370" s="625">
        <v>0</v>
      </c>
      <c r="K2370" s="625">
        <v>0</v>
      </c>
      <c r="L2370" s="625">
        <v>0</v>
      </c>
      <c r="M2370" s="625">
        <v>0</v>
      </c>
      <c r="N2370" s="625">
        <v>0</v>
      </c>
      <c r="O2370" s="625">
        <v>0</v>
      </c>
    </row>
    <row r="2371" spans="1:15" ht="23.25">
      <c r="A2371" s="620">
        <v>131</v>
      </c>
      <c r="B2371" s="620" t="s">
        <v>2894</v>
      </c>
      <c r="C2371" s="621" t="s">
        <v>2895</v>
      </c>
      <c r="D2371" s="622" t="s">
        <v>2893</v>
      </c>
      <c r="E2371" s="623">
        <v>20</v>
      </c>
      <c r="F2371" s="624">
        <v>340</v>
      </c>
      <c r="G2371" s="624">
        <v>6800</v>
      </c>
      <c r="H2371" s="625">
        <v>0</v>
      </c>
      <c r="I2371" s="625">
        <v>0</v>
      </c>
      <c r="J2371" s="625">
        <v>0</v>
      </c>
      <c r="K2371" s="625">
        <v>0</v>
      </c>
      <c r="L2371" s="625">
        <v>0</v>
      </c>
      <c r="M2371" s="625">
        <v>0</v>
      </c>
      <c r="N2371" s="625">
        <v>0</v>
      </c>
      <c r="O2371" s="625">
        <v>0</v>
      </c>
    </row>
    <row r="2372" spans="1:15" ht="23.25">
      <c r="A2372" s="620">
        <v>132</v>
      </c>
      <c r="B2372" s="620" t="s">
        <v>2896</v>
      </c>
      <c r="C2372" s="621" t="s">
        <v>2897</v>
      </c>
      <c r="D2372" s="622" t="s">
        <v>21</v>
      </c>
      <c r="E2372" s="623">
        <v>50</v>
      </c>
      <c r="F2372" s="624">
        <v>875</v>
      </c>
      <c r="G2372" s="624">
        <v>43750</v>
      </c>
      <c r="H2372" s="625">
        <v>0</v>
      </c>
      <c r="I2372" s="625">
        <v>0</v>
      </c>
      <c r="J2372" s="625">
        <v>0</v>
      </c>
      <c r="K2372" s="625">
        <v>0</v>
      </c>
      <c r="L2372" s="625">
        <v>0</v>
      </c>
      <c r="M2372" s="625">
        <v>0</v>
      </c>
      <c r="N2372" s="625">
        <v>0</v>
      </c>
      <c r="O2372" s="625">
        <v>0</v>
      </c>
    </row>
    <row r="2373" spans="1:15" ht="23.25">
      <c r="A2373" s="620">
        <v>133</v>
      </c>
      <c r="B2373" s="620" t="s">
        <v>2898</v>
      </c>
      <c r="C2373" s="621" t="s">
        <v>2899</v>
      </c>
      <c r="D2373" s="622" t="s">
        <v>46</v>
      </c>
      <c r="E2373" s="623">
        <v>500</v>
      </c>
      <c r="F2373" s="624">
        <v>2</v>
      </c>
      <c r="G2373" s="624">
        <v>1000</v>
      </c>
      <c r="H2373" s="625">
        <v>0</v>
      </c>
      <c r="I2373" s="625">
        <v>0</v>
      </c>
      <c r="J2373" s="625">
        <v>0</v>
      </c>
      <c r="K2373" s="625">
        <v>0</v>
      </c>
      <c r="L2373" s="625">
        <v>0</v>
      </c>
      <c r="M2373" s="625">
        <v>0</v>
      </c>
      <c r="N2373" s="625">
        <v>0</v>
      </c>
      <c r="O2373" s="625">
        <v>0</v>
      </c>
    </row>
    <row r="2374" spans="1:15" ht="23.25">
      <c r="A2374" s="620">
        <v>134</v>
      </c>
      <c r="B2374" s="620"/>
      <c r="C2374" s="621" t="s">
        <v>2900</v>
      </c>
      <c r="D2374" s="622" t="s">
        <v>46</v>
      </c>
      <c r="E2374" s="623">
        <v>10000</v>
      </c>
      <c r="F2374" s="624">
        <v>1</v>
      </c>
      <c r="G2374" s="624">
        <v>10000</v>
      </c>
      <c r="H2374" s="625">
        <v>0</v>
      </c>
      <c r="I2374" s="625">
        <v>0</v>
      </c>
      <c r="J2374" s="625">
        <v>0</v>
      </c>
      <c r="K2374" s="625">
        <v>0</v>
      </c>
      <c r="L2374" s="625">
        <v>0</v>
      </c>
      <c r="M2374" s="625">
        <v>0</v>
      </c>
      <c r="N2374" s="625">
        <v>0</v>
      </c>
      <c r="O2374" s="625">
        <v>0</v>
      </c>
    </row>
    <row r="2375" spans="1:15" ht="23.25">
      <c r="A2375" s="620">
        <v>135</v>
      </c>
      <c r="B2375" s="620"/>
      <c r="C2375" s="621" t="s">
        <v>2901</v>
      </c>
      <c r="D2375" s="622" t="s">
        <v>46</v>
      </c>
      <c r="E2375" s="623">
        <v>16000</v>
      </c>
      <c r="F2375" s="624">
        <v>1</v>
      </c>
      <c r="G2375" s="624">
        <v>16000</v>
      </c>
      <c r="H2375" s="625">
        <v>0</v>
      </c>
      <c r="I2375" s="625">
        <v>0</v>
      </c>
      <c r="J2375" s="625">
        <v>0</v>
      </c>
      <c r="K2375" s="625">
        <v>0</v>
      </c>
      <c r="L2375" s="625">
        <v>0</v>
      </c>
      <c r="M2375" s="625">
        <v>0</v>
      </c>
      <c r="N2375" s="625">
        <v>0</v>
      </c>
      <c r="O2375" s="625">
        <v>0</v>
      </c>
    </row>
    <row r="2376" spans="1:15" ht="23.25">
      <c r="A2376" s="620">
        <v>136</v>
      </c>
      <c r="B2376" s="620"/>
      <c r="C2376" s="621" t="s">
        <v>2902</v>
      </c>
      <c r="D2376" s="622" t="s">
        <v>367</v>
      </c>
      <c r="E2376" s="623">
        <v>10</v>
      </c>
      <c r="F2376" s="624">
        <v>0</v>
      </c>
      <c r="G2376" s="624">
        <v>0</v>
      </c>
      <c r="H2376" s="625">
        <v>0</v>
      </c>
      <c r="I2376" s="625">
        <v>0</v>
      </c>
      <c r="J2376" s="625">
        <v>0</v>
      </c>
      <c r="K2376" s="625">
        <v>0</v>
      </c>
      <c r="L2376" s="625">
        <v>0</v>
      </c>
      <c r="M2376" s="625">
        <v>0</v>
      </c>
      <c r="N2376" s="625">
        <v>2020</v>
      </c>
      <c r="O2376" s="625">
        <v>20200</v>
      </c>
    </row>
    <row r="2377" spans="1:15" ht="23.25">
      <c r="A2377" s="620">
        <v>137</v>
      </c>
      <c r="B2377" s="620"/>
      <c r="C2377" s="621" t="s">
        <v>2903</v>
      </c>
      <c r="D2377" s="622" t="s">
        <v>367</v>
      </c>
      <c r="E2377" s="623">
        <v>15</v>
      </c>
      <c r="F2377" s="624">
        <v>0</v>
      </c>
      <c r="G2377" s="624">
        <v>0</v>
      </c>
      <c r="H2377" s="625">
        <v>0</v>
      </c>
      <c r="I2377" s="625">
        <v>0</v>
      </c>
      <c r="J2377" s="625">
        <v>0</v>
      </c>
      <c r="K2377" s="625">
        <v>0</v>
      </c>
      <c r="L2377" s="625">
        <v>0</v>
      </c>
      <c r="M2377" s="625">
        <v>0</v>
      </c>
      <c r="N2377" s="625">
        <v>1000</v>
      </c>
      <c r="O2377" s="625">
        <v>15000</v>
      </c>
    </row>
    <row r="2378" spans="1:15" ht="23.25">
      <c r="A2378" s="620">
        <v>138</v>
      </c>
      <c r="B2378" s="620"/>
      <c r="C2378" s="621" t="s">
        <v>2904</v>
      </c>
      <c r="D2378" s="622" t="s">
        <v>46</v>
      </c>
      <c r="E2378" s="623">
        <v>3000</v>
      </c>
      <c r="F2378" s="624">
        <v>0</v>
      </c>
      <c r="G2378" s="624">
        <v>0</v>
      </c>
      <c r="H2378" s="625">
        <v>0</v>
      </c>
      <c r="I2378" s="625">
        <v>0</v>
      </c>
      <c r="J2378" s="625">
        <v>0</v>
      </c>
      <c r="K2378" s="625">
        <v>0</v>
      </c>
      <c r="L2378" s="625">
        <v>0</v>
      </c>
      <c r="M2378" s="625">
        <v>0</v>
      </c>
      <c r="N2378" s="625">
        <v>1</v>
      </c>
      <c r="O2378" s="625">
        <v>3000</v>
      </c>
    </row>
    <row r="2379" spans="1:15" ht="23.25">
      <c r="A2379" s="620">
        <v>139</v>
      </c>
      <c r="B2379" s="620"/>
      <c r="C2379" s="621" t="s">
        <v>2905</v>
      </c>
      <c r="D2379" s="622" t="s">
        <v>46</v>
      </c>
      <c r="E2379" s="623">
        <v>80</v>
      </c>
      <c r="F2379" s="624">
        <v>0</v>
      </c>
      <c r="G2379" s="624">
        <v>0</v>
      </c>
      <c r="H2379" s="625">
        <v>1</v>
      </c>
      <c r="I2379" s="625">
        <v>80</v>
      </c>
      <c r="J2379" s="625">
        <v>0</v>
      </c>
      <c r="K2379" s="625">
        <v>0</v>
      </c>
      <c r="L2379" s="625">
        <v>0</v>
      </c>
      <c r="M2379" s="625">
        <v>0</v>
      </c>
      <c r="N2379" s="625">
        <v>0</v>
      </c>
      <c r="O2379" s="625">
        <v>0</v>
      </c>
    </row>
    <row r="2380" spans="1:15" ht="23.25">
      <c r="A2380" s="620">
        <v>140</v>
      </c>
      <c r="B2380" s="620"/>
      <c r="C2380" s="621" t="s">
        <v>2906</v>
      </c>
      <c r="D2380" s="622" t="s">
        <v>46</v>
      </c>
      <c r="E2380" s="623">
        <v>30</v>
      </c>
      <c r="F2380" s="624">
        <v>0</v>
      </c>
      <c r="G2380" s="624">
        <v>0</v>
      </c>
      <c r="H2380" s="625">
        <v>0</v>
      </c>
      <c r="I2380" s="625">
        <v>0</v>
      </c>
      <c r="J2380" s="625">
        <v>0</v>
      </c>
      <c r="K2380" s="625">
        <v>0</v>
      </c>
      <c r="L2380" s="625">
        <v>0</v>
      </c>
      <c r="M2380" s="625">
        <v>0</v>
      </c>
      <c r="N2380" s="625">
        <v>4</v>
      </c>
      <c r="O2380" s="625">
        <v>120</v>
      </c>
    </row>
    <row r="2381" spans="1:15" ht="23.25">
      <c r="A2381" s="620">
        <v>141</v>
      </c>
      <c r="B2381" s="620"/>
      <c r="C2381" s="621" t="s">
        <v>2907</v>
      </c>
      <c r="D2381" s="622" t="s">
        <v>46</v>
      </c>
      <c r="E2381" s="623">
        <v>300</v>
      </c>
      <c r="F2381" s="624">
        <v>0</v>
      </c>
      <c r="G2381" s="624">
        <v>0</v>
      </c>
      <c r="H2381" s="625">
        <v>0</v>
      </c>
      <c r="I2381" s="625">
        <v>0</v>
      </c>
      <c r="J2381" s="625">
        <v>0</v>
      </c>
      <c r="K2381" s="625">
        <v>0</v>
      </c>
      <c r="L2381" s="625">
        <v>0</v>
      </c>
      <c r="M2381" s="625">
        <v>0</v>
      </c>
      <c r="N2381" s="625">
        <v>5</v>
      </c>
      <c r="O2381" s="625">
        <v>1500</v>
      </c>
    </row>
    <row r="2382" spans="1:15" ht="23.25">
      <c r="A2382" s="620">
        <v>142</v>
      </c>
      <c r="B2382" s="620"/>
      <c r="C2382" s="621" t="s">
        <v>2908</v>
      </c>
      <c r="D2382" s="622" t="s">
        <v>46</v>
      </c>
      <c r="E2382" s="623">
        <v>2000</v>
      </c>
      <c r="F2382" s="624">
        <v>2</v>
      </c>
      <c r="G2382" s="624">
        <v>4000</v>
      </c>
      <c r="H2382" s="625">
        <v>0</v>
      </c>
      <c r="I2382" s="625">
        <v>0</v>
      </c>
      <c r="J2382" s="625">
        <v>0</v>
      </c>
      <c r="K2382" s="625">
        <v>0</v>
      </c>
      <c r="L2382" s="625">
        <v>0</v>
      </c>
      <c r="M2382" s="625">
        <v>0</v>
      </c>
      <c r="N2382" s="625">
        <v>0</v>
      </c>
      <c r="O2382" s="625">
        <v>0</v>
      </c>
    </row>
    <row r="2383" spans="1:15" ht="23.25">
      <c r="A2383" s="620">
        <v>143</v>
      </c>
      <c r="B2383" s="620"/>
      <c r="C2383" s="621" t="s">
        <v>2909</v>
      </c>
      <c r="D2383" s="622" t="s">
        <v>2910</v>
      </c>
      <c r="E2383" s="623">
        <v>29841</v>
      </c>
      <c r="F2383" s="624">
        <v>5.2590000000000003</v>
      </c>
      <c r="G2383" s="624">
        <v>156933.81900000002</v>
      </c>
      <c r="H2383" s="625">
        <v>0</v>
      </c>
      <c r="I2383" s="625">
        <v>0</v>
      </c>
      <c r="J2383" s="625">
        <v>0</v>
      </c>
      <c r="K2383" s="625">
        <v>0</v>
      </c>
      <c r="L2383" s="625">
        <v>0</v>
      </c>
      <c r="M2383" s="625">
        <v>0</v>
      </c>
      <c r="N2383" s="625">
        <v>0</v>
      </c>
      <c r="O2383" s="625">
        <v>0</v>
      </c>
    </row>
    <row r="2384" spans="1:15" ht="23.25">
      <c r="A2384" s="620">
        <v>144</v>
      </c>
      <c r="B2384" s="620"/>
      <c r="C2384" s="621" t="s">
        <v>2911</v>
      </c>
      <c r="D2384" s="622" t="s">
        <v>2910</v>
      </c>
      <c r="E2384" s="623">
        <v>29841</v>
      </c>
      <c r="F2384" s="624">
        <v>1.42</v>
      </c>
      <c r="G2384" s="624">
        <v>42374.22</v>
      </c>
      <c r="H2384" s="625">
        <v>0</v>
      </c>
      <c r="I2384" s="625">
        <v>0</v>
      </c>
      <c r="J2384" s="625">
        <v>0</v>
      </c>
      <c r="K2384" s="625">
        <v>0</v>
      </c>
      <c r="L2384" s="625">
        <v>0</v>
      </c>
      <c r="M2384" s="625">
        <v>0</v>
      </c>
      <c r="N2384" s="625">
        <v>0</v>
      </c>
      <c r="O2384" s="625">
        <v>0</v>
      </c>
    </row>
    <row r="2385" spans="1:15" ht="23.25">
      <c r="A2385" s="620">
        <v>145</v>
      </c>
      <c r="B2385" s="620"/>
      <c r="C2385" s="621" t="s">
        <v>2912</v>
      </c>
      <c r="D2385" s="622" t="s">
        <v>2910</v>
      </c>
      <c r="E2385" s="623">
        <v>29841</v>
      </c>
      <c r="F2385" s="624">
        <v>0.46</v>
      </c>
      <c r="G2385" s="624">
        <v>13726.86</v>
      </c>
      <c r="H2385" s="625">
        <v>0</v>
      </c>
      <c r="I2385" s="625">
        <v>0</v>
      </c>
      <c r="J2385" s="625">
        <v>0</v>
      </c>
      <c r="K2385" s="625">
        <v>0</v>
      </c>
      <c r="L2385" s="625">
        <v>0</v>
      </c>
      <c r="M2385" s="625">
        <v>0</v>
      </c>
      <c r="N2385" s="625">
        <v>0</v>
      </c>
      <c r="O2385" s="625">
        <v>0</v>
      </c>
    </row>
    <row r="2386" spans="1:15" ht="23.25">
      <c r="A2386" s="620">
        <v>146</v>
      </c>
      <c r="B2386" s="620"/>
      <c r="C2386" s="621" t="s">
        <v>2913</v>
      </c>
      <c r="D2386" s="622" t="s">
        <v>2910</v>
      </c>
      <c r="E2386" s="623">
        <v>29841</v>
      </c>
      <c r="F2386" s="624">
        <v>0.44500000000000001</v>
      </c>
      <c r="G2386" s="624">
        <v>13279.245000000001</v>
      </c>
      <c r="H2386" s="625">
        <v>0</v>
      </c>
      <c r="I2386" s="625">
        <v>0</v>
      </c>
      <c r="J2386" s="625">
        <v>0</v>
      </c>
      <c r="K2386" s="625">
        <v>0</v>
      </c>
      <c r="L2386" s="625">
        <v>0</v>
      </c>
      <c r="M2386" s="625">
        <v>0</v>
      </c>
      <c r="N2386" s="625">
        <v>0</v>
      </c>
      <c r="O2386" s="625">
        <v>0</v>
      </c>
    </row>
    <row r="2387" spans="1:15" ht="23.25">
      <c r="A2387" s="620">
        <v>147</v>
      </c>
      <c r="B2387" s="620"/>
      <c r="C2387" s="621" t="s">
        <v>2914</v>
      </c>
      <c r="D2387" s="622" t="s">
        <v>2910</v>
      </c>
      <c r="E2387" s="623">
        <v>29841</v>
      </c>
      <c r="F2387" s="624">
        <v>0.82299999999999995</v>
      </c>
      <c r="G2387" s="624">
        <v>24559.143</v>
      </c>
      <c r="H2387" s="625">
        <v>0</v>
      </c>
      <c r="I2387" s="625">
        <v>0</v>
      </c>
      <c r="J2387" s="625">
        <v>0</v>
      </c>
      <c r="K2387" s="625">
        <v>0</v>
      </c>
      <c r="L2387" s="625">
        <v>0</v>
      </c>
      <c r="M2387" s="625">
        <v>0</v>
      </c>
      <c r="N2387" s="625">
        <v>0</v>
      </c>
      <c r="O2387" s="625">
        <v>0</v>
      </c>
    </row>
    <row r="2388" spans="1:15" ht="23.25">
      <c r="A2388" s="620">
        <v>148</v>
      </c>
      <c r="B2388" s="620"/>
      <c r="C2388" s="621" t="s">
        <v>2915</v>
      </c>
      <c r="D2388" s="622" t="s">
        <v>46</v>
      </c>
      <c r="E2388" s="623">
        <v>10</v>
      </c>
      <c r="F2388" s="624">
        <v>0</v>
      </c>
      <c r="G2388" s="624">
        <v>0</v>
      </c>
      <c r="H2388" s="625">
        <v>0</v>
      </c>
      <c r="I2388" s="625">
        <v>0</v>
      </c>
      <c r="J2388" s="625">
        <v>0</v>
      </c>
      <c r="K2388" s="625">
        <v>0</v>
      </c>
      <c r="L2388" s="625">
        <v>0</v>
      </c>
      <c r="M2388" s="625">
        <v>0</v>
      </c>
      <c r="N2388" s="625">
        <v>1</v>
      </c>
      <c r="O2388" s="625">
        <v>10</v>
      </c>
    </row>
    <row r="2389" spans="1:15" ht="23.25">
      <c r="A2389" s="620">
        <v>149</v>
      </c>
      <c r="B2389" s="620"/>
      <c r="C2389" s="621" t="s">
        <v>2916</v>
      </c>
      <c r="D2389" s="622" t="s">
        <v>46</v>
      </c>
      <c r="E2389" s="623">
        <v>5</v>
      </c>
      <c r="F2389" s="624">
        <v>0</v>
      </c>
      <c r="G2389" s="624">
        <v>0</v>
      </c>
      <c r="H2389" s="625">
        <v>0</v>
      </c>
      <c r="I2389" s="625">
        <v>0</v>
      </c>
      <c r="J2389" s="625">
        <v>0</v>
      </c>
      <c r="K2389" s="625">
        <v>0</v>
      </c>
      <c r="L2389" s="625">
        <v>0</v>
      </c>
      <c r="M2389" s="625">
        <v>0</v>
      </c>
      <c r="N2389" s="625">
        <v>8</v>
      </c>
      <c r="O2389" s="625">
        <v>40</v>
      </c>
    </row>
    <row r="2390" spans="1:15" ht="23.25">
      <c r="A2390" s="620">
        <v>150</v>
      </c>
      <c r="B2390" s="620"/>
      <c r="C2390" s="621" t="s">
        <v>2917</v>
      </c>
      <c r="D2390" s="622" t="s">
        <v>2747</v>
      </c>
      <c r="E2390" s="623">
        <v>15000</v>
      </c>
      <c r="F2390" s="624">
        <v>0.93300000000000005</v>
      </c>
      <c r="G2390" s="624">
        <v>13995</v>
      </c>
      <c r="H2390" s="625">
        <v>0</v>
      </c>
      <c r="I2390" s="625">
        <v>0</v>
      </c>
      <c r="J2390" s="625">
        <v>0</v>
      </c>
      <c r="K2390" s="625">
        <v>0</v>
      </c>
      <c r="L2390" s="625">
        <v>0</v>
      </c>
      <c r="M2390" s="625">
        <v>0</v>
      </c>
      <c r="N2390" s="625">
        <v>0</v>
      </c>
      <c r="O2390" s="625">
        <v>0</v>
      </c>
    </row>
    <row r="2391" spans="1:15" ht="30">
      <c r="A2391" s="620">
        <v>151</v>
      </c>
      <c r="B2391" s="620"/>
      <c r="C2391" s="621" t="s">
        <v>2918</v>
      </c>
      <c r="D2391" s="622" t="s">
        <v>46</v>
      </c>
      <c r="E2391" s="623">
        <v>20</v>
      </c>
      <c r="F2391" s="624">
        <v>0</v>
      </c>
      <c r="G2391" s="624">
        <v>0</v>
      </c>
      <c r="H2391" s="625">
        <v>0</v>
      </c>
      <c r="I2391" s="625">
        <v>0</v>
      </c>
      <c r="J2391" s="625">
        <v>0</v>
      </c>
      <c r="K2391" s="625">
        <v>0</v>
      </c>
      <c r="L2391" s="625">
        <v>0</v>
      </c>
      <c r="M2391" s="625">
        <v>0</v>
      </c>
      <c r="N2391" s="625">
        <v>1</v>
      </c>
      <c r="O2391" s="625">
        <v>20</v>
      </c>
    </row>
    <row r="2392" spans="1:15" ht="23.25">
      <c r="A2392" s="620">
        <v>152</v>
      </c>
      <c r="B2392" s="620"/>
      <c r="C2392" s="621" t="s">
        <v>2919</v>
      </c>
      <c r="D2392" s="622" t="s">
        <v>2910</v>
      </c>
      <c r="E2392" s="623">
        <v>29493</v>
      </c>
      <c r="F2392" s="624">
        <v>2.5129999999999999</v>
      </c>
      <c r="G2392" s="624">
        <v>74115.909</v>
      </c>
      <c r="H2392" s="625">
        <v>0</v>
      </c>
      <c r="I2392" s="625">
        <v>0</v>
      </c>
      <c r="J2392" s="625">
        <v>0</v>
      </c>
      <c r="K2392" s="625">
        <v>0</v>
      </c>
      <c r="L2392" s="625">
        <v>0</v>
      </c>
      <c r="M2392" s="625">
        <v>0</v>
      </c>
      <c r="N2392" s="625">
        <v>0</v>
      </c>
      <c r="O2392" s="625">
        <v>0</v>
      </c>
    </row>
    <row r="2393" spans="1:15" ht="23.25">
      <c r="A2393" s="620">
        <v>153</v>
      </c>
      <c r="B2393" s="620"/>
      <c r="C2393" s="621" t="s">
        <v>2920</v>
      </c>
      <c r="D2393" s="622" t="s">
        <v>2753</v>
      </c>
      <c r="E2393" s="623">
        <v>12</v>
      </c>
      <c r="F2393" s="624">
        <v>88.024000000000001</v>
      </c>
      <c r="G2393" s="624">
        <v>1056.288</v>
      </c>
      <c r="H2393" s="625">
        <v>0</v>
      </c>
      <c r="I2393" s="625">
        <v>0</v>
      </c>
      <c r="J2393" s="625">
        <v>0</v>
      </c>
      <c r="K2393" s="625">
        <v>0</v>
      </c>
      <c r="L2393" s="625">
        <v>0</v>
      </c>
      <c r="M2393" s="625">
        <v>0</v>
      </c>
      <c r="N2393" s="625">
        <v>0</v>
      </c>
      <c r="O2393" s="625">
        <v>0</v>
      </c>
    </row>
    <row r="2394" spans="1:15" ht="23.25">
      <c r="A2394" s="620">
        <v>154</v>
      </c>
      <c r="B2394" s="620"/>
      <c r="C2394" s="621" t="s">
        <v>2921</v>
      </c>
      <c r="D2394" s="622" t="s">
        <v>300</v>
      </c>
      <c r="E2394" s="623">
        <v>1000</v>
      </c>
      <c r="F2394" s="624">
        <v>0</v>
      </c>
      <c r="G2394" s="624">
        <v>0</v>
      </c>
      <c r="H2394" s="625">
        <v>0</v>
      </c>
      <c r="I2394" s="625">
        <v>0</v>
      </c>
      <c r="J2394" s="625">
        <v>0</v>
      </c>
      <c r="K2394" s="625">
        <v>0</v>
      </c>
      <c r="L2394" s="625">
        <v>0</v>
      </c>
      <c r="M2394" s="625">
        <v>0</v>
      </c>
      <c r="N2394" s="625">
        <v>3</v>
      </c>
      <c r="O2394" s="625">
        <v>3000</v>
      </c>
    </row>
    <row r="2395" spans="1:15" ht="23.25">
      <c r="A2395" s="620">
        <v>155</v>
      </c>
      <c r="B2395" s="620"/>
      <c r="C2395" s="621" t="s">
        <v>2922</v>
      </c>
      <c r="D2395" s="622" t="s">
        <v>300</v>
      </c>
      <c r="E2395" s="623">
        <v>4150</v>
      </c>
      <c r="F2395" s="624">
        <v>0</v>
      </c>
      <c r="G2395" s="624">
        <v>0</v>
      </c>
      <c r="H2395" s="625">
        <v>0</v>
      </c>
      <c r="I2395" s="625">
        <v>0</v>
      </c>
      <c r="J2395" s="625">
        <v>0</v>
      </c>
      <c r="K2395" s="625">
        <v>0</v>
      </c>
      <c r="L2395" s="625">
        <v>0</v>
      </c>
      <c r="M2395" s="625">
        <v>0</v>
      </c>
      <c r="N2395" s="625">
        <v>21</v>
      </c>
      <c r="O2395" s="625">
        <v>87150</v>
      </c>
    </row>
    <row r="2396" spans="1:15" ht="23.25">
      <c r="A2396" s="620">
        <v>156</v>
      </c>
      <c r="B2396" s="620"/>
      <c r="C2396" s="621" t="s">
        <v>2923</v>
      </c>
      <c r="D2396" s="622" t="s">
        <v>46</v>
      </c>
      <c r="E2396" s="623">
        <v>165</v>
      </c>
      <c r="F2396" s="624">
        <v>0</v>
      </c>
      <c r="G2396" s="624">
        <v>0</v>
      </c>
      <c r="H2396" s="625">
        <v>0</v>
      </c>
      <c r="I2396" s="625">
        <v>0</v>
      </c>
      <c r="J2396" s="625">
        <v>0</v>
      </c>
      <c r="K2396" s="625">
        <v>0</v>
      </c>
      <c r="L2396" s="625">
        <v>0</v>
      </c>
      <c r="M2396" s="625">
        <v>0</v>
      </c>
      <c r="N2396" s="625">
        <v>5</v>
      </c>
      <c r="O2396" s="625">
        <v>825</v>
      </c>
    </row>
    <row r="2397" spans="1:15" ht="23.25">
      <c r="A2397" s="620">
        <v>157</v>
      </c>
      <c r="B2397" s="620"/>
      <c r="C2397" s="621" t="s">
        <v>2924</v>
      </c>
      <c r="D2397" s="622" t="s">
        <v>46</v>
      </c>
      <c r="E2397" s="623">
        <v>600</v>
      </c>
      <c r="F2397" s="624">
        <v>0</v>
      </c>
      <c r="G2397" s="624">
        <v>0</v>
      </c>
      <c r="H2397" s="625">
        <v>0</v>
      </c>
      <c r="I2397" s="625">
        <v>0</v>
      </c>
      <c r="J2397" s="625">
        <v>0</v>
      </c>
      <c r="K2397" s="625">
        <v>0</v>
      </c>
      <c r="L2397" s="625">
        <v>0</v>
      </c>
      <c r="M2397" s="625">
        <v>0</v>
      </c>
      <c r="N2397" s="625">
        <v>12</v>
      </c>
      <c r="O2397" s="625">
        <v>7200</v>
      </c>
    </row>
    <row r="2398" spans="1:15" ht="30">
      <c r="A2398" s="620">
        <v>158</v>
      </c>
      <c r="B2398" s="620"/>
      <c r="C2398" s="621" t="s">
        <v>2925</v>
      </c>
      <c r="D2398" s="622" t="s">
        <v>46</v>
      </c>
      <c r="E2398" s="623">
        <v>50000</v>
      </c>
      <c r="F2398" s="624">
        <v>0</v>
      </c>
      <c r="G2398" s="624">
        <v>0</v>
      </c>
      <c r="H2398" s="625">
        <v>0</v>
      </c>
      <c r="I2398" s="625">
        <v>0</v>
      </c>
      <c r="J2398" s="625">
        <v>0</v>
      </c>
      <c r="K2398" s="625">
        <v>0</v>
      </c>
      <c r="L2398" s="625">
        <v>0</v>
      </c>
      <c r="M2398" s="625">
        <v>0</v>
      </c>
      <c r="N2398" s="625">
        <v>5</v>
      </c>
      <c r="O2398" s="625">
        <v>250000</v>
      </c>
    </row>
    <row r="2399" spans="1:15" ht="23.25">
      <c r="A2399" s="620">
        <v>159</v>
      </c>
      <c r="B2399" s="620"/>
      <c r="C2399" s="621" t="s">
        <v>2926</v>
      </c>
      <c r="D2399" s="622" t="s">
        <v>46</v>
      </c>
      <c r="E2399" s="623">
        <v>30000</v>
      </c>
      <c r="F2399" s="624">
        <v>0</v>
      </c>
      <c r="G2399" s="624">
        <v>0</v>
      </c>
      <c r="H2399" s="625">
        <v>0</v>
      </c>
      <c r="I2399" s="625">
        <v>0</v>
      </c>
      <c r="J2399" s="625">
        <v>0</v>
      </c>
      <c r="K2399" s="625">
        <v>0</v>
      </c>
      <c r="L2399" s="625">
        <v>0</v>
      </c>
      <c r="M2399" s="625">
        <v>0</v>
      </c>
      <c r="N2399" s="625">
        <v>3</v>
      </c>
      <c r="O2399" s="625">
        <v>90000</v>
      </c>
    </row>
    <row r="2400" spans="1:15" ht="23.25">
      <c r="A2400" s="620">
        <v>160</v>
      </c>
      <c r="B2400" s="620"/>
      <c r="C2400" s="621" t="s">
        <v>2927</v>
      </c>
      <c r="D2400" s="622" t="s">
        <v>46</v>
      </c>
      <c r="E2400" s="623">
        <v>4000</v>
      </c>
      <c r="F2400" s="624">
        <v>0</v>
      </c>
      <c r="G2400" s="624">
        <v>0</v>
      </c>
      <c r="H2400" s="625">
        <v>0</v>
      </c>
      <c r="I2400" s="625">
        <v>0</v>
      </c>
      <c r="J2400" s="625">
        <v>0</v>
      </c>
      <c r="K2400" s="625">
        <v>0</v>
      </c>
      <c r="L2400" s="625">
        <v>0</v>
      </c>
      <c r="M2400" s="625">
        <v>0</v>
      </c>
      <c r="N2400" s="625">
        <v>9</v>
      </c>
      <c r="O2400" s="625">
        <v>36000</v>
      </c>
    </row>
    <row r="2401" spans="1:15" ht="23.25">
      <c r="A2401" s="620">
        <v>161</v>
      </c>
      <c r="B2401" s="620"/>
      <c r="C2401" s="621" t="s">
        <v>2928</v>
      </c>
      <c r="D2401" s="622" t="s">
        <v>46</v>
      </c>
      <c r="E2401" s="623">
        <v>1000</v>
      </c>
      <c r="F2401" s="624">
        <v>0</v>
      </c>
      <c r="G2401" s="624">
        <v>0</v>
      </c>
      <c r="H2401" s="625">
        <v>0</v>
      </c>
      <c r="I2401" s="625">
        <v>0</v>
      </c>
      <c r="J2401" s="625">
        <v>0</v>
      </c>
      <c r="K2401" s="625">
        <v>0</v>
      </c>
      <c r="L2401" s="625">
        <v>0</v>
      </c>
      <c r="M2401" s="625">
        <v>0</v>
      </c>
      <c r="N2401" s="625">
        <v>6</v>
      </c>
      <c r="O2401" s="625">
        <v>6000</v>
      </c>
    </row>
    <row r="2402" spans="1:15" ht="23.25">
      <c r="A2402" s="620">
        <v>162</v>
      </c>
      <c r="B2402" s="620"/>
      <c r="C2402" s="621" t="s">
        <v>2929</v>
      </c>
      <c r="D2402" s="622" t="s">
        <v>46</v>
      </c>
      <c r="E2402" s="623">
        <v>50000</v>
      </c>
      <c r="F2402" s="624">
        <v>0</v>
      </c>
      <c r="G2402" s="624">
        <v>0</v>
      </c>
      <c r="H2402" s="625">
        <v>0</v>
      </c>
      <c r="I2402" s="625">
        <v>0</v>
      </c>
      <c r="J2402" s="625">
        <v>0</v>
      </c>
      <c r="K2402" s="625">
        <v>0</v>
      </c>
      <c r="L2402" s="625">
        <v>0</v>
      </c>
      <c r="M2402" s="625">
        <v>0</v>
      </c>
      <c r="N2402" s="625">
        <v>2</v>
      </c>
      <c r="O2402" s="625">
        <v>100000</v>
      </c>
    </row>
    <row r="2403" spans="1:15" ht="23.25">
      <c r="A2403" s="620">
        <v>163</v>
      </c>
      <c r="B2403" s="620"/>
      <c r="C2403" s="621" t="s">
        <v>2930</v>
      </c>
      <c r="D2403" s="622" t="s">
        <v>46</v>
      </c>
      <c r="E2403" s="623">
        <v>75000</v>
      </c>
      <c r="F2403" s="624">
        <v>1</v>
      </c>
      <c r="G2403" s="624">
        <v>75000</v>
      </c>
      <c r="H2403" s="625">
        <v>0</v>
      </c>
      <c r="I2403" s="625">
        <v>0</v>
      </c>
      <c r="J2403" s="625">
        <v>0</v>
      </c>
      <c r="K2403" s="625">
        <v>0</v>
      </c>
      <c r="L2403" s="625">
        <v>0</v>
      </c>
      <c r="M2403" s="625">
        <v>0</v>
      </c>
      <c r="N2403" s="625">
        <v>0</v>
      </c>
      <c r="O2403" s="625">
        <v>0</v>
      </c>
    </row>
    <row r="2404" spans="1:15" ht="30">
      <c r="A2404" s="620">
        <v>164</v>
      </c>
      <c r="B2404" s="620"/>
      <c r="C2404" s="621" t="s">
        <v>2931</v>
      </c>
      <c r="D2404" s="622" t="s">
        <v>46</v>
      </c>
      <c r="E2404" s="623">
        <v>20000</v>
      </c>
      <c r="F2404" s="624">
        <v>0</v>
      </c>
      <c r="G2404" s="624">
        <v>0</v>
      </c>
      <c r="H2404" s="625">
        <v>0</v>
      </c>
      <c r="I2404" s="625">
        <v>0</v>
      </c>
      <c r="J2404" s="625">
        <v>0</v>
      </c>
      <c r="K2404" s="625">
        <v>0</v>
      </c>
      <c r="L2404" s="625">
        <v>0</v>
      </c>
      <c r="M2404" s="625">
        <v>0</v>
      </c>
      <c r="N2404" s="625">
        <v>1</v>
      </c>
      <c r="O2404" s="625">
        <v>20000</v>
      </c>
    </row>
    <row r="2405" spans="1:15" ht="30">
      <c r="A2405" s="620">
        <v>165</v>
      </c>
      <c r="B2405" s="620"/>
      <c r="C2405" s="621" t="s">
        <v>2932</v>
      </c>
      <c r="D2405" s="622" t="s">
        <v>46</v>
      </c>
      <c r="E2405" s="623">
        <v>50000</v>
      </c>
      <c r="F2405" s="624">
        <v>0</v>
      </c>
      <c r="G2405" s="624">
        <v>0</v>
      </c>
      <c r="H2405" s="625">
        <v>0</v>
      </c>
      <c r="I2405" s="625">
        <v>0</v>
      </c>
      <c r="J2405" s="625">
        <v>0</v>
      </c>
      <c r="K2405" s="625">
        <v>0</v>
      </c>
      <c r="L2405" s="625">
        <v>0</v>
      </c>
      <c r="M2405" s="625">
        <v>0</v>
      </c>
      <c r="N2405" s="625">
        <v>1</v>
      </c>
      <c r="O2405" s="625">
        <v>50000</v>
      </c>
    </row>
    <row r="2406" spans="1:15" ht="30">
      <c r="A2406" s="620">
        <v>166</v>
      </c>
      <c r="B2406" s="620"/>
      <c r="C2406" s="621" t="s">
        <v>2933</v>
      </c>
      <c r="D2406" s="622" t="s">
        <v>46</v>
      </c>
      <c r="E2406" s="623">
        <v>12000</v>
      </c>
      <c r="F2406" s="624">
        <v>0</v>
      </c>
      <c r="G2406" s="624">
        <v>0</v>
      </c>
      <c r="H2406" s="625">
        <v>0</v>
      </c>
      <c r="I2406" s="625">
        <v>0</v>
      </c>
      <c r="J2406" s="625">
        <v>0</v>
      </c>
      <c r="K2406" s="625">
        <v>0</v>
      </c>
      <c r="L2406" s="625">
        <v>0</v>
      </c>
      <c r="M2406" s="625">
        <v>0</v>
      </c>
      <c r="N2406" s="625">
        <v>1</v>
      </c>
      <c r="O2406" s="625">
        <v>12000</v>
      </c>
    </row>
    <row r="2407" spans="1:15" ht="23.25">
      <c r="A2407" s="620">
        <v>167</v>
      </c>
      <c r="B2407" s="620"/>
      <c r="C2407" s="621" t="s">
        <v>2934</v>
      </c>
      <c r="D2407" s="622" t="s">
        <v>46</v>
      </c>
      <c r="E2407" s="623">
        <v>250</v>
      </c>
      <c r="F2407" s="624">
        <v>0</v>
      </c>
      <c r="G2407" s="624">
        <v>0</v>
      </c>
      <c r="H2407" s="625">
        <v>0</v>
      </c>
      <c r="I2407" s="625">
        <v>0</v>
      </c>
      <c r="J2407" s="625">
        <v>0</v>
      </c>
      <c r="K2407" s="625">
        <v>0</v>
      </c>
      <c r="L2407" s="625">
        <v>0</v>
      </c>
      <c r="M2407" s="625">
        <v>0</v>
      </c>
      <c r="N2407" s="625">
        <v>32</v>
      </c>
      <c r="O2407" s="625">
        <v>8000</v>
      </c>
    </row>
    <row r="2408" spans="1:15" ht="23.25">
      <c r="A2408" s="620">
        <v>168</v>
      </c>
      <c r="B2408" s="620"/>
      <c r="C2408" s="621" t="s">
        <v>2935</v>
      </c>
      <c r="D2408" s="622" t="s">
        <v>46</v>
      </c>
      <c r="E2408" s="623">
        <v>2000</v>
      </c>
      <c r="F2408" s="624">
        <v>0</v>
      </c>
      <c r="G2408" s="624">
        <v>0</v>
      </c>
      <c r="H2408" s="625">
        <v>0</v>
      </c>
      <c r="I2408" s="625">
        <v>0</v>
      </c>
      <c r="J2408" s="625">
        <v>0</v>
      </c>
      <c r="K2408" s="625">
        <v>0</v>
      </c>
      <c r="L2408" s="625">
        <v>0</v>
      </c>
      <c r="M2408" s="625">
        <v>0</v>
      </c>
      <c r="N2408" s="625">
        <v>1</v>
      </c>
      <c r="O2408" s="625">
        <v>2000</v>
      </c>
    </row>
    <row r="2409" spans="1:15" ht="23.25">
      <c r="A2409" s="620">
        <v>169</v>
      </c>
      <c r="B2409" s="620"/>
      <c r="C2409" s="621" t="s">
        <v>2936</v>
      </c>
      <c r="D2409" s="622" t="s">
        <v>46</v>
      </c>
      <c r="E2409" s="623">
        <v>2500</v>
      </c>
      <c r="F2409" s="624">
        <v>0</v>
      </c>
      <c r="G2409" s="624">
        <v>0</v>
      </c>
      <c r="H2409" s="625">
        <v>0</v>
      </c>
      <c r="I2409" s="625">
        <v>0</v>
      </c>
      <c r="J2409" s="625">
        <v>0</v>
      </c>
      <c r="K2409" s="625">
        <v>0</v>
      </c>
      <c r="L2409" s="625">
        <v>0</v>
      </c>
      <c r="M2409" s="625">
        <v>0</v>
      </c>
      <c r="N2409" s="625">
        <v>1</v>
      </c>
      <c r="O2409" s="625">
        <v>2500</v>
      </c>
    </row>
    <row r="2410" spans="1:15" ht="23.25">
      <c r="A2410" s="620">
        <v>170</v>
      </c>
      <c r="B2410" s="620"/>
      <c r="C2410" s="621" t="s">
        <v>2937</v>
      </c>
      <c r="D2410" s="622" t="s">
        <v>46</v>
      </c>
      <c r="E2410" s="623">
        <v>300</v>
      </c>
      <c r="F2410" s="624">
        <v>0</v>
      </c>
      <c r="G2410" s="624">
        <v>0</v>
      </c>
      <c r="H2410" s="625">
        <v>0</v>
      </c>
      <c r="I2410" s="625">
        <v>0</v>
      </c>
      <c r="J2410" s="625">
        <v>0</v>
      </c>
      <c r="K2410" s="625">
        <v>0</v>
      </c>
      <c r="L2410" s="625">
        <v>0</v>
      </c>
      <c r="M2410" s="625">
        <v>0</v>
      </c>
      <c r="N2410" s="625">
        <v>2</v>
      </c>
      <c r="O2410" s="625">
        <v>600</v>
      </c>
    </row>
    <row r="2411" spans="1:15" ht="23.25">
      <c r="A2411" s="620">
        <v>171</v>
      </c>
      <c r="B2411" s="620"/>
      <c r="C2411" s="621" t="s">
        <v>2938</v>
      </c>
      <c r="D2411" s="622" t="s">
        <v>2753</v>
      </c>
      <c r="E2411" s="623">
        <v>16</v>
      </c>
      <c r="F2411" s="624">
        <v>33</v>
      </c>
      <c r="G2411" s="624">
        <v>528</v>
      </c>
      <c r="H2411" s="625">
        <v>0</v>
      </c>
      <c r="I2411" s="625">
        <v>0</v>
      </c>
      <c r="J2411" s="625">
        <v>0</v>
      </c>
      <c r="K2411" s="625">
        <v>0</v>
      </c>
      <c r="L2411" s="625">
        <v>0</v>
      </c>
      <c r="M2411" s="625">
        <v>0</v>
      </c>
      <c r="N2411" s="625">
        <v>0</v>
      </c>
      <c r="O2411" s="625">
        <v>0</v>
      </c>
    </row>
    <row r="2412" spans="1:15" ht="23.25">
      <c r="A2412" s="620">
        <v>172</v>
      </c>
      <c r="B2412" s="620"/>
      <c r="C2412" s="621" t="s">
        <v>2939</v>
      </c>
      <c r="D2412" s="622" t="s">
        <v>300</v>
      </c>
      <c r="E2412" s="623">
        <v>250</v>
      </c>
      <c r="F2412" s="624">
        <v>0</v>
      </c>
      <c r="G2412" s="624">
        <v>0</v>
      </c>
      <c r="H2412" s="625">
        <v>0</v>
      </c>
      <c r="I2412" s="625">
        <v>0</v>
      </c>
      <c r="J2412" s="625">
        <v>0</v>
      </c>
      <c r="K2412" s="625">
        <v>0</v>
      </c>
      <c r="L2412" s="625">
        <v>0</v>
      </c>
      <c r="M2412" s="625">
        <v>0</v>
      </c>
      <c r="N2412" s="625">
        <v>11</v>
      </c>
      <c r="O2412" s="625">
        <v>2750</v>
      </c>
    </row>
    <row r="2413" spans="1:15" ht="23.25">
      <c r="A2413" s="620">
        <v>173</v>
      </c>
      <c r="B2413" s="620"/>
      <c r="C2413" s="621" t="s">
        <v>2940</v>
      </c>
      <c r="D2413" s="622" t="s">
        <v>46</v>
      </c>
      <c r="E2413" s="623">
        <v>500</v>
      </c>
      <c r="F2413" s="624">
        <v>0</v>
      </c>
      <c r="G2413" s="624">
        <v>0</v>
      </c>
      <c r="H2413" s="625">
        <v>0</v>
      </c>
      <c r="I2413" s="625">
        <v>0</v>
      </c>
      <c r="J2413" s="625">
        <v>0</v>
      </c>
      <c r="K2413" s="625">
        <v>0</v>
      </c>
      <c r="L2413" s="625">
        <v>0</v>
      </c>
      <c r="M2413" s="625">
        <v>0</v>
      </c>
      <c r="N2413" s="625">
        <v>2</v>
      </c>
      <c r="O2413" s="625">
        <v>1000</v>
      </c>
    </row>
    <row r="2414" spans="1:15" ht="23.25">
      <c r="A2414" s="620">
        <v>174</v>
      </c>
      <c r="B2414" s="620"/>
      <c r="C2414" s="621" t="s">
        <v>2941</v>
      </c>
      <c r="D2414" s="622" t="s">
        <v>46</v>
      </c>
      <c r="E2414" s="623">
        <v>200</v>
      </c>
      <c r="F2414" s="624">
        <v>0</v>
      </c>
      <c r="G2414" s="624">
        <v>0</v>
      </c>
      <c r="H2414" s="625">
        <v>0</v>
      </c>
      <c r="I2414" s="625">
        <v>0</v>
      </c>
      <c r="J2414" s="625">
        <v>0</v>
      </c>
      <c r="K2414" s="625">
        <v>0</v>
      </c>
      <c r="L2414" s="625">
        <v>0</v>
      </c>
      <c r="M2414" s="625">
        <v>0</v>
      </c>
      <c r="N2414" s="625">
        <v>1</v>
      </c>
      <c r="O2414" s="625">
        <v>200</v>
      </c>
    </row>
    <row r="2415" spans="1:15" ht="23.25">
      <c r="A2415" s="620">
        <v>175</v>
      </c>
      <c r="B2415" s="620"/>
      <c r="C2415" s="621" t="s">
        <v>2942</v>
      </c>
      <c r="D2415" s="622" t="s">
        <v>2753</v>
      </c>
      <c r="E2415" s="623">
        <v>200</v>
      </c>
      <c r="F2415" s="624">
        <v>0</v>
      </c>
      <c r="G2415" s="624">
        <v>0</v>
      </c>
      <c r="H2415" s="625">
        <v>0</v>
      </c>
      <c r="I2415" s="625">
        <v>0</v>
      </c>
      <c r="J2415" s="625">
        <v>0</v>
      </c>
      <c r="K2415" s="625">
        <v>0</v>
      </c>
      <c r="L2415" s="625">
        <v>0</v>
      </c>
      <c r="M2415" s="625">
        <v>0</v>
      </c>
      <c r="N2415" s="625">
        <v>1</v>
      </c>
      <c r="O2415" s="625">
        <v>200</v>
      </c>
    </row>
    <row r="2416" spans="1:15" ht="30">
      <c r="A2416" s="620">
        <v>176</v>
      </c>
      <c r="B2416" s="620"/>
      <c r="C2416" s="629" t="s">
        <v>2943</v>
      </c>
      <c r="D2416" s="622" t="s">
        <v>46</v>
      </c>
      <c r="E2416" s="623">
        <v>4000</v>
      </c>
      <c r="F2416" s="624">
        <v>0</v>
      </c>
      <c r="G2416" s="624">
        <v>0</v>
      </c>
      <c r="H2416" s="625">
        <v>0</v>
      </c>
      <c r="I2416" s="625">
        <v>0</v>
      </c>
      <c r="J2416" s="625">
        <v>0</v>
      </c>
      <c r="K2416" s="625">
        <v>0</v>
      </c>
      <c r="L2416" s="625">
        <v>0</v>
      </c>
      <c r="M2416" s="625">
        <v>0</v>
      </c>
      <c r="N2416" s="625">
        <v>1</v>
      </c>
      <c r="O2416" s="625">
        <v>4000</v>
      </c>
    </row>
    <row r="2417" spans="1:15" ht="23.25">
      <c r="A2417" s="620">
        <v>177</v>
      </c>
      <c r="B2417" s="620"/>
      <c r="C2417" s="621" t="s">
        <v>2944</v>
      </c>
      <c r="D2417" s="622" t="s">
        <v>46</v>
      </c>
      <c r="E2417" s="623">
        <v>500</v>
      </c>
      <c r="F2417" s="624">
        <v>0</v>
      </c>
      <c r="G2417" s="624">
        <v>0</v>
      </c>
      <c r="H2417" s="625">
        <v>0</v>
      </c>
      <c r="I2417" s="625">
        <v>0</v>
      </c>
      <c r="J2417" s="625">
        <v>0</v>
      </c>
      <c r="K2417" s="625">
        <v>0</v>
      </c>
      <c r="L2417" s="625">
        <v>1</v>
      </c>
      <c r="M2417" s="625">
        <v>500</v>
      </c>
      <c r="N2417" s="625">
        <v>0</v>
      </c>
      <c r="O2417" s="625">
        <v>0</v>
      </c>
    </row>
    <row r="2418" spans="1:15" ht="23.25">
      <c r="A2418" s="620">
        <v>178</v>
      </c>
      <c r="B2418" s="620"/>
      <c r="C2418" s="621" t="s">
        <v>2945</v>
      </c>
      <c r="D2418" s="622" t="s">
        <v>46</v>
      </c>
      <c r="E2418" s="623">
        <v>1800</v>
      </c>
      <c r="F2418" s="624">
        <v>0</v>
      </c>
      <c r="G2418" s="624">
        <v>0</v>
      </c>
      <c r="H2418" s="625">
        <v>0</v>
      </c>
      <c r="I2418" s="625">
        <v>0</v>
      </c>
      <c r="J2418" s="625">
        <v>0</v>
      </c>
      <c r="K2418" s="625">
        <v>0</v>
      </c>
      <c r="L2418" s="625">
        <v>0</v>
      </c>
      <c r="M2418" s="625">
        <v>0</v>
      </c>
      <c r="N2418" s="625">
        <v>7</v>
      </c>
      <c r="O2418" s="625">
        <v>12600</v>
      </c>
    </row>
    <row r="2419" spans="1:15" ht="23.25">
      <c r="A2419" s="620">
        <v>179</v>
      </c>
      <c r="B2419" s="620"/>
      <c r="C2419" s="621" t="s">
        <v>2946</v>
      </c>
      <c r="D2419" s="622" t="s">
        <v>46</v>
      </c>
      <c r="E2419" s="623">
        <v>200</v>
      </c>
      <c r="F2419" s="624">
        <v>0</v>
      </c>
      <c r="G2419" s="624">
        <v>0</v>
      </c>
      <c r="H2419" s="625">
        <v>0</v>
      </c>
      <c r="I2419" s="625">
        <v>0</v>
      </c>
      <c r="J2419" s="625">
        <v>0</v>
      </c>
      <c r="K2419" s="625">
        <v>0</v>
      </c>
      <c r="L2419" s="625">
        <v>0</v>
      </c>
      <c r="M2419" s="625">
        <v>0</v>
      </c>
      <c r="N2419" s="625">
        <v>1</v>
      </c>
      <c r="O2419" s="625">
        <v>200</v>
      </c>
    </row>
    <row r="2420" spans="1:15" ht="23.25">
      <c r="A2420" s="620">
        <v>180</v>
      </c>
      <c r="B2420" s="620"/>
      <c r="C2420" s="621" t="s">
        <v>2947</v>
      </c>
      <c r="D2420" s="622" t="s">
        <v>2753</v>
      </c>
      <c r="E2420" s="623">
        <v>150</v>
      </c>
      <c r="F2420" s="624">
        <v>0</v>
      </c>
      <c r="G2420" s="624">
        <v>0</v>
      </c>
      <c r="H2420" s="625">
        <v>0</v>
      </c>
      <c r="I2420" s="625">
        <v>0</v>
      </c>
      <c r="J2420" s="625">
        <v>0</v>
      </c>
      <c r="K2420" s="625">
        <v>0</v>
      </c>
      <c r="L2420" s="625">
        <v>0</v>
      </c>
      <c r="M2420" s="625">
        <v>0</v>
      </c>
      <c r="N2420" s="625">
        <v>0.5</v>
      </c>
      <c r="O2420" s="625">
        <v>75</v>
      </c>
    </row>
    <row r="2421" spans="1:15" ht="23.25">
      <c r="A2421" s="620">
        <v>181</v>
      </c>
      <c r="B2421" s="620"/>
      <c r="C2421" s="621" t="s">
        <v>2948</v>
      </c>
      <c r="D2421" s="622" t="s">
        <v>46</v>
      </c>
      <c r="E2421" s="623">
        <v>500</v>
      </c>
      <c r="F2421" s="624">
        <v>0</v>
      </c>
      <c r="G2421" s="624">
        <v>0</v>
      </c>
      <c r="H2421" s="625">
        <v>0</v>
      </c>
      <c r="I2421" s="625">
        <v>0</v>
      </c>
      <c r="J2421" s="625">
        <v>0</v>
      </c>
      <c r="K2421" s="625">
        <v>0</v>
      </c>
      <c r="L2421" s="625">
        <v>0</v>
      </c>
      <c r="M2421" s="625">
        <v>0</v>
      </c>
      <c r="N2421" s="625">
        <v>2</v>
      </c>
      <c r="O2421" s="625">
        <v>1000</v>
      </c>
    </row>
    <row r="2422" spans="1:15" ht="23.25">
      <c r="A2422" s="620">
        <v>182</v>
      </c>
      <c r="B2422" s="620"/>
      <c r="C2422" s="621" t="s">
        <v>2949</v>
      </c>
      <c r="D2422" s="622" t="s">
        <v>46</v>
      </c>
      <c r="E2422" s="623">
        <v>200</v>
      </c>
      <c r="F2422" s="624">
        <v>0</v>
      </c>
      <c r="G2422" s="624">
        <v>0</v>
      </c>
      <c r="H2422" s="625">
        <v>0</v>
      </c>
      <c r="I2422" s="625">
        <v>0</v>
      </c>
      <c r="J2422" s="625">
        <v>0</v>
      </c>
      <c r="K2422" s="625">
        <v>0</v>
      </c>
      <c r="L2422" s="625">
        <v>0</v>
      </c>
      <c r="M2422" s="625">
        <v>0</v>
      </c>
      <c r="N2422" s="625">
        <v>2</v>
      </c>
      <c r="O2422" s="625">
        <v>400</v>
      </c>
    </row>
    <row r="2423" spans="1:15" ht="23.25">
      <c r="A2423" s="620">
        <v>183</v>
      </c>
      <c r="B2423" s="620"/>
      <c r="C2423" s="621" t="s">
        <v>2950</v>
      </c>
      <c r="D2423" s="622" t="s">
        <v>46</v>
      </c>
      <c r="E2423" s="623">
        <v>800</v>
      </c>
      <c r="F2423" s="624">
        <v>0</v>
      </c>
      <c r="G2423" s="624">
        <v>0</v>
      </c>
      <c r="H2423" s="625">
        <v>0</v>
      </c>
      <c r="I2423" s="625">
        <v>0</v>
      </c>
      <c r="J2423" s="625">
        <v>0</v>
      </c>
      <c r="K2423" s="625">
        <v>0</v>
      </c>
      <c r="L2423" s="625">
        <v>0</v>
      </c>
      <c r="M2423" s="625">
        <v>0</v>
      </c>
      <c r="N2423" s="625">
        <v>1</v>
      </c>
      <c r="O2423" s="625">
        <v>800</v>
      </c>
    </row>
    <row r="2424" spans="1:15" ht="23.25">
      <c r="A2424" s="620">
        <v>184</v>
      </c>
      <c r="B2424" s="620"/>
      <c r="C2424" s="621" t="s">
        <v>2951</v>
      </c>
      <c r="D2424" s="622" t="s">
        <v>46</v>
      </c>
      <c r="E2424" s="623">
        <v>100</v>
      </c>
      <c r="F2424" s="624">
        <v>0</v>
      </c>
      <c r="G2424" s="624">
        <v>0</v>
      </c>
      <c r="H2424" s="625">
        <v>0</v>
      </c>
      <c r="I2424" s="625">
        <v>0</v>
      </c>
      <c r="J2424" s="625">
        <v>0</v>
      </c>
      <c r="K2424" s="625">
        <v>0</v>
      </c>
      <c r="L2424" s="625">
        <v>0</v>
      </c>
      <c r="M2424" s="625">
        <v>0</v>
      </c>
      <c r="N2424" s="625">
        <v>1</v>
      </c>
      <c r="O2424" s="625">
        <v>100</v>
      </c>
    </row>
    <row r="2425" spans="1:15" ht="23.25">
      <c r="A2425" s="620">
        <v>185</v>
      </c>
      <c r="B2425" s="620"/>
      <c r="C2425" s="621" t="s">
        <v>2952</v>
      </c>
      <c r="D2425" s="622" t="s">
        <v>46</v>
      </c>
      <c r="E2425" s="623">
        <v>150</v>
      </c>
      <c r="F2425" s="624">
        <v>0</v>
      </c>
      <c r="G2425" s="624">
        <v>0</v>
      </c>
      <c r="H2425" s="625">
        <v>0</v>
      </c>
      <c r="I2425" s="625">
        <v>0</v>
      </c>
      <c r="J2425" s="625">
        <v>0</v>
      </c>
      <c r="K2425" s="625">
        <v>0</v>
      </c>
      <c r="L2425" s="625">
        <v>0</v>
      </c>
      <c r="M2425" s="625">
        <v>0</v>
      </c>
      <c r="N2425" s="625">
        <v>3</v>
      </c>
      <c r="O2425" s="625">
        <v>450</v>
      </c>
    </row>
    <row r="2426" spans="1:15" ht="23.25">
      <c r="A2426" s="620">
        <v>186</v>
      </c>
      <c r="B2426" s="620"/>
      <c r="C2426" s="621" t="s">
        <v>2953</v>
      </c>
      <c r="D2426" s="622" t="s">
        <v>46</v>
      </c>
      <c r="E2426" s="623">
        <v>150</v>
      </c>
      <c r="F2426" s="624">
        <v>0</v>
      </c>
      <c r="G2426" s="624">
        <v>0</v>
      </c>
      <c r="H2426" s="625">
        <v>0</v>
      </c>
      <c r="I2426" s="625">
        <v>0</v>
      </c>
      <c r="J2426" s="625">
        <v>0</v>
      </c>
      <c r="K2426" s="625">
        <v>0</v>
      </c>
      <c r="L2426" s="625">
        <v>0</v>
      </c>
      <c r="M2426" s="625">
        <v>0</v>
      </c>
      <c r="N2426" s="625">
        <v>2</v>
      </c>
      <c r="O2426" s="625">
        <v>300</v>
      </c>
    </row>
    <row r="2427" spans="1:15" ht="23.25">
      <c r="A2427" s="620">
        <v>187</v>
      </c>
      <c r="B2427" s="620"/>
      <c r="C2427" s="621" t="s">
        <v>2954</v>
      </c>
      <c r="D2427" s="622" t="s">
        <v>46</v>
      </c>
      <c r="E2427" s="623">
        <v>200</v>
      </c>
      <c r="F2427" s="624">
        <v>0</v>
      </c>
      <c r="G2427" s="624">
        <v>0</v>
      </c>
      <c r="H2427" s="625">
        <v>0</v>
      </c>
      <c r="I2427" s="625">
        <v>0</v>
      </c>
      <c r="J2427" s="625">
        <v>0</v>
      </c>
      <c r="K2427" s="625">
        <v>0</v>
      </c>
      <c r="L2427" s="625">
        <v>0</v>
      </c>
      <c r="M2427" s="625">
        <v>0</v>
      </c>
      <c r="N2427" s="625">
        <v>1</v>
      </c>
      <c r="O2427" s="625">
        <v>200</v>
      </c>
    </row>
    <row r="2428" spans="1:15" ht="23.25">
      <c r="A2428" s="620">
        <v>188</v>
      </c>
      <c r="B2428" s="620"/>
      <c r="C2428" s="621" t="s">
        <v>2955</v>
      </c>
      <c r="D2428" s="622" t="s">
        <v>46</v>
      </c>
      <c r="E2428" s="623">
        <v>150</v>
      </c>
      <c r="F2428" s="624">
        <v>0</v>
      </c>
      <c r="G2428" s="624">
        <v>0</v>
      </c>
      <c r="H2428" s="625">
        <v>0</v>
      </c>
      <c r="I2428" s="625">
        <v>0</v>
      </c>
      <c r="J2428" s="625">
        <v>0</v>
      </c>
      <c r="K2428" s="625">
        <v>0</v>
      </c>
      <c r="L2428" s="625">
        <v>0</v>
      </c>
      <c r="M2428" s="625">
        <v>0</v>
      </c>
      <c r="N2428" s="625">
        <v>2</v>
      </c>
      <c r="O2428" s="625">
        <v>300</v>
      </c>
    </row>
    <row r="2429" spans="1:15" ht="23.25">
      <c r="A2429" s="620">
        <v>189</v>
      </c>
      <c r="B2429" s="620"/>
      <c r="C2429" s="621" t="s">
        <v>2956</v>
      </c>
      <c r="D2429" s="622" t="s">
        <v>46</v>
      </c>
      <c r="E2429" s="623">
        <v>8000</v>
      </c>
      <c r="F2429" s="624">
        <v>0</v>
      </c>
      <c r="G2429" s="624">
        <v>0</v>
      </c>
      <c r="H2429" s="625">
        <v>0</v>
      </c>
      <c r="I2429" s="625">
        <v>0</v>
      </c>
      <c r="J2429" s="625">
        <v>0</v>
      </c>
      <c r="K2429" s="625">
        <v>0</v>
      </c>
      <c r="L2429" s="625">
        <v>0</v>
      </c>
      <c r="M2429" s="625">
        <v>0</v>
      </c>
      <c r="N2429" s="625">
        <v>3</v>
      </c>
      <c r="O2429" s="625">
        <v>24000</v>
      </c>
    </row>
    <row r="2430" spans="1:15" ht="30">
      <c r="A2430" s="620">
        <v>190</v>
      </c>
      <c r="B2430" s="620"/>
      <c r="C2430" s="621" t="s">
        <v>2957</v>
      </c>
      <c r="D2430" s="622" t="s">
        <v>46</v>
      </c>
      <c r="E2430" s="623">
        <v>300</v>
      </c>
      <c r="F2430" s="624">
        <v>0</v>
      </c>
      <c r="G2430" s="624">
        <v>0</v>
      </c>
      <c r="H2430" s="625">
        <v>0</v>
      </c>
      <c r="I2430" s="625">
        <v>0</v>
      </c>
      <c r="J2430" s="625">
        <v>0</v>
      </c>
      <c r="K2430" s="625">
        <v>0</v>
      </c>
      <c r="L2430" s="625">
        <v>0</v>
      </c>
      <c r="M2430" s="625">
        <v>0</v>
      </c>
      <c r="N2430" s="625">
        <v>2</v>
      </c>
      <c r="O2430" s="625">
        <v>600</v>
      </c>
    </row>
    <row r="2431" spans="1:15" ht="23.25">
      <c r="A2431" s="620">
        <v>191</v>
      </c>
      <c r="B2431" s="620"/>
      <c r="C2431" s="629" t="s">
        <v>2958</v>
      </c>
      <c r="D2431" s="638" t="s">
        <v>46</v>
      </c>
      <c r="E2431" s="623">
        <v>300</v>
      </c>
      <c r="F2431" s="624">
        <v>0</v>
      </c>
      <c r="G2431" s="624">
        <v>0</v>
      </c>
      <c r="H2431" s="625">
        <v>0</v>
      </c>
      <c r="I2431" s="625">
        <v>0</v>
      </c>
      <c r="J2431" s="625">
        <v>0</v>
      </c>
      <c r="K2431" s="625">
        <v>0</v>
      </c>
      <c r="L2431" s="625">
        <v>0</v>
      </c>
      <c r="M2431" s="625">
        <v>0</v>
      </c>
      <c r="N2431" s="625">
        <v>1</v>
      </c>
      <c r="O2431" s="625">
        <v>300</v>
      </c>
    </row>
    <row r="2432" spans="1:15" ht="23.25">
      <c r="A2432" s="620">
        <v>192</v>
      </c>
      <c r="B2432" s="620"/>
      <c r="C2432" s="621" t="s">
        <v>2959</v>
      </c>
      <c r="D2432" s="632" t="s">
        <v>2910</v>
      </c>
      <c r="E2432" s="623">
        <v>80756.58</v>
      </c>
      <c r="F2432" s="624">
        <v>0.52459999999999996</v>
      </c>
      <c r="G2432" s="624">
        <v>42364.901868000001</v>
      </c>
      <c r="H2432" s="625">
        <v>0</v>
      </c>
      <c r="I2432" s="625">
        <v>0</v>
      </c>
      <c r="J2432" s="625">
        <v>0</v>
      </c>
      <c r="K2432" s="625">
        <v>0</v>
      </c>
      <c r="L2432" s="625">
        <v>0</v>
      </c>
      <c r="M2432" s="625">
        <v>0</v>
      </c>
      <c r="N2432" s="625">
        <v>0</v>
      </c>
      <c r="O2432" s="625">
        <v>0</v>
      </c>
    </row>
    <row r="2433" spans="1:15" ht="23.25">
      <c r="A2433" s="620">
        <v>193</v>
      </c>
      <c r="B2433" s="620"/>
      <c r="C2433" s="621" t="s">
        <v>2960</v>
      </c>
      <c r="D2433" s="632" t="s">
        <v>2910</v>
      </c>
      <c r="E2433" s="623">
        <v>80756.58</v>
      </c>
      <c r="F2433" s="624">
        <v>0.33950000000000002</v>
      </c>
      <c r="G2433" s="624">
        <v>27416.858910000003</v>
      </c>
      <c r="H2433" s="625">
        <v>0</v>
      </c>
      <c r="I2433" s="625">
        <v>0</v>
      </c>
      <c r="J2433" s="625">
        <v>0</v>
      </c>
      <c r="K2433" s="625">
        <v>0</v>
      </c>
      <c r="L2433" s="625">
        <v>0</v>
      </c>
      <c r="M2433" s="625">
        <v>0</v>
      </c>
      <c r="N2433" s="625">
        <v>0</v>
      </c>
      <c r="O2433" s="625">
        <v>0</v>
      </c>
    </row>
    <row r="2434" spans="1:15" ht="23.25">
      <c r="A2434" s="620">
        <v>194</v>
      </c>
      <c r="B2434" s="620"/>
      <c r="C2434" s="621" t="s">
        <v>2961</v>
      </c>
      <c r="D2434" s="632" t="s">
        <v>2910</v>
      </c>
      <c r="E2434" s="623">
        <v>80756.58</v>
      </c>
      <c r="F2434" s="624">
        <v>0.73829999999999996</v>
      </c>
      <c r="G2434" s="624">
        <v>59622.583013999996</v>
      </c>
      <c r="H2434" s="625">
        <v>0</v>
      </c>
      <c r="I2434" s="625">
        <v>0</v>
      </c>
      <c r="J2434" s="625">
        <v>0</v>
      </c>
      <c r="K2434" s="625">
        <v>0</v>
      </c>
      <c r="L2434" s="625">
        <v>0</v>
      </c>
      <c r="M2434" s="625">
        <v>0</v>
      </c>
      <c r="N2434" s="625">
        <v>0</v>
      </c>
      <c r="O2434" s="625">
        <v>0</v>
      </c>
    </row>
    <row r="2435" spans="1:15" ht="23.25">
      <c r="A2435" s="620">
        <v>195</v>
      </c>
      <c r="B2435" s="620"/>
      <c r="C2435" s="621" t="s">
        <v>2962</v>
      </c>
      <c r="D2435" s="632" t="s">
        <v>2910</v>
      </c>
      <c r="E2435" s="623">
        <v>80756.58</v>
      </c>
      <c r="F2435" s="624">
        <v>7.4800000000000005E-2</v>
      </c>
      <c r="G2435" s="624">
        <v>6040.592184000001</v>
      </c>
      <c r="H2435" s="625">
        <v>0</v>
      </c>
      <c r="I2435" s="625">
        <v>0</v>
      </c>
      <c r="J2435" s="625">
        <v>0</v>
      </c>
      <c r="K2435" s="625">
        <v>0</v>
      </c>
      <c r="L2435" s="625">
        <v>0</v>
      </c>
      <c r="M2435" s="625">
        <v>0</v>
      </c>
      <c r="N2435" s="625">
        <v>0</v>
      </c>
      <c r="O2435" s="625">
        <v>0</v>
      </c>
    </row>
    <row r="2436" spans="1:15" ht="23.25">
      <c r="A2436" s="620">
        <v>196</v>
      </c>
      <c r="B2436" s="620"/>
      <c r="C2436" s="621" t="s">
        <v>2963</v>
      </c>
      <c r="D2436" s="632" t="s">
        <v>21</v>
      </c>
      <c r="E2436" s="623">
        <v>40</v>
      </c>
      <c r="F2436" s="624">
        <v>50</v>
      </c>
      <c r="G2436" s="624">
        <v>2000</v>
      </c>
      <c r="H2436" s="625">
        <v>0</v>
      </c>
      <c r="I2436" s="625">
        <v>0</v>
      </c>
      <c r="J2436" s="625">
        <v>0</v>
      </c>
      <c r="K2436" s="625">
        <v>0</v>
      </c>
      <c r="L2436" s="625">
        <v>0</v>
      </c>
      <c r="M2436" s="625">
        <v>0</v>
      </c>
      <c r="N2436" s="625">
        <v>0</v>
      </c>
      <c r="O2436" s="625">
        <v>0</v>
      </c>
    </row>
    <row r="2437" spans="1:15" ht="23.25">
      <c r="A2437" s="620">
        <v>197</v>
      </c>
      <c r="B2437" s="620"/>
      <c r="C2437" s="621" t="s">
        <v>2964</v>
      </c>
      <c r="D2437" s="632" t="s">
        <v>300</v>
      </c>
      <c r="E2437" s="623">
        <v>4500</v>
      </c>
      <c r="F2437" s="624">
        <v>0</v>
      </c>
      <c r="G2437" s="624">
        <v>0</v>
      </c>
      <c r="H2437" s="625">
        <v>0</v>
      </c>
      <c r="I2437" s="625">
        <v>0</v>
      </c>
      <c r="J2437" s="625">
        <v>0</v>
      </c>
      <c r="K2437" s="625">
        <v>0</v>
      </c>
      <c r="L2437" s="625">
        <v>0</v>
      </c>
      <c r="M2437" s="625">
        <v>0</v>
      </c>
      <c r="N2437" s="625">
        <v>1</v>
      </c>
      <c r="O2437" s="625">
        <v>4500</v>
      </c>
    </row>
    <row r="2438" spans="1:15" ht="30">
      <c r="A2438" s="620">
        <v>198</v>
      </c>
      <c r="B2438" s="620"/>
      <c r="C2438" s="621" t="s">
        <v>2965</v>
      </c>
      <c r="D2438" s="633" t="s">
        <v>46</v>
      </c>
      <c r="E2438" s="623">
        <v>500</v>
      </c>
      <c r="F2438" s="624">
        <v>0</v>
      </c>
      <c r="G2438" s="624">
        <v>0</v>
      </c>
      <c r="H2438" s="625">
        <v>0</v>
      </c>
      <c r="I2438" s="625">
        <v>0</v>
      </c>
      <c r="J2438" s="625">
        <v>0</v>
      </c>
      <c r="K2438" s="625">
        <v>0</v>
      </c>
      <c r="L2438" s="625">
        <v>0</v>
      </c>
      <c r="M2438" s="625">
        <v>0</v>
      </c>
      <c r="N2438" s="625">
        <v>1</v>
      </c>
      <c r="O2438" s="625">
        <v>500</v>
      </c>
    </row>
    <row r="2439" spans="1:15" ht="23.25">
      <c r="A2439" s="620">
        <v>199</v>
      </c>
      <c r="B2439" s="620"/>
      <c r="C2439" s="621" t="s">
        <v>2966</v>
      </c>
      <c r="D2439" s="633" t="s">
        <v>46</v>
      </c>
      <c r="E2439" s="623">
        <v>7500</v>
      </c>
      <c r="F2439" s="624">
        <v>0</v>
      </c>
      <c r="G2439" s="624">
        <v>0</v>
      </c>
      <c r="H2439" s="625">
        <v>1</v>
      </c>
      <c r="I2439" s="625">
        <v>7500</v>
      </c>
      <c r="J2439" s="625">
        <v>0</v>
      </c>
      <c r="K2439" s="625">
        <v>0</v>
      </c>
      <c r="L2439" s="625">
        <v>0</v>
      </c>
      <c r="M2439" s="625">
        <v>0</v>
      </c>
      <c r="N2439" s="625">
        <v>0</v>
      </c>
      <c r="O2439" s="625">
        <v>0</v>
      </c>
    </row>
    <row r="2440" spans="1:15" ht="23.25">
      <c r="A2440" s="620">
        <v>200</v>
      </c>
      <c r="B2440" s="620"/>
      <c r="C2440" s="621" t="s">
        <v>2967</v>
      </c>
      <c r="D2440" s="633" t="s">
        <v>46</v>
      </c>
      <c r="E2440" s="623">
        <v>19683</v>
      </c>
      <c r="F2440" s="624">
        <v>3</v>
      </c>
      <c r="G2440" s="624">
        <v>59049</v>
      </c>
      <c r="H2440" s="625">
        <v>0</v>
      </c>
      <c r="I2440" s="625">
        <v>0</v>
      </c>
      <c r="J2440" s="625">
        <v>0</v>
      </c>
      <c r="K2440" s="625">
        <v>0</v>
      </c>
      <c r="L2440" s="625">
        <v>0</v>
      </c>
      <c r="M2440" s="625">
        <v>0</v>
      </c>
      <c r="N2440" s="625">
        <v>0</v>
      </c>
      <c r="O2440" s="625">
        <v>0</v>
      </c>
    </row>
    <row r="2441" spans="1:15" ht="30">
      <c r="A2441" s="620">
        <v>201</v>
      </c>
      <c r="B2441" s="620"/>
      <c r="C2441" s="629" t="s">
        <v>2968</v>
      </c>
      <c r="D2441" s="633" t="s">
        <v>46</v>
      </c>
      <c r="E2441" s="623">
        <v>500</v>
      </c>
      <c r="F2441" s="624">
        <v>0</v>
      </c>
      <c r="G2441" s="624">
        <v>0</v>
      </c>
      <c r="H2441" s="625">
        <v>0</v>
      </c>
      <c r="I2441" s="625">
        <v>0</v>
      </c>
      <c r="J2441" s="625">
        <v>0</v>
      </c>
      <c r="K2441" s="625">
        <v>0</v>
      </c>
      <c r="L2441" s="625">
        <v>0</v>
      </c>
      <c r="M2441" s="625">
        <v>0</v>
      </c>
      <c r="N2441" s="625">
        <v>1</v>
      </c>
      <c r="O2441" s="625">
        <v>500</v>
      </c>
    </row>
    <row r="2442" spans="1:15" ht="23.25">
      <c r="A2442" s="620">
        <v>202</v>
      </c>
      <c r="B2442" s="620"/>
      <c r="C2442" s="621" t="s">
        <v>2969</v>
      </c>
      <c r="D2442" s="633" t="s">
        <v>46</v>
      </c>
      <c r="E2442" s="623">
        <v>150</v>
      </c>
      <c r="F2442" s="624">
        <v>0</v>
      </c>
      <c r="G2442" s="624">
        <v>0</v>
      </c>
      <c r="H2442" s="625">
        <v>0</v>
      </c>
      <c r="I2442" s="625">
        <v>0</v>
      </c>
      <c r="J2442" s="625">
        <v>0</v>
      </c>
      <c r="K2442" s="625">
        <v>0</v>
      </c>
      <c r="L2442" s="625">
        <v>0</v>
      </c>
      <c r="M2442" s="625">
        <v>0</v>
      </c>
      <c r="N2442" s="625">
        <v>1</v>
      </c>
      <c r="O2442" s="625">
        <v>150</v>
      </c>
    </row>
    <row r="2443" spans="1:15" ht="23.25">
      <c r="A2443" s="620">
        <v>203</v>
      </c>
      <c r="B2443" s="620"/>
      <c r="C2443" s="621" t="s">
        <v>2970</v>
      </c>
      <c r="D2443" s="633" t="s">
        <v>46</v>
      </c>
      <c r="E2443" s="623">
        <v>750</v>
      </c>
      <c r="F2443" s="624">
        <v>0</v>
      </c>
      <c r="G2443" s="624">
        <v>0</v>
      </c>
      <c r="H2443" s="625">
        <v>0</v>
      </c>
      <c r="I2443" s="625">
        <v>0</v>
      </c>
      <c r="J2443" s="625">
        <v>0</v>
      </c>
      <c r="K2443" s="625">
        <v>0</v>
      </c>
      <c r="L2443" s="625">
        <v>0</v>
      </c>
      <c r="M2443" s="625">
        <v>0</v>
      </c>
      <c r="N2443" s="625">
        <v>1</v>
      </c>
      <c r="O2443" s="625">
        <v>750</v>
      </c>
    </row>
    <row r="2444" spans="1:15" ht="23.25">
      <c r="A2444" s="620">
        <v>204</v>
      </c>
      <c r="B2444" s="620"/>
      <c r="C2444" s="621" t="s">
        <v>2971</v>
      </c>
      <c r="D2444" s="633" t="s">
        <v>46</v>
      </c>
      <c r="E2444" s="623">
        <v>400</v>
      </c>
      <c r="F2444" s="624">
        <v>0</v>
      </c>
      <c r="G2444" s="624">
        <v>0</v>
      </c>
      <c r="H2444" s="625">
        <v>0</v>
      </c>
      <c r="I2444" s="625">
        <v>0</v>
      </c>
      <c r="J2444" s="625">
        <v>0</v>
      </c>
      <c r="K2444" s="625">
        <v>0</v>
      </c>
      <c r="L2444" s="625">
        <v>0</v>
      </c>
      <c r="M2444" s="625">
        <v>0</v>
      </c>
      <c r="N2444" s="625">
        <v>9</v>
      </c>
      <c r="O2444" s="625">
        <v>3600</v>
      </c>
    </row>
    <row r="2445" spans="1:15" ht="23.25">
      <c r="A2445" s="620">
        <v>205</v>
      </c>
      <c r="B2445" s="620"/>
      <c r="C2445" s="621" t="s">
        <v>2972</v>
      </c>
      <c r="D2445" s="633" t="s">
        <v>46</v>
      </c>
      <c r="E2445" s="623">
        <v>150</v>
      </c>
      <c r="F2445" s="624">
        <v>0</v>
      </c>
      <c r="G2445" s="624">
        <v>0</v>
      </c>
      <c r="H2445" s="625">
        <v>0</v>
      </c>
      <c r="I2445" s="625">
        <v>0</v>
      </c>
      <c r="J2445" s="625">
        <v>0</v>
      </c>
      <c r="K2445" s="625">
        <v>0</v>
      </c>
      <c r="L2445" s="625">
        <v>19</v>
      </c>
      <c r="M2445" s="625">
        <v>2850</v>
      </c>
      <c r="N2445" s="625">
        <v>0</v>
      </c>
      <c r="O2445" s="625">
        <v>0</v>
      </c>
    </row>
    <row r="2446" spans="1:15" ht="23.25">
      <c r="A2446" s="620">
        <v>206</v>
      </c>
      <c r="B2446" s="620"/>
      <c r="C2446" s="621" t="s">
        <v>2973</v>
      </c>
      <c r="D2446" s="633" t="s">
        <v>46</v>
      </c>
      <c r="E2446" s="623">
        <v>350</v>
      </c>
      <c r="F2446" s="624">
        <v>0</v>
      </c>
      <c r="G2446" s="624">
        <v>0</v>
      </c>
      <c r="H2446" s="625">
        <v>0</v>
      </c>
      <c r="I2446" s="625">
        <v>0</v>
      </c>
      <c r="J2446" s="625">
        <v>0</v>
      </c>
      <c r="K2446" s="625">
        <v>0</v>
      </c>
      <c r="L2446" s="625">
        <v>0</v>
      </c>
      <c r="M2446" s="625">
        <v>0</v>
      </c>
      <c r="N2446" s="625">
        <v>1</v>
      </c>
      <c r="O2446" s="625">
        <v>350</v>
      </c>
    </row>
    <row r="2447" spans="1:15" ht="23.25">
      <c r="A2447" s="620">
        <v>207</v>
      </c>
      <c r="B2447" s="620"/>
      <c r="C2447" s="639" t="s">
        <v>2974</v>
      </c>
      <c r="D2447" s="633" t="s">
        <v>46</v>
      </c>
      <c r="E2447" s="623">
        <v>125</v>
      </c>
      <c r="F2447" s="624">
        <v>0</v>
      </c>
      <c r="G2447" s="624">
        <v>0</v>
      </c>
      <c r="H2447" s="625">
        <v>0</v>
      </c>
      <c r="I2447" s="625">
        <v>0</v>
      </c>
      <c r="J2447" s="625">
        <v>0</v>
      </c>
      <c r="K2447" s="625">
        <v>0</v>
      </c>
      <c r="L2447" s="625">
        <v>0</v>
      </c>
      <c r="M2447" s="625">
        <v>0</v>
      </c>
      <c r="N2447" s="625">
        <v>1</v>
      </c>
      <c r="O2447" s="625">
        <v>125</v>
      </c>
    </row>
    <row r="2448" spans="1:15" ht="23.25">
      <c r="A2448" s="620">
        <v>208</v>
      </c>
      <c r="B2448" s="620"/>
      <c r="C2448" s="621" t="s">
        <v>2975</v>
      </c>
      <c r="D2448" s="633" t="s">
        <v>46</v>
      </c>
      <c r="E2448" s="623">
        <v>175</v>
      </c>
      <c r="F2448" s="624">
        <v>0</v>
      </c>
      <c r="G2448" s="624">
        <v>0</v>
      </c>
      <c r="H2448" s="625">
        <v>0</v>
      </c>
      <c r="I2448" s="625">
        <v>0</v>
      </c>
      <c r="J2448" s="625">
        <v>0</v>
      </c>
      <c r="K2448" s="625">
        <v>0</v>
      </c>
      <c r="L2448" s="625">
        <v>0</v>
      </c>
      <c r="M2448" s="625">
        <v>0</v>
      </c>
      <c r="N2448" s="625">
        <v>1</v>
      </c>
      <c r="O2448" s="625">
        <v>175</v>
      </c>
    </row>
    <row r="2449" spans="1:15" ht="23.25">
      <c r="A2449" s="620">
        <v>209</v>
      </c>
      <c r="B2449" s="620"/>
      <c r="C2449" s="621" t="s">
        <v>2976</v>
      </c>
      <c r="D2449" s="633" t="s">
        <v>46</v>
      </c>
      <c r="E2449" s="623">
        <v>4500</v>
      </c>
      <c r="F2449" s="624">
        <v>0</v>
      </c>
      <c r="G2449" s="624">
        <v>0</v>
      </c>
      <c r="H2449" s="625">
        <v>0</v>
      </c>
      <c r="I2449" s="625">
        <v>0</v>
      </c>
      <c r="J2449" s="625">
        <v>0</v>
      </c>
      <c r="K2449" s="625">
        <v>0</v>
      </c>
      <c r="L2449" s="625">
        <v>0</v>
      </c>
      <c r="M2449" s="625">
        <v>0</v>
      </c>
      <c r="N2449" s="625">
        <v>4</v>
      </c>
      <c r="O2449" s="625">
        <v>18000</v>
      </c>
    </row>
    <row r="2450" spans="1:15" ht="23.25">
      <c r="A2450" s="620">
        <v>210</v>
      </c>
      <c r="B2450" s="620"/>
      <c r="C2450" s="637" t="s">
        <v>2977</v>
      </c>
      <c r="D2450" s="633" t="s">
        <v>46</v>
      </c>
      <c r="E2450" s="623">
        <v>50</v>
      </c>
      <c r="F2450" s="624">
        <v>0</v>
      </c>
      <c r="G2450" s="624">
        <v>0</v>
      </c>
      <c r="H2450" s="625">
        <v>0</v>
      </c>
      <c r="I2450" s="625">
        <v>0</v>
      </c>
      <c r="J2450" s="625">
        <v>0</v>
      </c>
      <c r="K2450" s="625">
        <v>0</v>
      </c>
      <c r="L2450" s="625">
        <v>0</v>
      </c>
      <c r="M2450" s="625">
        <v>0</v>
      </c>
      <c r="N2450" s="625">
        <v>3</v>
      </c>
      <c r="O2450" s="625">
        <v>150</v>
      </c>
    </row>
    <row r="2451" spans="1:15" ht="23.25">
      <c r="A2451" s="620">
        <v>211</v>
      </c>
      <c r="B2451" s="620"/>
      <c r="C2451" s="637" t="s">
        <v>2978</v>
      </c>
      <c r="D2451" s="633" t="s">
        <v>46</v>
      </c>
      <c r="E2451" s="623">
        <v>1000</v>
      </c>
      <c r="F2451" s="624">
        <v>0</v>
      </c>
      <c r="G2451" s="624">
        <v>0</v>
      </c>
      <c r="H2451" s="625">
        <v>0</v>
      </c>
      <c r="I2451" s="625">
        <v>0</v>
      </c>
      <c r="J2451" s="625">
        <v>0</v>
      </c>
      <c r="K2451" s="625">
        <v>0</v>
      </c>
      <c r="L2451" s="625">
        <v>0</v>
      </c>
      <c r="M2451" s="625">
        <v>0</v>
      </c>
      <c r="N2451" s="625">
        <v>2</v>
      </c>
      <c r="O2451" s="625">
        <v>2000</v>
      </c>
    </row>
    <row r="2452" spans="1:15" ht="23.25">
      <c r="A2452" s="620">
        <v>212</v>
      </c>
      <c r="B2452" s="620"/>
      <c r="C2452" s="639" t="s">
        <v>2979</v>
      </c>
      <c r="D2452" s="622" t="s">
        <v>46</v>
      </c>
      <c r="E2452" s="623">
        <v>30000</v>
      </c>
      <c r="F2452" s="624">
        <v>0</v>
      </c>
      <c r="G2452" s="624">
        <v>0</v>
      </c>
      <c r="H2452" s="625">
        <v>0</v>
      </c>
      <c r="I2452" s="625">
        <v>0</v>
      </c>
      <c r="J2452" s="625">
        <v>0</v>
      </c>
      <c r="K2452" s="625">
        <v>0</v>
      </c>
      <c r="L2452" s="625">
        <v>0</v>
      </c>
      <c r="M2452" s="625">
        <v>0</v>
      </c>
      <c r="N2452" s="625">
        <v>1</v>
      </c>
      <c r="O2452" s="625">
        <v>30000</v>
      </c>
    </row>
    <row r="2453" spans="1:15" ht="23.25">
      <c r="A2453" s="620">
        <v>213</v>
      </c>
      <c r="B2453" s="620" t="s">
        <v>661</v>
      </c>
      <c r="C2453" s="630" t="s">
        <v>2980</v>
      </c>
      <c r="D2453" s="640" t="s">
        <v>742</v>
      </c>
      <c r="E2453" s="623">
        <v>5805.6</v>
      </c>
      <c r="F2453" s="624">
        <v>4</v>
      </c>
      <c r="G2453" s="624">
        <v>23222.400000000001</v>
      </c>
      <c r="H2453" s="625">
        <v>0</v>
      </c>
      <c r="I2453" s="625">
        <v>0</v>
      </c>
      <c r="J2453" s="625">
        <v>0</v>
      </c>
      <c r="K2453" s="625">
        <v>0</v>
      </c>
      <c r="L2453" s="625">
        <v>0</v>
      </c>
      <c r="M2453" s="625">
        <v>0</v>
      </c>
      <c r="N2453" s="625">
        <v>0</v>
      </c>
      <c r="O2453" s="625">
        <v>0</v>
      </c>
    </row>
    <row r="2454" spans="1:15" ht="23.25">
      <c r="A2454" s="620">
        <v>214</v>
      </c>
      <c r="B2454" s="620"/>
      <c r="C2454" s="641" t="s">
        <v>2981</v>
      </c>
      <c r="D2454" s="640" t="s">
        <v>2553</v>
      </c>
      <c r="E2454" s="623">
        <v>2500</v>
      </c>
      <c r="F2454" s="624">
        <v>1</v>
      </c>
      <c r="G2454" s="624">
        <v>2500</v>
      </c>
      <c r="H2454" s="625">
        <v>0</v>
      </c>
      <c r="I2454" s="625">
        <v>0</v>
      </c>
      <c r="J2454" s="625">
        <v>0</v>
      </c>
      <c r="K2454" s="625">
        <v>0</v>
      </c>
      <c r="L2454" s="625">
        <v>0</v>
      </c>
      <c r="M2454" s="625">
        <v>0</v>
      </c>
      <c r="N2454" s="625">
        <v>0</v>
      </c>
      <c r="O2454" s="625">
        <v>0</v>
      </c>
    </row>
    <row r="2455" spans="1:15" ht="23.25">
      <c r="A2455" s="620">
        <v>215</v>
      </c>
      <c r="B2455" s="620" t="s">
        <v>638</v>
      </c>
      <c r="C2455" s="641" t="s">
        <v>2982</v>
      </c>
      <c r="D2455" s="640" t="s">
        <v>367</v>
      </c>
      <c r="E2455" s="623">
        <v>73.16</v>
      </c>
      <c r="F2455" s="624">
        <v>3971</v>
      </c>
      <c r="G2455" s="624">
        <v>290518.36</v>
      </c>
      <c r="H2455" s="625">
        <v>0</v>
      </c>
      <c r="I2455" s="625">
        <v>0</v>
      </c>
      <c r="J2455" s="625">
        <v>0</v>
      </c>
      <c r="K2455" s="625">
        <v>0</v>
      </c>
      <c r="L2455" s="625">
        <v>0</v>
      </c>
      <c r="M2455" s="625">
        <v>0</v>
      </c>
      <c r="N2455" s="625">
        <v>0</v>
      </c>
      <c r="O2455" s="625">
        <v>0</v>
      </c>
    </row>
    <row r="2456" spans="1:15" ht="23.25">
      <c r="A2456" s="620">
        <v>216</v>
      </c>
      <c r="B2456" s="620"/>
      <c r="C2456" s="145" t="s">
        <v>2983</v>
      </c>
      <c r="D2456" s="640" t="s">
        <v>28</v>
      </c>
      <c r="E2456" s="623">
        <v>578.20000000000005</v>
      </c>
      <c r="F2456" s="624">
        <v>5</v>
      </c>
      <c r="G2456" s="624">
        <v>2891</v>
      </c>
      <c r="H2456" s="625">
        <v>0</v>
      </c>
      <c r="I2456" s="625">
        <v>0</v>
      </c>
      <c r="J2456" s="625">
        <v>0</v>
      </c>
      <c r="K2456" s="625">
        <v>0</v>
      </c>
      <c r="L2456" s="625">
        <v>0</v>
      </c>
      <c r="M2456" s="625">
        <v>0</v>
      </c>
      <c r="N2456" s="625">
        <v>0</v>
      </c>
      <c r="O2456" s="625">
        <v>0</v>
      </c>
    </row>
    <row r="2457" spans="1:15" ht="23.25">
      <c r="A2457" s="620">
        <v>217</v>
      </c>
      <c r="B2457" s="620"/>
      <c r="C2457" s="145" t="s">
        <v>2984</v>
      </c>
      <c r="D2457" s="640" t="s">
        <v>46</v>
      </c>
      <c r="E2457" s="623">
        <v>50</v>
      </c>
      <c r="F2457" s="624">
        <v>0</v>
      </c>
      <c r="G2457" s="624">
        <v>0</v>
      </c>
      <c r="H2457" s="625">
        <v>0</v>
      </c>
      <c r="I2457" s="625">
        <v>0</v>
      </c>
      <c r="J2457" s="625">
        <v>0</v>
      </c>
      <c r="K2457" s="625">
        <v>0</v>
      </c>
      <c r="L2457" s="625">
        <v>0</v>
      </c>
      <c r="M2457" s="625">
        <v>0</v>
      </c>
      <c r="N2457" s="625">
        <v>1</v>
      </c>
      <c r="O2457" s="625">
        <v>50</v>
      </c>
    </row>
    <row r="2458" spans="1:15" ht="23.25">
      <c r="A2458" s="620">
        <v>218</v>
      </c>
      <c r="B2458" s="620"/>
      <c r="C2458" s="145" t="s">
        <v>2985</v>
      </c>
      <c r="D2458" s="640" t="s">
        <v>46</v>
      </c>
      <c r="E2458" s="623">
        <v>30000</v>
      </c>
      <c r="F2458" s="624">
        <v>0</v>
      </c>
      <c r="G2458" s="624">
        <v>0</v>
      </c>
      <c r="H2458" s="625">
        <v>0</v>
      </c>
      <c r="I2458" s="625">
        <v>0</v>
      </c>
      <c r="J2458" s="625">
        <v>0</v>
      </c>
      <c r="K2458" s="625">
        <v>0</v>
      </c>
      <c r="L2458" s="625">
        <v>0</v>
      </c>
      <c r="M2458" s="625">
        <v>0</v>
      </c>
      <c r="N2458" s="625">
        <v>1</v>
      </c>
      <c r="O2458" s="625">
        <v>30000</v>
      </c>
    </row>
    <row r="2459" spans="1:15" ht="23.25">
      <c r="A2459" s="626">
        <v>219</v>
      </c>
      <c r="B2459" s="620"/>
      <c r="C2459" s="145" t="s">
        <v>2986</v>
      </c>
      <c r="D2459" s="640" t="s">
        <v>46</v>
      </c>
      <c r="E2459" s="623">
        <v>5829.2</v>
      </c>
      <c r="F2459" s="627">
        <v>7</v>
      </c>
      <c r="G2459" s="627">
        <f>F2459*E2459</f>
        <v>40804.400000000001</v>
      </c>
      <c r="H2459" s="625">
        <v>0</v>
      </c>
      <c r="I2459" s="625">
        <v>0</v>
      </c>
      <c r="J2459" s="625">
        <v>0</v>
      </c>
      <c r="K2459" s="625">
        <v>0</v>
      </c>
      <c r="L2459" s="625">
        <v>0</v>
      </c>
      <c r="M2459" s="625">
        <v>0</v>
      </c>
      <c r="N2459" s="625">
        <v>0</v>
      </c>
      <c r="O2459" s="625">
        <v>0</v>
      </c>
    </row>
    <row r="2460" spans="1:15" ht="23.25">
      <c r="A2460" s="626">
        <v>220</v>
      </c>
      <c r="B2460" s="620"/>
      <c r="C2460" s="145" t="s">
        <v>2987</v>
      </c>
      <c r="D2460" s="640" t="s">
        <v>46</v>
      </c>
      <c r="E2460" s="623">
        <v>236</v>
      </c>
      <c r="F2460" s="627">
        <v>10</v>
      </c>
      <c r="G2460" s="627">
        <v>2360</v>
      </c>
      <c r="H2460" s="625">
        <v>0</v>
      </c>
      <c r="I2460" s="625">
        <v>0</v>
      </c>
      <c r="J2460" s="625">
        <v>0</v>
      </c>
      <c r="K2460" s="625">
        <v>0</v>
      </c>
      <c r="L2460" s="625">
        <v>0</v>
      </c>
      <c r="M2460" s="625">
        <v>0</v>
      </c>
      <c r="N2460" s="625">
        <v>0</v>
      </c>
      <c r="O2460" s="625">
        <v>0</v>
      </c>
    </row>
    <row r="2461" spans="1:15" ht="23.25">
      <c r="A2461" s="620">
        <v>221</v>
      </c>
      <c r="B2461" s="620"/>
      <c r="C2461" s="642" t="s">
        <v>2988</v>
      </c>
      <c r="D2461" s="640"/>
      <c r="E2461" s="623">
        <v>1000</v>
      </c>
      <c r="F2461" s="624">
        <v>0</v>
      </c>
      <c r="G2461" s="624">
        <v>0</v>
      </c>
      <c r="H2461" s="625">
        <v>0</v>
      </c>
      <c r="I2461" s="625">
        <v>0</v>
      </c>
      <c r="J2461" s="625">
        <v>0</v>
      </c>
      <c r="K2461" s="625">
        <v>0</v>
      </c>
      <c r="L2461" s="625">
        <v>0</v>
      </c>
      <c r="M2461" s="625">
        <v>0</v>
      </c>
      <c r="N2461" s="625">
        <v>1</v>
      </c>
      <c r="O2461" s="625">
        <v>1000</v>
      </c>
    </row>
    <row r="2462" spans="1:15" ht="23.25">
      <c r="A2462" s="620">
        <v>222</v>
      </c>
      <c r="B2462" s="620"/>
      <c r="C2462" s="642" t="s">
        <v>2989</v>
      </c>
      <c r="D2462" s="640"/>
      <c r="E2462" s="623">
        <v>100</v>
      </c>
      <c r="F2462" s="624">
        <v>0</v>
      </c>
      <c r="G2462" s="624">
        <v>0</v>
      </c>
      <c r="H2462" s="625">
        <v>0</v>
      </c>
      <c r="I2462" s="625">
        <v>0</v>
      </c>
      <c r="J2462" s="625">
        <v>0</v>
      </c>
      <c r="K2462" s="625">
        <v>0</v>
      </c>
      <c r="L2462" s="625">
        <v>0</v>
      </c>
      <c r="M2462" s="625">
        <v>0</v>
      </c>
      <c r="N2462" s="625">
        <v>1</v>
      </c>
      <c r="O2462" s="625">
        <v>100</v>
      </c>
    </row>
    <row r="2463" spans="1:15" ht="23.25">
      <c r="A2463" s="620">
        <v>223</v>
      </c>
      <c r="B2463" s="620" t="s">
        <v>702</v>
      </c>
      <c r="C2463" s="621" t="s">
        <v>2990</v>
      </c>
      <c r="D2463" s="643" t="s">
        <v>28</v>
      </c>
      <c r="E2463" s="623">
        <v>5</v>
      </c>
      <c r="F2463" s="624">
        <v>13240</v>
      </c>
      <c r="G2463" s="624">
        <v>66200</v>
      </c>
      <c r="H2463" s="625">
        <v>0</v>
      </c>
      <c r="I2463" s="625">
        <v>0</v>
      </c>
      <c r="J2463" s="625">
        <v>0</v>
      </c>
      <c r="K2463" s="625">
        <v>0</v>
      </c>
      <c r="L2463" s="625">
        <v>0</v>
      </c>
      <c r="M2463" s="625">
        <v>0</v>
      </c>
      <c r="N2463" s="625">
        <v>0</v>
      </c>
      <c r="O2463" s="625">
        <v>0</v>
      </c>
    </row>
    <row r="2464" spans="1:15" ht="23.25">
      <c r="A2464" s="620">
        <v>224</v>
      </c>
      <c r="B2464" s="620" t="s">
        <v>2991</v>
      </c>
      <c r="C2464" s="621" t="s">
        <v>2992</v>
      </c>
      <c r="D2464" s="622" t="s">
        <v>46</v>
      </c>
      <c r="E2464" s="623">
        <v>10.92</v>
      </c>
      <c r="F2464" s="624">
        <v>1989</v>
      </c>
      <c r="G2464" s="624">
        <v>21719.88</v>
      </c>
      <c r="H2464" s="625">
        <v>0</v>
      </c>
      <c r="I2464" s="625">
        <v>0</v>
      </c>
      <c r="J2464" s="625">
        <v>0</v>
      </c>
      <c r="K2464" s="625">
        <v>0</v>
      </c>
      <c r="L2464" s="625">
        <v>0</v>
      </c>
      <c r="M2464" s="625">
        <v>0</v>
      </c>
      <c r="N2464" s="625">
        <v>0</v>
      </c>
      <c r="O2464" s="625">
        <v>0</v>
      </c>
    </row>
    <row r="2465" spans="1:15" ht="23.25">
      <c r="A2465" s="620">
        <v>225</v>
      </c>
      <c r="B2465" s="620" t="s">
        <v>2993</v>
      </c>
      <c r="C2465" s="621" t="s">
        <v>2994</v>
      </c>
      <c r="D2465" s="622" t="s">
        <v>46</v>
      </c>
      <c r="E2465" s="623">
        <v>11.35</v>
      </c>
      <c r="F2465" s="624">
        <v>2974</v>
      </c>
      <c r="G2465" s="624">
        <v>33754.9</v>
      </c>
      <c r="H2465" s="625">
        <v>0</v>
      </c>
      <c r="I2465" s="625">
        <v>0</v>
      </c>
      <c r="J2465" s="625">
        <v>0</v>
      </c>
      <c r="K2465" s="625">
        <v>0</v>
      </c>
      <c r="L2465" s="625">
        <v>0</v>
      </c>
      <c r="M2465" s="625">
        <v>0</v>
      </c>
      <c r="N2465" s="625">
        <v>0</v>
      </c>
      <c r="O2465" s="625">
        <v>0</v>
      </c>
    </row>
    <row r="2466" spans="1:15" ht="23.25">
      <c r="A2466" s="620">
        <v>226</v>
      </c>
      <c r="B2466" s="620" t="s">
        <v>2995</v>
      </c>
      <c r="C2466" s="621" t="s">
        <v>2996</v>
      </c>
      <c r="D2466" s="622" t="s">
        <v>46</v>
      </c>
      <c r="E2466" s="623">
        <v>15.35</v>
      </c>
      <c r="F2466" s="624">
        <v>68</v>
      </c>
      <c r="G2466" s="624">
        <v>1043.8</v>
      </c>
      <c r="H2466" s="625">
        <v>0</v>
      </c>
      <c r="I2466" s="625">
        <v>0</v>
      </c>
      <c r="J2466" s="625">
        <v>0</v>
      </c>
      <c r="K2466" s="625">
        <v>0</v>
      </c>
      <c r="L2466" s="625">
        <v>0</v>
      </c>
      <c r="M2466" s="625">
        <v>0</v>
      </c>
      <c r="N2466" s="625">
        <v>0</v>
      </c>
      <c r="O2466" s="625">
        <v>0</v>
      </c>
    </row>
    <row r="2467" spans="1:15" ht="23.25">
      <c r="A2467" s="620">
        <v>227</v>
      </c>
      <c r="B2467" s="620" t="s">
        <v>2997</v>
      </c>
      <c r="C2467" s="621" t="s">
        <v>2998</v>
      </c>
      <c r="D2467" s="622" t="s">
        <v>46</v>
      </c>
      <c r="E2467" s="623">
        <v>3.38</v>
      </c>
      <c r="F2467" s="624">
        <v>860</v>
      </c>
      <c r="G2467" s="624">
        <v>2906.7999999999997</v>
      </c>
      <c r="H2467" s="625">
        <v>0</v>
      </c>
      <c r="I2467" s="625">
        <v>0</v>
      </c>
      <c r="J2467" s="625">
        <v>0</v>
      </c>
      <c r="K2467" s="625">
        <v>0</v>
      </c>
      <c r="L2467" s="625">
        <v>0</v>
      </c>
      <c r="M2467" s="625">
        <v>0</v>
      </c>
      <c r="N2467" s="625">
        <v>0</v>
      </c>
      <c r="O2467" s="625">
        <v>0</v>
      </c>
    </row>
    <row r="2468" spans="1:15" ht="23.25">
      <c r="A2468" s="620">
        <v>228</v>
      </c>
      <c r="B2468" s="620" t="s">
        <v>2999</v>
      </c>
      <c r="C2468" s="621" t="s">
        <v>3000</v>
      </c>
      <c r="D2468" s="622" t="s">
        <v>46</v>
      </c>
      <c r="E2468" s="623">
        <v>4.26</v>
      </c>
      <c r="F2468" s="624">
        <v>1974</v>
      </c>
      <c r="G2468" s="624">
        <v>8409.24</v>
      </c>
      <c r="H2468" s="625">
        <v>0</v>
      </c>
      <c r="I2468" s="625">
        <v>0</v>
      </c>
      <c r="J2468" s="625">
        <v>0</v>
      </c>
      <c r="K2468" s="625">
        <v>0</v>
      </c>
      <c r="L2468" s="625">
        <v>0</v>
      </c>
      <c r="M2468" s="625">
        <v>0</v>
      </c>
      <c r="N2468" s="625">
        <v>0</v>
      </c>
      <c r="O2468" s="625">
        <v>0</v>
      </c>
    </row>
    <row r="2469" spans="1:15" ht="23.25">
      <c r="A2469" s="620">
        <v>229</v>
      </c>
      <c r="B2469" s="620" t="s">
        <v>732</v>
      </c>
      <c r="C2469" s="621" t="s">
        <v>3001</v>
      </c>
      <c r="D2469" s="622" t="s">
        <v>46</v>
      </c>
      <c r="E2469" s="623">
        <v>113.44</v>
      </c>
      <c r="F2469" s="624">
        <v>3</v>
      </c>
      <c r="G2469" s="624">
        <v>340.32</v>
      </c>
      <c r="H2469" s="625">
        <v>0</v>
      </c>
      <c r="I2469" s="625">
        <v>0</v>
      </c>
      <c r="J2469" s="625">
        <v>0</v>
      </c>
      <c r="K2469" s="625">
        <v>0</v>
      </c>
      <c r="L2469" s="625">
        <v>0</v>
      </c>
      <c r="M2469" s="625">
        <v>0</v>
      </c>
      <c r="N2469" s="625">
        <v>0</v>
      </c>
      <c r="O2469" s="625">
        <v>0</v>
      </c>
    </row>
    <row r="2470" spans="1:15" ht="23.25">
      <c r="A2470" s="620">
        <v>230</v>
      </c>
      <c r="B2470" s="620" t="s">
        <v>734</v>
      </c>
      <c r="C2470" s="621" t="s">
        <v>3002</v>
      </c>
      <c r="D2470" s="622" t="s">
        <v>46</v>
      </c>
      <c r="E2470" s="623">
        <v>315.45</v>
      </c>
      <c r="F2470" s="624">
        <v>15</v>
      </c>
      <c r="G2470" s="624">
        <v>4731.75</v>
      </c>
      <c r="H2470" s="625">
        <v>0</v>
      </c>
      <c r="I2470" s="625">
        <v>0</v>
      </c>
      <c r="J2470" s="625">
        <v>0</v>
      </c>
      <c r="K2470" s="625">
        <v>0</v>
      </c>
      <c r="L2470" s="625">
        <v>0</v>
      </c>
      <c r="M2470" s="625">
        <v>0</v>
      </c>
      <c r="N2470" s="625">
        <v>0</v>
      </c>
      <c r="O2470" s="625">
        <v>0</v>
      </c>
    </row>
    <row r="2471" spans="1:15" ht="30">
      <c r="A2471" s="620">
        <v>231</v>
      </c>
      <c r="B2471" s="620" t="s">
        <v>3003</v>
      </c>
      <c r="C2471" s="621" t="s">
        <v>3004</v>
      </c>
      <c r="D2471" s="633" t="s">
        <v>46</v>
      </c>
      <c r="E2471" s="623">
        <v>7.26</v>
      </c>
      <c r="F2471" s="624">
        <v>424</v>
      </c>
      <c r="G2471" s="624">
        <v>3078.24</v>
      </c>
      <c r="H2471" s="625">
        <v>0</v>
      </c>
      <c r="I2471" s="625">
        <v>0</v>
      </c>
      <c r="J2471" s="625">
        <v>0</v>
      </c>
      <c r="K2471" s="625">
        <v>0</v>
      </c>
      <c r="L2471" s="625">
        <v>0</v>
      </c>
      <c r="M2471" s="625">
        <v>0</v>
      </c>
      <c r="N2471" s="625">
        <v>0</v>
      </c>
      <c r="O2471" s="625">
        <v>0</v>
      </c>
    </row>
    <row r="2472" spans="1:15" ht="30">
      <c r="A2472" s="620">
        <v>232</v>
      </c>
      <c r="B2472" s="620" t="s">
        <v>3005</v>
      </c>
      <c r="C2472" s="621" t="s">
        <v>3006</v>
      </c>
      <c r="D2472" s="633" t="s">
        <v>46</v>
      </c>
      <c r="E2472" s="623">
        <v>8.4</v>
      </c>
      <c r="F2472" s="624">
        <v>336</v>
      </c>
      <c r="G2472" s="624">
        <v>2822.4</v>
      </c>
      <c r="H2472" s="625">
        <v>0</v>
      </c>
      <c r="I2472" s="625">
        <v>0</v>
      </c>
      <c r="J2472" s="625">
        <v>0</v>
      </c>
      <c r="K2472" s="625">
        <v>0</v>
      </c>
      <c r="L2472" s="625">
        <v>0</v>
      </c>
      <c r="M2472" s="625">
        <v>0</v>
      </c>
      <c r="N2472" s="625">
        <v>0</v>
      </c>
      <c r="O2472" s="625">
        <v>0</v>
      </c>
    </row>
    <row r="2473" spans="1:15" ht="30">
      <c r="A2473" s="620">
        <v>233</v>
      </c>
      <c r="B2473" s="620" t="s">
        <v>3007</v>
      </c>
      <c r="C2473" s="621" t="s">
        <v>3008</v>
      </c>
      <c r="D2473" s="633" t="s">
        <v>46</v>
      </c>
      <c r="E2473" s="623">
        <v>10.67</v>
      </c>
      <c r="F2473" s="624">
        <v>500</v>
      </c>
      <c r="G2473" s="624">
        <v>5335</v>
      </c>
      <c r="H2473" s="625">
        <v>0</v>
      </c>
      <c r="I2473" s="625">
        <v>0</v>
      </c>
      <c r="J2473" s="625">
        <v>0</v>
      </c>
      <c r="K2473" s="625">
        <v>0</v>
      </c>
      <c r="L2473" s="625">
        <v>0</v>
      </c>
      <c r="M2473" s="625">
        <v>0</v>
      </c>
      <c r="N2473" s="625">
        <v>0</v>
      </c>
      <c r="O2473" s="625">
        <v>0</v>
      </c>
    </row>
    <row r="2474" spans="1:15" ht="30">
      <c r="A2474" s="620">
        <v>234</v>
      </c>
      <c r="B2474" s="620" t="s">
        <v>3009</v>
      </c>
      <c r="C2474" s="621" t="s">
        <v>3010</v>
      </c>
      <c r="D2474" s="633" t="s">
        <v>46</v>
      </c>
      <c r="E2474" s="623">
        <v>8.91</v>
      </c>
      <c r="F2474" s="624">
        <v>308</v>
      </c>
      <c r="G2474" s="624">
        <v>2744.28</v>
      </c>
      <c r="H2474" s="625">
        <v>0</v>
      </c>
      <c r="I2474" s="625">
        <v>0</v>
      </c>
      <c r="J2474" s="625">
        <v>0</v>
      </c>
      <c r="K2474" s="625">
        <v>0</v>
      </c>
      <c r="L2474" s="625">
        <v>0</v>
      </c>
      <c r="M2474" s="625">
        <v>0</v>
      </c>
      <c r="N2474" s="625">
        <v>0</v>
      </c>
      <c r="O2474" s="625">
        <v>0</v>
      </c>
    </row>
    <row r="2475" spans="1:15" ht="30">
      <c r="A2475" s="620">
        <v>235</v>
      </c>
      <c r="B2475" s="620" t="s">
        <v>3011</v>
      </c>
      <c r="C2475" s="621" t="s">
        <v>3012</v>
      </c>
      <c r="D2475" s="633" t="s">
        <v>46</v>
      </c>
      <c r="E2475" s="623">
        <v>11.24</v>
      </c>
      <c r="F2475" s="624">
        <v>792</v>
      </c>
      <c r="G2475" s="624">
        <v>8902.08</v>
      </c>
      <c r="H2475" s="625">
        <v>0</v>
      </c>
      <c r="I2475" s="625">
        <v>0</v>
      </c>
      <c r="J2475" s="625">
        <v>0</v>
      </c>
      <c r="K2475" s="625">
        <v>0</v>
      </c>
      <c r="L2475" s="625">
        <v>0</v>
      </c>
      <c r="M2475" s="625">
        <v>0</v>
      </c>
      <c r="N2475" s="625">
        <v>0</v>
      </c>
      <c r="O2475" s="625">
        <v>0</v>
      </c>
    </row>
    <row r="2476" spans="1:15" ht="30">
      <c r="A2476" s="626">
        <v>236</v>
      </c>
      <c r="B2476" s="620" t="s">
        <v>3013</v>
      </c>
      <c r="C2476" s="621" t="s">
        <v>3014</v>
      </c>
      <c r="D2476" s="633" t="s">
        <v>46</v>
      </c>
      <c r="E2476" s="623">
        <v>13.51</v>
      </c>
      <c r="F2476" s="627">
        <v>860</v>
      </c>
      <c r="G2476" s="644">
        <f>F2476*E2476</f>
        <v>11618.6</v>
      </c>
      <c r="H2476" s="625">
        <v>0</v>
      </c>
      <c r="I2476" s="625">
        <v>0</v>
      </c>
      <c r="J2476" s="625">
        <v>0</v>
      </c>
      <c r="K2476" s="625">
        <v>0</v>
      </c>
      <c r="L2476" s="625">
        <v>0</v>
      </c>
      <c r="M2476" s="625">
        <v>0</v>
      </c>
      <c r="N2476" s="625">
        <v>0</v>
      </c>
      <c r="O2476" s="625">
        <v>0</v>
      </c>
    </row>
    <row r="2477" spans="1:15" ht="30">
      <c r="A2477" s="620">
        <v>237</v>
      </c>
      <c r="B2477" s="620" t="s">
        <v>3015</v>
      </c>
      <c r="C2477" s="621" t="s">
        <v>3016</v>
      </c>
      <c r="D2477" s="633" t="s">
        <v>46</v>
      </c>
      <c r="E2477" s="623">
        <v>14.64</v>
      </c>
      <c r="F2477" s="624">
        <v>961</v>
      </c>
      <c r="G2477" s="624">
        <v>14069.04</v>
      </c>
      <c r="H2477" s="625">
        <v>0</v>
      </c>
      <c r="I2477" s="625">
        <v>0</v>
      </c>
      <c r="J2477" s="625">
        <v>0</v>
      </c>
      <c r="K2477" s="625">
        <v>0</v>
      </c>
      <c r="L2477" s="625">
        <v>0</v>
      </c>
      <c r="M2477" s="625">
        <v>0</v>
      </c>
      <c r="N2477" s="625">
        <v>0</v>
      </c>
      <c r="O2477" s="625">
        <v>0</v>
      </c>
    </row>
    <row r="2478" spans="1:15" ht="30">
      <c r="A2478" s="620">
        <v>238</v>
      </c>
      <c r="B2478" s="620" t="s">
        <v>3017</v>
      </c>
      <c r="C2478" s="621" t="s">
        <v>3018</v>
      </c>
      <c r="D2478" s="633" t="s">
        <v>46</v>
      </c>
      <c r="E2478" s="623">
        <v>20.32</v>
      </c>
      <c r="F2478" s="624">
        <v>56</v>
      </c>
      <c r="G2478" s="624">
        <v>1137.92</v>
      </c>
      <c r="H2478" s="625">
        <v>0</v>
      </c>
      <c r="I2478" s="625">
        <v>0</v>
      </c>
      <c r="J2478" s="625">
        <v>0</v>
      </c>
      <c r="K2478" s="625">
        <v>0</v>
      </c>
      <c r="L2478" s="625">
        <v>0</v>
      </c>
      <c r="M2478" s="625">
        <v>0</v>
      </c>
      <c r="N2478" s="625">
        <v>0</v>
      </c>
      <c r="O2478" s="625">
        <v>0</v>
      </c>
    </row>
    <row r="2479" spans="1:15" ht="30">
      <c r="A2479" s="620">
        <v>239</v>
      </c>
      <c r="B2479" s="620" t="s">
        <v>3019</v>
      </c>
      <c r="C2479" s="621" t="s">
        <v>3020</v>
      </c>
      <c r="D2479" s="633" t="s">
        <v>46</v>
      </c>
      <c r="E2479" s="623">
        <v>22.59</v>
      </c>
      <c r="F2479" s="624">
        <v>856</v>
      </c>
      <c r="G2479" s="624">
        <v>19337.04</v>
      </c>
      <c r="H2479" s="625">
        <v>0</v>
      </c>
      <c r="I2479" s="625">
        <v>0</v>
      </c>
      <c r="J2479" s="625">
        <v>0</v>
      </c>
      <c r="K2479" s="625">
        <v>0</v>
      </c>
      <c r="L2479" s="625">
        <v>0</v>
      </c>
      <c r="M2479" s="625">
        <v>0</v>
      </c>
      <c r="N2479" s="625">
        <v>0</v>
      </c>
      <c r="O2479" s="625">
        <v>0</v>
      </c>
    </row>
    <row r="2480" spans="1:15" ht="30">
      <c r="A2480" s="620">
        <v>240</v>
      </c>
      <c r="B2480" s="620" t="s">
        <v>3021</v>
      </c>
      <c r="C2480" s="621" t="s">
        <v>3022</v>
      </c>
      <c r="D2480" s="633" t="s">
        <v>46</v>
      </c>
      <c r="E2480" s="623">
        <v>27.13</v>
      </c>
      <c r="F2480" s="624">
        <v>276</v>
      </c>
      <c r="G2480" s="624">
        <v>7487.88</v>
      </c>
      <c r="H2480" s="625">
        <v>0</v>
      </c>
      <c r="I2480" s="625">
        <v>0</v>
      </c>
      <c r="J2480" s="625">
        <v>0</v>
      </c>
      <c r="K2480" s="625">
        <v>0</v>
      </c>
      <c r="L2480" s="625">
        <v>0</v>
      </c>
      <c r="M2480" s="625">
        <v>0</v>
      </c>
      <c r="N2480" s="625">
        <v>0</v>
      </c>
      <c r="O2480" s="625">
        <v>0</v>
      </c>
    </row>
    <row r="2481" spans="1:15" ht="30">
      <c r="A2481" s="620">
        <v>241</v>
      </c>
      <c r="B2481" s="620" t="s">
        <v>3009</v>
      </c>
      <c r="C2481" s="621" t="s">
        <v>3023</v>
      </c>
      <c r="D2481" s="633" t="s">
        <v>46</v>
      </c>
      <c r="E2481" s="623">
        <v>11.35</v>
      </c>
      <c r="F2481" s="624">
        <v>536</v>
      </c>
      <c r="G2481" s="624">
        <v>6083.5999999999995</v>
      </c>
      <c r="H2481" s="625">
        <v>0</v>
      </c>
      <c r="I2481" s="625">
        <v>0</v>
      </c>
      <c r="J2481" s="625">
        <v>0</v>
      </c>
      <c r="K2481" s="625">
        <v>0</v>
      </c>
      <c r="L2481" s="625">
        <v>0</v>
      </c>
      <c r="M2481" s="625">
        <v>0</v>
      </c>
      <c r="N2481" s="625">
        <v>0</v>
      </c>
      <c r="O2481" s="625">
        <v>0</v>
      </c>
    </row>
    <row r="2482" spans="1:15" ht="30">
      <c r="A2482" s="620">
        <v>242</v>
      </c>
      <c r="B2482" s="620" t="s">
        <v>3024</v>
      </c>
      <c r="C2482" s="621" t="s">
        <v>3025</v>
      </c>
      <c r="D2482" s="633" t="s">
        <v>46</v>
      </c>
      <c r="E2482" s="623">
        <v>12.48</v>
      </c>
      <c r="F2482" s="624">
        <v>404</v>
      </c>
      <c r="G2482" s="624">
        <v>5041.92</v>
      </c>
      <c r="H2482" s="625">
        <v>0</v>
      </c>
      <c r="I2482" s="625">
        <v>0</v>
      </c>
      <c r="J2482" s="625">
        <v>0</v>
      </c>
      <c r="K2482" s="625">
        <v>0</v>
      </c>
      <c r="L2482" s="625">
        <v>0</v>
      </c>
      <c r="M2482" s="625">
        <v>0</v>
      </c>
      <c r="N2482" s="625">
        <v>0</v>
      </c>
      <c r="O2482" s="625">
        <v>0</v>
      </c>
    </row>
    <row r="2483" spans="1:15" ht="30">
      <c r="A2483" s="620">
        <v>243</v>
      </c>
      <c r="B2483" s="620" t="s">
        <v>3026</v>
      </c>
      <c r="C2483" s="621" t="s">
        <v>3027</v>
      </c>
      <c r="D2483" s="633" t="s">
        <v>46</v>
      </c>
      <c r="E2483" s="623">
        <v>12.48</v>
      </c>
      <c r="F2483" s="624">
        <v>348</v>
      </c>
      <c r="G2483" s="624">
        <v>4343.04</v>
      </c>
      <c r="H2483" s="625">
        <v>0</v>
      </c>
      <c r="I2483" s="625">
        <v>0</v>
      </c>
      <c r="J2483" s="625">
        <v>0</v>
      </c>
      <c r="K2483" s="625">
        <v>0</v>
      </c>
      <c r="L2483" s="625">
        <v>0</v>
      </c>
      <c r="M2483" s="625">
        <v>0</v>
      </c>
      <c r="N2483" s="625">
        <v>0</v>
      </c>
      <c r="O2483" s="625">
        <v>0</v>
      </c>
    </row>
    <row r="2484" spans="1:15" ht="30">
      <c r="A2484" s="620">
        <v>244</v>
      </c>
      <c r="B2484" s="620" t="s">
        <v>745</v>
      </c>
      <c r="C2484" s="621" t="s">
        <v>3028</v>
      </c>
      <c r="D2484" s="633" t="s">
        <v>46</v>
      </c>
      <c r="E2484" s="623">
        <v>2383.5</v>
      </c>
      <c r="F2484" s="624">
        <v>10</v>
      </c>
      <c r="G2484" s="624">
        <v>23835</v>
      </c>
      <c r="H2484" s="625">
        <v>0</v>
      </c>
      <c r="I2484" s="625">
        <v>0</v>
      </c>
      <c r="J2484" s="625">
        <v>0</v>
      </c>
      <c r="K2484" s="625">
        <v>0</v>
      </c>
      <c r="L2484" s="625">
        <v>0</v>
      </c>
      <c r="M2484" s="625">
        <v>0</v>
      </c>
      <c r="N2484" s="625">
        <v>0</v>
      </c>
      <c r="O2484" s="625">
        <v>0</v>
      </c>
    </row>
    <row r="2485" spans="1:15" ht="23.25">
      <c r="A2485" s="620">
        <v>245</v>
      </c>
      <c r="B2485" s="620" t="s">
        <v>745</v>
      </c>
      <c r="C2485" s="645" t="s">
        <v>3029</v>
      </c>
      <c r="D2485" s="640" t="s">
        <v>233</v>
      </c>
      <c r="E2485" s="623">
        <v>9954</v>
      </c>
      <c r="F2485" s="624">
        <v>4</v>
      </c>
      <c r="G2485" s="624">
        <v>39816</v>
      </c>
      <c r="H2485" s="625">
        <v>0</v>
      </c>
      <c r="I2485" s="625">
        <v>0</v>
      </c>
      <c r="J2485" s="625">
        <v>0</v>
      </c>
      <c r="K2485" s="625">
        <v>0</v>
      </c>
      <c r="L2485" s="625">
        <v>0</v>
      </c>
      <c r="M2485" s="625">
        <v>0</v>
      </c>
      <c r="N2485" s="625">
        <v>0</v>
      </c>
      <c r="O2485" s="625">
        <v>0</v>
      </c>
    </row>
    <row r="2486" spans="1:15" ht="26.25">
      <c r="A2486" s="646"/>
      <c r="B2486" s="1210" t="s">
        <v>679</v>
      </c>
      <c r="C2486" s="1210"/>
      <c r="D2486" s="1210"/>
      <c r="E2486" s="646"/>
      <c r="F2486" s="646"/>
      <c r="G2486" s="647">
        <v>4880626.8472660026</v>
      </c>
      <c r="H2486" s="646"/>
      <c r="I2486" s="647">
        <v>7580</v>
      </c>
      <c r="J2486" s="646"/>
      <c r="K2486" s="647">
        <v>0</v>
      </c>
      <c r="L2486" s="646"/>
      <c r="M2486" s="647">
        <v>3350</v>
      </c>
      <c r="N2486" s="646"/>
      <c r="O2486" s="647">
        <v>864676</v>
      </c>
    </row>
    <row r="2487" spans="1:15">
      <c r="A2487" s="617"/>
      <c r="B2487" s="617"/>
      <c r="C2487" s="617"/>
      <c r="D2487" s="617"/>
      <c r="E2487" s="617"/>
      <c r="F2487" s="617"/>
      <c r="G2487" s="617"/>
      <c r="H2487" s="617"/>
      <c r="I2487" s="617"/>
      <c r="J2487" s="617"/>
      <c r="K2487" s="617"/>
      <c r="L2487" s="617"/>
      <c r="M2487" s="617"/>
      <c r="N2487" s="617"/>
      <c r="O2487" s="617"/>
    </row>
    <row r="2488" spans="1:15">
      <c r="A2488" s="617"/>
      <c r="B2488" s="617"/>
      <c r="C2488" s="617"/>
      <c r="D2488" s="617"/>
      <c r="E2488" s="617"/>
      <c r="F2488" s="617"/>
      <c r="G2488" s="617"/>
      <c r="H2488" s="617"/>
      <c r="I2488" s="617"/>
      <c r="J2488" s="617"/>
      <c r="K2488" s="617"/>
      <c r="L2488" s="617"/>
      <c r="M2488" s="617"/>
      <c r="N2488" s="617"/>
      <c r="O2488" s="617"/>
    </row>
    <row r="2489" spans="1:15">
      <c r="A2489" s="617"/>
      <c r="B2489" s="617"/>
      <c r="C2489" s="617"/>
      <c r="D2489" s="617"/>
      <c r="E2489" s="617"/>
      <c r="F2489" s="617"/>
      <c r="G2489" s="617"/>
      <c r="H2489" s="617"/>
      <c r="I2489" s="617"/>
      <c r="J2489" s="617"/>
      <c r="K2489" s="617"/>
      <c r="L2489" s="617"/>
      <c r="M2489" s="617"/>
      <c r="N2489" s="617"/>
      <c r="O2489" s="617"/>
    </row>
    <row r="2490" spans="1:15" ht="18.75">
      <c r="A2490" s="336"/>
      <c r="B2490" s="336"/>
      <c r="C2490" s="336"/>
      <c r="D2490" s="1211" t="s">
        <v>2166</v>
      </c>
      <c r="E2490" s="1211"/>
      <c r="F2490" s="1211"/>
      <c r="G2490" s="1211"/>
      <c r="H2490" s="1211"/>
      <c r="I2490" s="1211"/>
      <c r="J2490" s="1211"/>
      <c r="K2490" s="1211"/>
      <c r="L2490" s="1211"/>
      <c r="M2490" s="336"/>
      <c r="N2490" s="336"/>
      <c r="O2490" s="336"/>
    </row>
    <row r="2491" spans="1:15">
      <c r="A2491" s="336"/>
      <c r="B2491" s="336"/>
      <c r="C2491" s="336"/>
      <c r="D2491" s="336"/>
      <c r="E2491" s="336"/>
      <c r="F2491" s="336"/>
      <c r="G2491" s="336"/>
      <c r="H2491" s="336"/>
      <c r="I2491" s="336"/>
      <c r="J2491" s="336"/>
      <c r="K2491" s="336"/>
      <c r="L2491" s="336"/>
      <c r="M2491" s="336"/>
      <c r="N2491" s="336"/>
      <c r="O2491" s="336"/>
    </row>
    <row r="2492" spans="1:15" ht="18.75">
      <c r="A2492" s="336"/>
      <c r="B2492" s="336"/>
      <c r="C2492" s="336"/>
      <c r="D2492" s="1212" t="s">
        <v>2040</v>
      </c>
      <c r="E2492" s="1212"/>
      <c r="F2492" s="1212"/>
      <c r="G2492" s="1212" t="s">
        <v>2030</v>
      </c>
      <c r="H2492" s="1212"/>
      <c r="I2492" s="1212"/>
      <c r="J2492" s="1212" t="s">
        <v>2038</v>
      </c>
      <c r="K2492" s="1212"/>
      <c r="L2492" s="1212"/>
      <c r="M2492" s="336"/>
      <c r="N2492" s="336"/>
      <c r="O2492" s="336"/>
    </row>
    <row r="2493" spans="1:15" ht="18.75">
      <c r="A2493" s="336"/>
      <c r="B2493" s="336"/>
      <c r="C2493" s="336"/>
      <c r="D2493" s="1205">
        <f>G2486+I2486+M2486+O2486</f>
        <v>5756232.8472660026</v>
      </c>
      <c r="E2493" s="1206"/>
      <c r="F2493" s="1207"/>
      <c r="G2493" s="1205">
        <f>G2486</f>
        <v>4880626.8472660026</v>
      </c>
      <c r="H2493" s="1206"/>
      <c r="I2493" s="1207"/>
      <c r="J2493" s="1205">
        <f>I2486+M2486+O2486</f>
        <v>875606</v>
      </c>
      <c r="K2493" s="1208"/>
      <c r="L2493" s="1209"/>
      <c r="M2493" s="336"/>
      <c r="N2493" s="336"/>
      <c r="O2493" s="336"/>
    </row>
    <row r="2494" spans="1:15">
      <c r="A2494" s="617"/>
      <c r="B2494" s="617"/>
      <c r="C2494" s="617"/>
      <c r="D2494" s="617"/>
      <c r="E2494" s="617"/>
      <c r="F2494" s="617"/>
      <c r="G2494" s="617"/>
      <c r="H2494" s="617"/>
      <c r="I2494" s="617"/>
      <c r="J2494" s="617"/>
      <c r="K2494" s="617"/>
      <c r="L2494" s="617"/>
      <c r="M2494" s="617"/>
      <c r="N2494" s="617"/>
      <c r="O2494" s="617"/>
    </row>
    <row r="2495" spans="1:15">
      <c r="A2495" s="617"/>
      <c r="B2495" s="617"/>
      <c r="C2495" s="617"/>
      <c r="D2495" s="617"/>
      <c r="E2495" s="617"/>
      <c r="F2495" s="617"/>
      <c r="G2495" s="617"/>
      <c r="H2495" s="617"/>
      <c r="I2495" s="617"/>
      <c r="J2495" s="617"/>
      <c r="K2495" s="617"/>
      <c r="L2495" s="617"/>
      <c r="M2495" s="617"/>
      <c r="N2495" s="617"/>
      <c r="O2495" s="617"/>
    </row>
    <row r="2496" spans="1:15" ht="21">
      <c r="A2496" s="336"/>
      <c r="B2496" s="336"/>
      <c r="C2496" s="648" t="s">
        <v>682</v>
      </c>
      <c r="D2496" s="336"/>
      <c r="E2496" s="336"/>
      <c r="F2496" s="336"/>
      <c r="G2496" s="336"/>
      <c r="H2496" s="649" t="s">
        <v>683</v>
      </c>
      <c r="I2496" s="336"/>
      <c r="J2496" s="336"/>
      <c r="K2496" s="336"/>
      <c r="L2496" s="336"/>
      <c r="M2496" s="336"/>
      <c r="N2496" s="336"/>
      <c r="O2496" s="336"/>
    </row>
    <row r="2499" spans="1:11">
      <c r="A2499" s="1138" t="s">
        <v>686</v>
      </c>
      <c r="B2499" s="1138"/>
      <c r="C2499" s="1138"/>
      <c r="D2499" s="1138"/>
      <c r="E2499" s="1138"/>
      <c r="F2499" s="1138"/>
      <c r="G2499" s="1138"/>
      <c r="H2499" s="1138"/>
      <c r="I2499" s="1138"/>
      <c r="J2499" s="1138"/>
      <c r="K2499" s="123"/>
    </row>
    <row r="2500" spans="1:11">
      <c r="A2500" s="1138"/>
      <c r="B2500" s="1138"/>
      <c r="C2500" s="1138"/>
      <c r="D2500" s="1138"/>
      <c r="E2500" s="1138"/>
      <c r="F2500" s="1138"/>
      <c r="G2500" s="1138"/>
      <c r="H2500" s="1138"/>
      <c r="I2500" s="1138"/>
      <c r="J2500" s="1138"/>
      <c r="K2500" s="123"/>
    </row>
    <row r="2501" spans="1:11">
      <c r="A2501" s="122"/>
      <c r="B2501" s="123"/>
      <c r="C2501" s="123"/>
      <c r="D2501" s="123"/>
      <c r="E2501" s="123"/>
      <c r="F2501" s="123"/>
      <c r="G2501" s="123"/>
      <c r="H2501" s="123"/>
      <c r="I2501" s="123"/>
      <c r="J2501" s="123"/>
      <c r="K2501" s="123"/>
    </row>
    <row r="2502" spans="1:11">
      <c r="A2502" s="1139" t="s">
        <v>3030</v>
      </c>
      <c r="B2502" s="1139"/>
      <c r="C2502" s="1139"/>
      <c r="D2502" s="176"/>
      <c r="E2502" s="123"/>
      <c r="F2502" s="123"/>
      <c r="G2502" s="1139" t="s">
        <v>3031</v>
      </c>
      <c r="H2502" s="1139"/>
      <c r="I2502" s="1139"/>
      <c r="J2502" s="1139"/>
      <c r="K2502" s="123"/>
    </row>
    <row r="2503" spans="1:11">
      <c r="A2503" s="1140" t="s">
        <v>3032</v>
      </c>
      <c r="B2503" s="1140"/>
      <c r="C2503" s="1140"/>
      <c r="D2503" s="177"/>
      <c r="E2503" s="123"/>
      <c r="F2503" s="123"/>
      <c r="G2503" s="123"/>
      <c r="H2503" s="1140" t="s">
        <v>3033</v>
      </c>
      <c r="I2503" s="1140"/>
      <c r="J2503" s="1140"/>
      <c r="K2503" s="123"/>
    </row>
    <row r="2504" spans="1:11">
      <c r="A2504" s="1133" t="s">
        <v>694</v>
      </c>
      <c r="B2504" s="1122" t="s">
        <v>5</v>
      </c>
      <c r="C2504" s="1122" t="s">
        <v>695</v>
      </c>
      <c r="D2504" s="1120" t="s">
        <v>7</v>
      </c>
      <c r="E2504" s="1122" t="s">
        <v>696</v>
      </c>
      <c r="F2504" s="1122"/>
      <c r="G2504" s="1122"/>
      <c r="H2504" s="1122"/>
      <c r="I2504" s="1122"/>
      <c r="J2504" s="1125" t="s">
        <v>3034</v>
      </c>
      <c r="K2504" s="1204" t="s">
        <v>698</v>
      </c>
    </row>
    <row r="2505" spans="1:11">
      <c r="A2505" s="1122"/>
      <c r="B2505" s="1122"/>
      <c r="C2505" s="1122"/>
      <c r="D2505" s="1121"/>
      <c r="E2505" s="130" t="s">
        <v>10</v>
      </c>
      <c r="F2505" s="130" t="s">
        <v>699</v>
      </c>
      <c r="G2505" s="130" t="s">
        <v>12</v>
      </c>
      <c r="H2505" s="130" t="s">
        <v>700</v>
      </c>
      <c r="I2505" s="130" t="s">
        <v>701</v>
      </c>
      <c r="J2505" s="1126"/>
      <c r="K2505" s="1204"/>
    </row>
    <row r="2506" spans="1:11" ht="15.75">
      <c r="A2506" s="131">
        <v>1</v>
      </c>
      <c r="B2506" s="650" t="s">
        <v>553</v>
      </c>
      <c r="C2506" s="651" t="s">
        <v>3035</v>
      </c>
      <c r="D2506" s="652" t="s">
        <v>555</v>
      </c>
      <c r="E2506" s="411"/>
      <c r="F2506" s="131"/>
      <c r="G2506" s="131"/>
      <c r="H2506" s="411">
        <v>35</v>
      </c>
      <c r="I2506" s="131"/>
      <c r="J2506" s="653">
        <v>160</v>
      </c>
      <c r="K2506" s="131">
        <f>(E2506+F2506+G2506+H2506+I2506)*J2506</f>
        <v>5600</v>
      </c>
    </row>
    <row r="2507" spans="1:11" ht="15.75">
      <c r="A2507" s="131">
        <v>2</v>
      </c>
      <c r="B2507" s="650" t="s">
        <v>15</v>
      </c>
      <c r="C2507" s="629" t="s">
        <v>3036</v>
      </c>
      <c r="D2507" s="652" t="s">
        <v>555</v>
      </c>
      <c r="E2507" s="411">
        <v>1555</v>
      </c>
      <c r="F2507" s="131"/>
      <c r="G2507" s="131"/>
      <c r="H2507" s="131"/>
      <c r="I2507" s="131"/>
      <c r="J2507" s="653">
        <v>15.3225</v>
      </c>
      <c r="K2507" s="131">
        <f t="shared" ref="K2507:K2570" si="86">(E2507+F2507+G2507+H2507+I2507)*J2507</f>
        <v>23826.487499999999</v>
      </c>
    </row>
    <row r="2508" spans="1:11" ht="15.75">
      <c r="A2508" s="131">
        <v>3</v>
      </c>
      <c r="B2508" s="650" t="s">
        <v>466</v>
      </c>
      <c r="C2508" s="651" t="s">
        <v>3037</v>
      </c>
      <c r="D2508" s="654" t="s">
        <v>625</v>
      </c>
      <c r="E2508" s="382">
        <v>0.219</v>
      </c>
      <c r="F2508" s="131"/>
      <c r="G2508" s="131"/>
      <c r="H2508" s="131"/>
      <c r="I2508" s="131"/>
      <c r="J2508" s="655">
        <v>118000</v>
      </c>
      <c r="K2508" s="131">
        <f t="shared" si="86"/>
        <v>25842</v>
      </c>
    </row>
    <row r="2509" spans="1:11" ht="15.75">
      <c r="A2509" s="131">
        <v>4</v>
      </c>
      <c r="B2509" s="650" t="s">
        <v>1204</v>
      </c>
      <c r="C2509" s="629" t="s">
        <v>3038</v>
      </c>
      <c r="D2509" s="652" t="s">
        <v>564</v>
      </c>
      <c r="E2509" s="411">
        <v>0.53500000000000003</v>
      </c>
      <c r="F2509" s="131"/>
      <c r="G2509" s="131"/>
      <c r="H2509" s="131"/>
      <c r="I2509" s="131"/>
      <c r="J2509" s="653">
        <v>190680</v>
      </c>
      <c r="K2509" s="131">
        <f t="shared" si="86"/>
        <v>102013.8</v>
      </c>
    </row>
    <row r="2510" spans="1:11" ht="15.75">
      <c r="A2510" s="131">
        <v>5</v>
      </c>
      <c r="B2510" s="650" t="s">
        <v>565</v>
      </c>
      <c r="C2510" s="651" t="s">
        <v>3039</v>
      </c>
      <c r="D2510" s="656" t="s">
        <v>3040</v>
      </c>
      <c r="E2510" s="411">
        <v>3.5000000000000003E-2</v>
      </c>
      <c r="F2510" s="131"/>
      <c r="G2510" s="131"/>
      <c r="H2510" s="131"/>
      <c r="I2510" s="131"/>
      <c r="J2510" s="655">
        <v>62451.59</v>
      </c>
      <c r="K2510" s="131">
        <f t="shared" si="86"/>
        <v>2185.8056500000002</v>
      </c>
    </row>
    <row r="2511" spans="1:11" ht="15.75">
      <c r="A2511" s="131">
        <v>6</v>
      </c>
      <c r="B2511" s="650" t="s">
        <v>836</v>
      </c>
      <c r="C2511" s="651" t="s">
        <v>3041</v>
      </c>
      <c r="D2511" s="656" t="s">
        <v>278</v>
      </c>
      <c r="E2511" s="411"/>
      <c r="F2511" s="131"/>
      <c r="G2511" s="131"/>
      <c r="H2511" s="135">
        <v>1</v>
      </c>
      <c r="I2511" s="131"/>
      <c r="J2511" s="655">
        <v>5000</v>
      </c>
      <c r="K2511" s="131">
        <f t="shared" si="86"/>
        <v>5000</v>
      </c>
    </row>
    <row r="2512" spans="1:11" ht="15.75">
      <c r="A2512" s="131">
        <v>7</v>
      </c>
      <c r="B2512" s="650" t="s">
        <v>3042</v>
      </c>
      <c r="C2512" s="629" t="s">
        <v>3043</v>
      </c>
      <c r="D2512" s="652" t="s">
        <v>278</v>
      </c>
      <c r="E2512" s="411">
        <v>1</v>
      </c>
      <c r="F2512" s="131"/>
      <c r="G2512" s="131"/>
      <c r="H2512" s="131"/>
      <c r="I2512" s="131"/>
      <c r="J2512" s="653">
        <v>350</v>
      </c>
      <c r="K2512" s="131">
        <f t="shared" si="86"/>
        <v>350</v>
      </c>
    </row>
    <row r="2513" spans="1:11" ht="15.75">
      <c r="A2513" s="131">
        <v>8</v>
      </c>
      <c r="B2513" s="650" t="s">
        <v>884</v>
      </c>
      <c r="C2513" s="629" t="s">
        <v>3044</v>
      </c>
      <c r="D2513" s="652" t="s">
        <v>298</v>
      </c>
      <c r="E2513" s="411"/>
      <c r="F2513" s="131"/>
      <c r="G2513" s="131"/>
      <c r="H2513" s="411">
        <v>1.7541000000000004</v>
      </c>
      <c r="I2513" s="131"/>
      <c r="J2513" s="653">
        <v>38480</v>
      </c>
      <c r="K2513" s="131">
        <f t="shared" si="86"/>
        <v>67497.768000000011</v>
      </c>
    </row>
    <row r="2514" spans="1:11" ht="15.75">
      <c r="A2514" s="131">
        <v>9</v>
      </c>
      <c r="B2514" s="650" t="s">
        <v>3045</v>
      </c>
      <c r="C2514" s="629" t="s">
        <v>3046</v>
      </c>
      <c r="D2514" s="652" t="s">
        <v>298</v>
      </c>
      <c r="E2514" s="411"/>
      <c r="F2514" s="131"/>
      <c r="G2514" s="131"/>
      <c r="H2514" s="411">
        <v>1.99247</v>
      </c>
      <c r="I2514" s="131"/>
      <c r="J2514" s="653">
        <v>67296</v>
      </c>
      <c r="K2514" s="131">
        <f t="shared" si="86"/>
        <v>134085.26112000001</v>
      </c>
    </row>
    <row r="2515" spans="1:11" ht="15.75">
      <c r="A2515" s="131">
        <v>10</v>
      </c>
      <c r="B2515" s="650" t="s">
        <v>3047</v>
      </c>
      <c r="C2515" s="629" t="s">
        <v>3048</v>
      </c>
      <c r="D2515" s="652" t="s">
        <v>298</v>
      </c>
      <c r="E2515" s="411"/>
      <c r="F2515" s="131"/>
      <c r="G2515" s="131"/>
      <c r="H2515" s="411">
        <v>0.62572000000000005</v>
      </c>
      <c r="I2515" s="131"/>
      <c r="J2515" s="653">
        <v>67296</v>
      </c>
      <c r="K2515" s="131">
        <f t="shared" si="86"/>
        <v>42108.453120000006</v>
      </c>
    </row>
    <row r="2516" spans="1:11" ht="30">
      <c r="A2516" s="131">
        <v>11</v>
      </c>
      <c r="B2516" s="650" t="s">
        <v>2991</v>
      </c>
      <c r="C2516" s="657" t="s">
        <v>3049</v>
      </c>
      <c r="D2516" s="658" t="s">
        <v>278</v>
      </c>
      <c r="E2516" s="110">
        <v>21</v>
      </c>
      <c r="F2516" s="131"/>
      <c r="G2516" s="131"/>
      <c r="H2516" s="131"/>
      <c r="I2516" s="131"/>
      <c r="J2516" s="659">
        <v>10.92</v>
      </c>
      <c r="K2516" s="131">
        <f t="shared" si="86"/>
        <v>229.32</v>
      </c>
    </row>
    <row r="2517" spans="1:11" ht="15.75">
      <c r="A2517" s="131">
        <v>12</v>
      </c>
      <c r="B2517" s="650" t="s">
        <v>3050</v>
      </c>
      <c r="C2517" s="660" t="s">
        <v>3051</v>
      </c>
      <c r="D2517" s="658" t="s">
        <v>278</v>
      </c>
      <c r="E2517" s="110">
        <v>40</v>
      </c>
      <c r="F2517" s="131"/>
      <c r="G2517" s="131"/>
      <c r="H2517" s="131"/>
      <c r="I2517" s="131"/>
      <c r="J2517" s="661">
        <v>23.62</v>
      </c>
      <c r="K2517" s="131">
        <f t="shared" si="86"/>
        <v>944.80000000000007</v>
      </c>
    </row>
    <row r="2518" spans="1:11" ht="15.75">
      <c r="A2518" s="131">
        <v>13</v>
      </c>
      <c r="B2518" s="650" t="s">
        <v>2894</v>
      </c>
      <c r="C2518" s="629" t="s">
        <v>3052</v>
      </c>
      <c r="D2518" s="662" t="s">
        <v>940</v>
      </c>
      <c r="E2518" s="123"/>
      <c r="F2518" s="131"/>
      <c r="G2518" s="131"/>
      <c r="H2518" s="382">
        <v>99.960000000000008</v>
      </c>
      <c r="I2518" s="131"/>
      <c r="J2518" s="653">
        <v>43.82</v>
      </c>
      <c r="K2518" s="131">
        <f t="shared" si="86"/>
        <v>4380.2472000000007</v>
      </c>
    </row>
    <row r="2519" spans="1:11" ht="15.75">
      <c r="A2519" s="131">
        <v>14</v>
      </c>
      <c r="B2519" s="650" t="s">
        <v>3053</v>
      </c>
      <c r="C2519" s="651" t="s">
        <v>3054</v>
      </c>
      <c r="D2519" s="663" t="s">
        <v>3055</v>
      </c>
      <c r="E2519" s="393">
        <v>12.8</v>
      </c>
      <c r="F2519" s="131"/>
      <c r="G2519" s="131"/>
      <c r="H2519" s="131"/>
      <c r="I2519" s="131"/>
      <c r="J2519" s="664">
        <v>448.32499999999999</v>
      </c>
      <c r="K2519" s="131">
        <f t="shared" si="86"/>
        <v>5738.56</v>
      </c>
    </row>
    <row r="2520" spans="1:11" ht="15.75">
      <c r="A2520" s="131">
        <v>15</v>
      </c>
      <c r="B2520" s="650" t="s">
        <v>3056</v>
      </c>
      <c r="C2520" s="665" t="s">
        <v>3057</v>
      </c>
      <c r="D2520" s="662" t="s">
        <v>46</v>
      </c>
      <c r="E2520" s="382">
        <v>2</v>
      </c>
      <c r="F2520" s="131"/>
      <c r="G2520" s="131"/>
      <c r="H2520" s="131"/>
      <c r="I2520" s="131"/>
      <c r="J2520" s="666">
        <v>578.20000000000005</v>
      </c>
      <c r="K2520" s="131">
        <f t="shared" si="86"/>
        <v>1156.4000000000001</v>
      </c>
    </row>
    <row r="2521" spans="1:11" ht="15.75">
      <c r="A2521" s="131">
        <v>16</v>
      </c>
      <c r="B2521" s="650" t="s">
        <v>3058</v>
      </c>
      <c r="C2521" s="629" t="s">
        <v>3059</v>
      </c>
      <c r="D2521" s="652" t="s">
        <v>278</v>
      </c>
      <c r="E2521" s="411">
        <v>2</v>
      </c>
      <c r="F2521" s="131"/>
      <c r="G2521" s="131"/>
      <c r="H2521" s="131"/>
      <c r="I2521" s="131"/>
      <c r="J2521" s="653">
        <v>2595</v>
      </c>
      <c r="K2521" s="131">
        <f t="shared" si="86"/>
        <v>5190</v>
      </c>
    </row>
    <row r="2522" spans="1:11" ht="30">
      <c r="A2522" s="131">
        <v>17</v>
      </c>
      <c r="B2522" s="650" t="s">
        <v>1331</v>
      </c>
      <c r="C2522" s="629" t="s">
        <v>3060</v>
      </c>
      <c r="D2522" s="652" t="s">
        <v>278</v>
      </c>
      <c r="E2522" s="411">
        <v>2</v>
      </c>
      <c r="F2522" s="131"/>
      <c r="G2522" s="131"/>
      <c r="H2522" s="131"/>
      <c r="I2522" s="131"/>
      <c r="J2522" s="653">
        <v>2756.25</v>
      </c>
      <c r="K2522" s="131">
        <f t="shared" si="86"/>
        <v>5512.5</v>
      </c>
    </row>
    <row r="2523" spans="1:11" ht="15.75">
      <c r="A2523" s="131">
        <v>18</v>
      </c>
      <c r="B2523" s="650" t="s">
        <v>937</v>
      </c>
      <c r="C2523" s="629" t="s">
        <v>3061</v>
      </c>
      <c r="D2523" s="652" t="s">
        <v>278</v>
      </c>
      <c r="E2523" s="411">
        <v>10</v>
      </c>
      <c r="F2523" s="131"/>
      <c r="G2523" s="131"/>
      <c r="H2523" s="131"/>
      <c r="I2523" s="131"/>
      <c r="J2523" s="653">
        <v>3575.3</v>
      </c>
      <c r="K2523" s="131">
        <f t="shared" si="86"/>
        <v>35753</v>
      </c>
    </row>
    <row r="2524" spans="1:11" ht="15.75">
      <c r="A2524" s="131">
        <v>19</v>
      </c>
      <c r="B2524" s="650" t="s">
        <v>1325</v>
      </c>
      <c r="C2524" s="629" t="s">
        <v>3062</v>
      </c>
      <c r="D2524" s="652" t="s">
        <v>2553</v>
      </c>
      <c r="E2524" s="411">
        <v>8</v>
      </c>
      <c r="F2524" s="131"/>
      <c r="G2524" s="131"/>
      <c r="H2524" s="131"/>
      <c r="I2524" s="131"/>
      <c r="J2524" s="653">
        <v>3400.46</v>
      </c>
      <c r="K2524" s="131">
        <f t="shared" si="86"/>
        <v>27203.68</v>
      </c>
    </row>
    <row r="2525" spans="1:11" ht="30">
      <c r="A2525" s="131">
        <v>20</v>
      </c>
      <c r="B2525" s="650" t="s">
        <v>3063</v>
      </c>
      <c r="C2525" s="651" t="s">
        <v>3064</v>
      </c>
      <c r="D2525" s="652" t="s">
        <v>278</v>
      </c>
      <c r="E2525" s="411">
        <v>3</v>
      </c>
      <c r="F2525" s="131"/>
      <c r="G2525" s="131"/>
      <c r="H2525" s="131"/>
      <c r="I2525" s="131"/>
      <c r="J2525" s="653">
        <v>4653.5</v>
      </c>
      <c r="K2525" s="131">
        <f t="shared" si="86"/>
        <v>13960.5</v>
      </c>
    </row>
    <row r="2526" spans="1:11" ht="30">
      <c r="A2526" s="131">
        <v>21</v>
      </c>
      <c r="B2526" s="650" t="s">
        <v>3065</v>
      </c>
      <c r="C2526" s="651" t="s">
        <v>3066</v>
      </c>
      <c r="D2526" s="662" t="s">
        <v>278</v>
      </c>
      <c r="E2526" s="382">
        <v>20</v>
      </c>
      <c r="F2526" s="131"/>
      <c r="G2526" s="131"/>
      <c r="H2526" s="131"/>
      <c r="I2526" s="131"/>
      <c r="J2526" s="666">
        <v>913.71</v>
      </c>
      <c r="K2526" s="131">
        <f t="shared" si="86"/>
        <v>18274.2</v>
      </c>
    </row>
    <row r="2527" spans="1:11" ht="30">
      <c r="A2527" s="131">
        <v>22</v>
      </c>
      <c r="B2527" s="650" t="s">
        <v>631</v>
      </c>
      <c r="C2527" s="651" t="s">
        <v>3067</v>
      </c>
      <c r="D2527" s="662" t="s">
        <v>278</v>
      </c>
      <c r="E2527" s="382">
        <v>18</v>
      </c>
      <c r="F2527" s="131"/>
      <c r="G2527" s="131"/>
      <c r="H2527" s="131"/>
      <c r="I2527" s="131"/>
      <c r="J2527" s="666">
        <v>1139.2750000000001</v>
      </c>
      <c r="K2527" s="131">
        <f t="shared" si="86"/>
        <v>20506.95</v>
      </c>
    </row>
    <row r="2528" spans="1:11" ht="15.75">
      <c r="A2528" s="131">
        <v>23</v>
      </c>
      <c r="B2528" s="650" t="s">
        <v>796</v>
      </c>
      <c r="C2528" s="629" t="s">
        <v>3068</v>
      </c>
      <c r="D2528" s="652" t="s">
        <v>278</v>
      </c>
      <c r="E2528" s="411">
        <v>20</v>
      </c>
      <c r="F2528" s="131"/>
      <c r="G2528" s="131"/>
      <c r="H2528" s="131"/>
      <c r="I2528" s="131"/>
      <c r="J2528" s="653">
        <v>854</v>
      </c>
      <c r="K2528" s="131">
        <f t="shared" si="86"/>
        <v>17080</v>
      </c>
    </row>
    <row r="2529" spans="1:11" ht="15.75">
      <c r="A2529" s="131">
        <v>24</v>
      </c>
      <c r="B2529" s="650" t="s">
        <v>719</v>
      </c>
      <c r="C2529" s="651" t="s">
        <v>3069</v>
      </c>
      <c r="D2529" s="662" t="s">
        <v>278</v>
      </c>
      <c r="E2529" s="131"/>
      <c r="F2529" s="131"/>
      <c r="G2529" s="131"/>
      <c r="H2529" s="382">
        <v>370</v>
      </c>
      <c r="I2529" s="131"/>
      <c r="J2529" s="653">
        <v>280</v>
      </c>
      <c r="K2529" s="131">
        <f t="shared" si="86"/>
        <v>103600</v>
      </c>
    </row>
    <row r="2530" spans="1:11" ht="15.75">
      <c r="A2530" s="131">
        <v>25</v>
      </c>
      <c r="B2530" s="650" t="s">
        <v>1368</v>
      </c>
      <c r="C2530" s="629" t="s">
        <v>3070</v>
      </c>
      <c r="D2530" s="652" t="s">
        <v>278</v>
      </c>
      <c r="E2530" s="131"/>
      <c r="F2530" s="131"/>
      <c r="G2530" s="131"/>
      <c r="H2530" s="411">
        <v>19</v>
      </c>
      <c r="I2530" s="131"/>
      <c r="J2530" s="653">
        <v>1133</v>
      </c>
      <c r="K2530" s="131">
        <f t="shared" si="86"/>
        <v>21527</v>
      </c>
    </row>
    <row r="2531" spans="1:11" ht="15.75">
      <c r="A2531" s="131">
        <v>26</v>
      </c>
      <c r="B2531" s="667" t="s">
        <v>2360</v>
      </c>
      <c r="C2531" s="629" t="s">
        <v>3071</v>
      </c>
      <c r="D2531" s="652" t="s">
        <v>278</v>
      </c>
      <c r="E2531" s="411"/>
      <c r="F2531" s="131"/>
      <c r="G2531" s="131"/>
      <c r="H2531" s="411">
        <v>3</v>
      </c>
      <c r="I2531" s="131"/>
      <c r="J2531" s="653">
        <v>183.87</v>
      </c>
      <c r="K2531" s="131">
        <f t="shared" si="86"/>
        <v>551.61</v>
      </c>
    </row>
    <row r="2532" spans="1:11" ht="15.75">
      <c r="A2532" s="131">
        <v>27</v>
      </c>
      <c r="B2532" s="667" t="s">
        <v>2360</v>
      </c>
      <c r="C2532" s="629" t="s">
        <v>3072</v>
      </c>
      <c r="D2532" s="652" t="s">
        <v>2225</v>
      </c>
      <c r="E2532" s="411"/>
      <c r="F2532" s="131"/>
      <c r="G2532" s="131"/>
      <c r="H2532" s="411">
        <v>6</v>
      </c>
      <c r="I2532" s="131"/>
      <c r="J2532" s="653">
        <v>188</v>
      </c>
      <c r="K2532" s="131">
        <f t="shared" si="86"/>
        <v>1128</v>
      </c>
    </row>
    <row r="2533" spans="1:11" ht="30">
      <c r="A2533" s="131">
        <v>28</v>
      </c>
      <c r="B2533" s="650" t="s">
        <v>754</v>
      </c>
      <c r="C2533" s="629" t="s">
        <v>3073</v>
      </c>
      <c r="D2533" s="652" t="s">
        <v>278</v>
      </c>
      <c r="E2533" s="411"/>
      <c r="F2533" s="131"/>
      <c r="G2533" s="131"/>
      <c r="H2533" s="411">
        <v>9</v>
      </c>
      <c r="I2533" s="131"/>
      <c r="J2533" s="653">
        <v>2252.9749999999999</v>
      </c>
      <c r="K2533" s="131">
        <f t="shared" si="86"/>
        <v>20276.774999999998</v>
      </c>
    </row>
    <row r="2534" spans="1:11" ht="30">
      <c r="A2534" s="131">
        <v>29</v>
      </c>
      <c r="B2534" s="650" t="s">
        <v>826</v>
      </c>
      <c r="C2534" s="629" t="s">
        <v>3074</v>
      </c>
      <c r="D2534" s="652" t="s">
        <v>278</v>
      </c>
      <c r="E2534" s="411"/>
      <c r="F2534" s="131"/>
      <c r="G2534" s="131"/>
      <c r="H2534" s="411">
        <v>7</v>
      </c>
      <c r="I2534" s="131"/>
      <c r="J2534" s="653">
        <v>3229.0749999999998</v>
      </c>
      <c r="K2534" s="131">
        <f t="shared" si="86"/>
        <v>22603.524999999998</v>
      </c>
    </row>
    <row r="2535" spans="1:11" ht="15.75">
      <c r="A2535" s="131">
        <v>30</v>
      </c>
      <c r="B2535" s="650" t="s">
        <v>3075</v>
      </c>
      <c r="C2535" s="629" t="s">
        <v>3076</v>
      </c>
      <c r="D2535" s="663" t="s">
        <v>278</v>
      </c>
      <c r="E2535" s="393">
        <v>11</v>
      </c>
      <c r="F2535" s="131"/>
      <c r="G2535" s="131"/>
      <c r="H2535" s="131"/>
      <c r="I2535" s="131"/>
      <c r="J2535" s="668">
        <v>758.18000000000006</v>
      </c>
      <c r="K2535" s="131">
        <f t="shared" si="86"/>
        <v>8339.9800000000014</v>
      </c>
    </row>
    <row r="2536" spans="1:11" ht="30">
      <c r="A2536" s="131">
        <v>31</v>
      </c>
      <c r="B2536" s="650" t="s">
        <v>3077</v>
      </c>
      <c r="C2536" s="635" t="s">
        <v>3078</v>
      </c>
      <c r="D2536" s="652" t="s">
        <v>233</v>
      </c>
      <c r="E2536" s="411"/>
      <c r="F2536" s="131"/>
      <c r="G2536" s="131"/>
      <c r="H2536" s="411">
        <v>4</v>
      </c>
      <c r="I2536" s="131"/>
      <c r="J2536" s="669">
        <v>9363.75</v>
      </c>
      <c r="K2536" s="131">
        <f t="shared" si="86"/>
        <v>37455</v>
      </c>
    </row>
    <row r="2537" spans="1:11" ht="30">
      <c r="A2537" s="131">
        <v>32</v>
      </c>
      <c r="B2537" s="650" t="s">
        <v>734</v>
      </c>
      <c r="C2537" s="651" t="s">
        <v>3079</v>
      </c>
      <c r="D2537" s="662" t="s">
        <v>278</v>
      </c>
      <c r="E2537" s="382"/>
      <c r="F2537" s="131"/>
      <c r="G2537" s="131"/>
      <c r="H2537" s="382">
        <v>15</v>
      </c>
      <c r="I2537" s="131"/>
      <c r="J2537" s="666">
        <v>1223.53</v>
      </c>
      <c r="K2537" s="131">
        <f t="shared" si="86"/>
        <v>18352.95</v>
      </c>
    </row>
    <row r="2538" spans="1:11" ht="15.75">
      <c r="A2538" s="131">
        <v>33</v>
      </c>
      <c r="B2538" s="650" t="s">
        <v>1359</v>
      </c>
      <c r="C2538" s="651" t="s">
        <v>3080</v>
      </c>
      <c r="D2538" s="662" t="s">
        <v>278</v>
      </c>
      <c r="E2538" s="382"/>
      <c r="F2538" s="131"/>
      <c r="G2538" s="131"/>
      <c r="H2538" s="382">
        <v>10</v>
      </c>
      <c r="I2538" s="131"/>
      <c r="J2538" s="666">
        <v>508.48</v>
      </c>
      <c r="K2538" s="131">
        <f t="shared" si="86"/>
        <v>5084.8</v>
      </c>
    </row>
    <row r="2539" spans="1:11" ht="15.75">
      <c r="A2539" s="131">
        <v>34</v>
      </c>
      <c r="B2539" s="650" t="s">
        <v>1221</v>
      </c>
      <c r="C2539" s="651" t="s">
        <v>3081</v>
      </c>
      <c r="D2539" s="662" t="s">
        <v>278</v>
      </c>
      <c r="E2539" s="382">
        <v>15</v>
      </c>
      <c r="F2539" s="131"/>
      <c r="G2539" s="131"/>
      <c r="H2539" s="131"/>
      <c r="I2539" s="131"/>
      <c r="J2539" s="666">
        <v>789.96</v>
      </c>
      <c r="K2539" s="131">
        <f t="shared" si="86"/>
        <v>11849.400000000001</v>
      </c>
    </row>
    <row r="2540" spans="1:11" ht="15.75">
      <c r="A2540" s="131">
        <v>35</v>
      </c>
      <c r="B2540" s="650" t="s">
        <v>722</v>
      </c>
      <c r="C2540" s="660" t="s">
        <v>3082</v>
      </c>
      <c r="D2540" s="658" t="s">
        <v>278</v>
      </c>
      <c r="E2540" s="110">
        <v>6</v>
      </c>
      <c r="F2540" s="131"/>
      <c r="G2540" s="131"/>
      <c r="H2540" s="131"/>
      <c r="I2540" s="131"/>
      <c r="J2540" s="659">
        <v>463</v>
      </c>
      <c r="K2540" s="131">
        <f t="shared" si="86"/>
        <v>2778</v>
      </c>
    </row>
    <row r="2541" spans="1:11" ht="15.75">
      <c r="A2541" s="131">
        <v>36</v>
      </c>
      <c r="B2541" s="650" t="s">
        <v>3083</v>
      </c>
      <c r="C2541" s="660" t="s">
        <v>3084</v>
      </c>
      <c r="D2541" s="670" t="s">
        <v>278</v>
      </c>
      <c r="E2541" s="110">
        <v>9</v>
      </c>
      <c r="F2541" s="131"/>
      <c r="G2541" s="131"/>
      <c r="H2541" s="131"/>
      <c r="I2541" s="131"/>
      <c r="J2541" s="661">
        <v>897</v>
      </c>
      <c r="K2541" s="131">
        <f t="shared" si="86"/>
        <v>8073</v>
      </c>
    </row>
    <row r="2542" spans="1:11" ht="30">
      <c r="A2542" s="131">
        <v>37</v>
      </c>
      <c r="B2542" s="650" t="s">
        <v>745</v>
      </c>
      <c r="C2542" s="657" t="s">
        <v>3085</v>
      </c>
      <c r="D2542" s="670" t="s">
        <v>278</v>
      </c>
      <c r="E2542" s="110"/>
      <c r="F2542" s="131"/>
      <c r="G2542" s="131"/>
      <c r="H2542" s="110">
        <v>10</v>
      </c>
      <c r="I2542" s="131"/>
      <c r="J2542" s="661">
        <v>788.82500000000005</v>
      </c>
      <c r="K2542" s="131">
        <f t="shared" si="86"/>
        <v>7888.25</v>
      </c>
    </row>
    <row r="2543" spans="1:11" ht="15.75">
      <c r="A2543" s="131">
        <v>38</v>
      </c>
      <c r="B2543" s="650" t="s">
        <v>2873</v>
      </c>
      <c r="C2543" s="660" t="s">
        <v>3086</v>
      </c>
      <c r="D2543" s="670" t="s">
        <v>278</v>
      </c>
      <c r="E2543" s="110"/>
      <c r="F2543" s="131"/>
      <c r="G2543" s="131"/>
      <c r="H2543" s="110">
        <v>10</v>
      </c>
      <c r="I2543" s="131"/>
      <c r="J2543" s="661">
        <v>561.82500000000005</v>
      </c>
      <c r="K2543" s="131">
        <f t="shared" si="86"/>
        <v>5618.25</v>
      </c>
    </row>
    <row r="2544" spans="1:11" ht="15.75">
      <c r="A2544" s="131">
        <v>39</v>
      </c>
      <c r="B2544" s="650" t="s">
        <v>661</v>
      </c>
      <c r="C2544" s="651" t="s">
        <v>2153</v>
      </c>
      <c r="D2544" s="652" t="s">
        <v>1054</v>
      </c>
      <c r="E2544" s="411">
        <v>3</v>
      </c>
      <c r="F2544" s="131"/>
      <c r="G2544" s="131"/>
      <c r="H2544" s="131"/>
      <c r="I2544" s="131"/>
      <c r="J2544" s="653">
        <v>3000</v>
      </c>
      <c r="K2544" s="131">
        <f t="shared" si="86"/>
        <v>9000</v>
      </c>
    </row>
    <row r="2545" spans="1:11" ht="30">
      <c r="A2545" s="131">
        <v>40</v>
      </c>
      <c r="B2545" s="650" t="s">
        <v>3087</v>
      </c>
      <c r="C2545" s="629" t="s">
        <v>3088</v>
      </c>
      <c r="D2545" s="652" t="s">
        <v>278</v>
      </c>
      <c r="E2545" s="411">
        <v>2</v>
      </c>
      <c r="F2545" s="131"/>
      <c r="G2545" s="131"/>
      <c r="H2545" s="131"/>
      <c r="I2545" s="131"/>
      <c r="J2545" s="653">
        <v>13614.325000000001</v>
      </c>
      <c r="K2545" s="131">
        <f t="shared" si="86"/>
        <v>27228.65</v>
      </c>
    </row>
    <row r="2546" spans="1:11" ht="30">
      <c r="A2546" s="131">
        <v>41</v>
      </c>
      <c r="B2546" s="667" t="s">
        <v>522</v>
      </c>
      <c r="C2546" s="629" t="s">
        <v>3089</v>
      </c>
      <c r="D2546" s="652" t="s">
        <v>278</v>
      </c>
      <c r="E2546" s="411">
        <v>3</v>
      </c>
      <c r="F2546" s="131"/>
      <c r="G2546" s="131"/>
      <c r="H2546" s="131"/>
      <c r="I2546" s="131"/>
      <c r="J2546" s="653">
        <v>5663.65</v>
      </c>
      <c r="K2546" s="131">
        <f t="shared" si="86"/>
        <v>16990.949999999997</v>
      </c>
    </row>
    <row r="2547" spans="1:11" ht="30">
      <c r="A2547" s="131">
        <v>42</v>
      </c>
      <c r="B2547" s="667" t="s">
        <v>522</v>
      </c>
      <c r="C2547" s="629" t="s">
        <v>3090</v>
      </c>
      <c r="D2547" s="652" t="s">
        <v>278</v>
      </c>
      <c r="E2547" s="411">
        <v>2</v>
      </c>
      <c r="F2547" s="131"/>
      <c r="G2547" s="131"/>
      <c r="H2547" s="131"/>
      <c r="I2547" s="131"/>
      <c r="J2547" s="653">
        <v>4534.3249999999998</v>
      </c>
      <c r="K2547" s="131">
        <f t="shared" si="86"/>
        <v>9068.65</v>
      </c>
    </row>
    <row r="2548" spans="1:11" ht="30">
      <c r="A2548" s="131">
        <v>43</v>
      </c>
      <c r="B2548" s="650" t="s">
        <v>2562</v>
      </c>
      <c r="C2548" s="629" t="s">
        <v>3091</v>
      </c>
      <c r="D2548" s="652" t="s">
        <v>278</v>
      </c>
      <c r="E2548" s="411">
        <v>6</v>
      </c>
      <c r="F2548" s="131"/>
      <c r="G2548" s="131"/>
      <c r="H2548" s="131"/>
      <c r="I2548" s="131"/>
      <c r="J2548" s="653">
        <v>1696.83</v>
      </c>
      <c r="K2548" s="131">
        <f t="shared" si="86"/>
        <v>10180.98</v>
      </c>
    </row>
    <row r="2549" spans="1:11" ht="30">
      <c r="A2549" s="131">
        <v>44</v>
      </c>
      <c r="B2549" s="650" t="s">
        <v>3092</v>
      </c>
      <c r="C2549" s="629" t="s">
        <v>3093</v>
      </c>
      <c r="D2549" s="652" t="s">
        <v>278</v>
      </c>
      <c r="E2549" s="411">
        <v>5</v>
      </c>
      <c r="F2549" s="131"/>
      <c r="G2549" s="131"/>
      <c r="H2549" s="131"/>
      <c r="I2549" s="131"/>
      <c r="J2549" s="653">
        <v>2831.8249999999998</v>
      </c>
      <c r="K2549" s="131">
        <f t="shared" si="86"/>
        <v>14159.125</v>
      </c>
    </row>
    <row r="2550" spans="1:11" ht="30">
      <c r="A2550" s="131">
        <v>45</v>
      </c>
      <c r="B2550" s="650" t="s">
        <v>1415</v>
      </c>
      <c r="C2550" s="629" t="s">
        <v>3094</v>
      </c>
      <c r="D2550" s="652" t="s">
        <v>278</v>
      </c>
      <c r="E2550" s="411">
        <v>5</v>
      </c>
      <c r="F2550" s="131"/>
      <c r="G2550" s="131"/>
      <c r="H2550" s="131"/>
      <c r="I2550" s="131"/>
      <c r="J2550" s="653">
        <v>3393.65</v>
      </c>
      <c r="K2550" s="131">
        <f t="shared" si="86"/>
        <v>16968.25</v>
      </c>
    </row>
    <row r="2551" spans="1:11" ht="15.75">
      <c r="A2551" s="131">
        <v>46</v>
      </c>
      <c r="B2551" s="650" t="s">
        <v>2577</v>
      </c>
      <c r="C2551" s="629" t="s">
        <v>3095</v>
      </c>
      <c r="D2551" s="652" t="s">
        <v>278</v>
      </c>
      <c r="E2551" s="411"/>
      <c r="F2551" s="131"/>
      <c r="G2551" s="131"/>
      <c r="H2551" s="411">
        <v>5</v>
      </c>
      <c r="I2551" s="131"/>
      <c r="J2551" s="653">
        <v>6800</v>
      </c>
      <c r="K2551" s="131">
        <f t="shared" si="86"/>
        <v>34000</v>
      </c>
    </row>
    <row r="2552" spans="1:11" ht="15.75">
      <c r="A2552" s="131">
        <v>47</v>
      </c>
      <c r="B2552" s="650" t="s">
        <v>2352</v>
      </c>
      <c r="C2552" s="629" t="s">
        <v>3096</v>
      </c>
      <c r="D2552" s="652" t="s">
        <v>2225</v>
      </c>
      <c r="E2552" s="411"/>
      <c r="F2552" s="131"/>
      <c r="G2552" s="131"/>
      <c r="H2552" s="411">
        <v>2</v>
      </c>
      <c r="I2552" s="131"/>
      <c r="J2552" s="653">
        <v>125.19</v>
      </c>
      <c r="K2552" s="131">
        <f t="shared" si="86"/>
        <v>250.38</v>
      </c>
    </row>
    <row r="2553" spans="1:11" ht="30">
      <c r="A2553" s="131">
        <v>48</v>
      </c>
      <c r="B2553" s="671" t="s">
        <v>3097</v>
      </c>
      <c r="C2553" s="629" t="s">
        <v>3098</v>
      </c>
      <c r="D2553" s="652" t="s">
        <v>278</v>
      </c>
      <c r="E2553" s="411">
        <v>8</v>
      </c>
      <c r="F2553" s="131"/>
      <c r="G2553" s="131"/>
      <c r="H2553" s="131"/>
      <c r="I2553" s="131"/>
      <c r="J2553" s="653">
        <v>652.625</v>
      </c>
      <c r="K2553" s="131">
        <f t="shared" si="86"/>
        <v>5221</v>
      </c>
    </row>
    <row r="2554" spans="1:11" ht="30">
      <c r="A2554" s="131">
        <v>49</v>
      </c>
      <c r="B2554" s="671" t="s">
        <v>3097</v>
      </c>
      <c r="C2554" s="629" t="s">
        <v>3099</v>
      </c>
      <c r="D2554" s="663" t="s">
        <v>278</v>
      </c>
      <c r="E2554" s="393">
        <v>20</v>
      </c>
      <c r="F2554" s="131"/>
      <c r="G2554" s="131"/>
      <c r="H2554" s="131"/>
      <c r="I2554" s="131"/>
      <c r="J2554" s="668">
        <v>510.75</v>
      </c>
      <c r="K2554" s="131">
        <f t="shared" si="86"/>
        <v>10215</v>
      </c>
    </row>
    <row r="2555" spans="1:11" ht="15.75">
      <c r="A2555" s="131">
        <v>50</v>
      </c>
      <c r="B2555" s="650" t="s">
        <v>2581</v>
      </c>
      <c r="C2555" s="629" t="s">
        <v>3100</v>
      </c>
      <c r="D2555" s="656" t="s">
        <v>278</v>
      </c>
      <c r="E2555" s="411">
        <v>4</v>
      </c>
      <c r="F2555" s="131"/>
      <c r="G2555" s="131"/>
      <c r="H2555" s="131"/>
      <c r="I2555" s="131"/>
      <c r="J2555" s="655">
        <v>879.63</v>
      </c>
      <c r="K2555" s="131">
        <f t="shared" si="86"/>
        <v>3518.52</v>
      </c>
    </row>
    <row r="2556" spans="1:11" ht="15.75">
      <c r="A2556" s="131">
        <v>51</v>
      </c>
      <c r="B2556" s="667" t="s">
        <v>545</v>
      </c>
      <c r="C2556" s="665" t="s">
        <v>3101</v>
      </c>
      <c r="D2556" s="662" t="s">
        <v>46</v>
      </c>
      <c r="E2556" s="382">
        <v>3</v>
      </c>
      <c r="F2556" s="131"/>
      <c r="G2556" s="131"/>
      <c r="H2556" s="131"/>
      <c r="I2556" s="131"/>
      <c r="J2556" s="666">
        <v>17688.2</v>
      </c>
      <c r="K2556" s="131">
        <f t="shared" si="86"/>
        <v>53064.600000000006</v>
      </c>
    </row>
    <row r="2557" spans="1:11" ht="15.75">
      <c r="A2557" s="131">
        <v>52</v>
      </c>
      <c r="B2557" s="667" t="s">
        <v>545</v>
      </c>
      <c r="C2557" s="651" t="s">
        <v>3102</v>
      </c>
      <c r="D2557" s="656" t="s">
        <v>278</v>
      </c>
      <c r="E2557" s="411">
        <v>1</v>
      </c>
      <c r="F2557" s="131"/>
      <c r="G2557" s="131"/>
      <c r="H2557" s="131"/>
      <c r="I2557" s="131"/>
      <c r="J2557" s="655">
        <v>14786</v>
      </c>
      <c r="K2557" s="131">
        <f t="shared" si="86"/>
        <v>14786</v>
      </c>
    </row>
    <row r="2558" spans="1:11" ht="60">
      <c r="A2558" s="131">
        <v>53</v>
      </c>
      <c r="B2558" s="650" t="s">
        <v>57</v>
      </c>
      <c r="C2558" s="665" t="s">
        <v>3103</v>
      </c>
      <c r="D2558" s="662" t="s">
        <v>46</v>
      </c>
      <c r="E2558" s="382">
        <v>1</v>
      </c>
      <c r="F2558" s="131"/>
      <c r="G2558" s="131"/>
      <c r="H2558" s="131"/>
      <c r="I2558" s="131"/>
      <c r="J2558" s="666">
        <v>83178.2</v>
      </c>
      <c r="K2558" s="131">
        <f t="shared" si="86"/>
        <v>83178.2</v>
      </c>
    </row>
    <row r="2559" spans="1:11" ht="30">
      <c r="A2559" s="131">
        <v>54</v>
      </c>
      <c r="B2559" s="650" t="s">
        <v>3104</v>
      </c>
      <c r="C2559" s="629" t="s">
        <v>3105</v>
      </c>
      <c r="D2559" s="652" t="s">
        <v>278</v>
      </c>
      <c r="E2559" s="411">
        <v>5</v>
      </c>
      <c r="F2559" s="131"/>
      <c r="G2559" s="131"/>
      <c r="H2559" s="131"/>
      <c r="I2559" s="131"/>
      <c r="J2559" s="666">
        <v>896.65</v>
      </c>
      <c r="K2559" s="131">
        <f t="shared" si="86"/>
        <v>4483.25</v>
      </c>
    </row>
    <row r="2560" spans="1:11" ht="45">
      <c r="A2560" s="131">
        <v>55</v>
      </c>
      <c r="B2560" s="650" t="s">
        <v>627</v>
      </c>
      <c r="C2560" s="651" t="s">
        <v>3106</v>
      </c>
      <c r="D2560" s="652" t="s">
        <v>555</v>
      </c>
      <c r="E2560" s="411">
        <v>145</v>
      </c>
      <c r="F2560" s="131"/>
      <c r="G2560" s="131"/>
      <c r="H2560" s="131"/>
      <c r="I2560" s="131"/>
      <c r="J2560" s="653">
        <v>30.765000000000001</v>
      </c>
      <c r="K2560" s="131">
        <f t="shared" si="86"/>
        <v>4460.9250000000002</v>
      </c>
    </row>
    <row r="2561" spans="1:11" ht="30">
      <c r="A2561" s="131">
        <v>56</v>
      </c>
      <c r="B2561" s="650" t="s">
        <v>876</v>
      </c>
      <c r="C2561" s="665" t="s">
        <v>3107</v>
      </c>
      <c r="D2561" s="662" t="s">
        <v>46</v>
      </c>
      <c r="E2561" s="382">
        <v>4</v>
      </c>
      <c r="F2561" s="131"/>
      <c r="G2561" s="131"/>
      <c r="H2561" s="131"/>
      <c r="I2561" s="131"/>
      <c r="J2561" s="666">
        <v>329.22</v>
      </c>
      <c r="K2561" s="131">
        <f t="shared" si="86"/>
        <v>1316.88</v>
      </c>
    </row>
    <row r="2562" spans="1:11" ht="30">
      <c r="A2562" s="131">
        <v>57</v>
      </c>
      <c r="B2562" s="650" t="s">
        <v>3108</v>
      </c>
      <c r="C2562" s="629" t="s">
        <v>3109</v>
      </c>
      <c r="D2562" s="652" t="s">
        <v>278</v>
      </c>
      <c r="E2562" s="411">
        <v>2</v>
      </c>
      <c r="F2562" s="131"/>
      <c r="G2562" s="131"/>
      <c r="H2562" s="131"/>
      <c r="I2562" s="131"/>
      <c r="J2562" s="653">
        <v>2258.65</v>
      </c>
      <c r="K2562" s="131">
        <f t="shared" si="86"/>
        <v>4517.3</v>
      </c>
    </row>
    <row r="2563" spans="1:11" ht="30">
      <c r="A2563" s="131">
        <v>58</v>
      </c>
      <c r="B2563" s="650" t="s">
        <v>3110</v>
      </c>
      <c r="C2563" s="629" t="s">
        <v>3111</v>
      </c>
      <c r="D2563" s="652" t="s">
        <v>278</v>
      </c>
      <c r="E2563" s="411">
        <v>2</v>
      </c>
      <c r="F2563" s="131"/>
      <c r="G2563" s="131"/>
      <c r="H2563" s="131"/>
      <c r="I2563" s="131"/>
      <c r="J2563" s="653">
        <v>2264.3249999999998</v>
      </c>
      <c r="K2563" s="131">
        <f t="shared" si="86"/>
        <v>4528.6499999999996</v>
      </c>
    </row>
    <row r="2564" spans="1:11" ht="45">
      <c r="A2564" s="131">
        <v>59</v>
      </c>
      <c r="B2564" s="667" t="s">
        <v>3112</v>
      </c>
      <c r="C2564" s="629" t="s">
        <v>3113</v>
      </c>
      <c r="D2564" s="652" t="s">
        <v>278</v>
      </c>
      <c r="E2564" s="411">
        <v>1</v>
      </c>
      <c r="F2564" s="131"/>
      <c r="G2564" s="131"/>
      <c r="H2564" s="131"/>
      <c r="I2564" s="131"/>
      <c r="J2564" s="653">
        <v>6242.5</v>
      </c>
      <c r="K2564" s="131">
        <f t="shared" si="86"/>
        <v>6242.5</v>
      </c>
    </row>
    <row r="2565" spans="1:11" ht="30">
      <c r="A2565" s="131">
        <v>60</v>
      </c>
      <c r="B2565" s="650" t="s">
        <v>3114</v>
      </c>
      <c r="C2565" s="651" t="s">
        <v>3115</v>
      </c>
      <c r="D2565" s="662" t="s">
        <v>278</v>
      </c>
      <c r="E2565" s="382">
        <v>5</v>
      </c>
      <c r="F2565" s="131"/>
      <c r="G2565" s="131"/>
      <c r="H2565" s="131"/>
      <c r="I2565" s="131"/>
      <c r="J2565" s="666">
        <v>4786.1000000000004</v>
      </c>
      <c r="K2565" s="131">
        <f t="shared" si="86"/>
        <v>23930.5</v>
      </c>
    </row>
    <row r="2566" spans="1:11" ht="45">
      <c r="A2566" s="131">
        <v>61</v>
      </c>
      <c r="B2566" s="650" t="s">
        <v>3116</v>
      </c>
      <c r="C2566" s="672" t="s">
        <v>3117</v>
      </c>
      <c r="D2566" s="662" t="s">
        <v>278</v>
      </c>
      <c r="E2566" s="382">
        <v>2</v>
      </c>
      <c r="F2566" s="131"/>
      <c r="G2566" s="131"/>
      <c r="H2566" s="131"/>
      <c r="I2566" s="131"/>
      <c r="J2566" s="666">
        <v>6291.7749999999996</v>
      </c>
      <c r="K2566" s="131">
        <f t="shared" si="86"/>
        <v>12583.55</v>
      </c>
    </row>
    <row r="2567" spans="1:11" ht="45">
      <c r="A2567" s="131">
        <v>62</v>
      </c>
      <c r="B2567" s="650" t="s">
        <v>3118</v>
      </c>
      <c r="C2567" s="672" t="s">
        <v>3119</v>
      </c>
      <c r="D2567" s="662" t="s">
        <v>278</v>
      </c>
      <c r="E2567" s="382">
        <v>1</v>
      </c>
      <c r="F2567" s="131"/>
      <c r="G2567" s="131"/>
      <c r="H2567" s="131"/>
      <c r="I2567" s="131"/>
      <c r="J2567" s="666">
        <v>6291.7749999999996</v>
      </c>
      <c r="K2567" s="131">
        <f t="shared" si="86"/>
        <v>6291.7749999999996</v>
      </c>
    </row>
    <row r="2568" spans="1:11" ht="45">
      <c r="A2568" s="131">
        <v>63</v>
      </c>
      <c r="B2568" s="667" t="s">
        <v>3112</v>
      </c>
      <c r="C2568" s="672" t="s">
        <v>3120</v>
      </c>
      <c r="D2568" s="662" t="s">
        <v>278</v>
      </c>
      <c r="E2568" s="382">
        <v>2</v>
      </c>
      <c r="F2568" s="131"/>
      <c r="G2568" s="131"/>
      <c r="H2568" s="131"/>
      <c r="I2568" s="131"/>
      <c r="J2568" s="666">
        <v>5129.6000000000004</v>
      </c>
      <c r="K2568" s="131">
        <f t="shared" si="86"/>
        <v>10259.200000000001</v>
      </c>
    </row>
    <row r="2569" spans="1:11" ht="45">
      <c r="A2569" s="131">
        <v>64</v>
      </c>
      <c r="B2569" s="650" t="s">
        <v>3121</v>
      </c>
      <c r="C2569" s="672" t="s">
        <v>3122</v>
      </c>
      <c r="D2569" s="662" t="s">
        <v>278</v>
      </c>
      <c r="E2569" s="382">
        <v>3</v>
      </c>
      <c r="F2569" s="131"/>
      <c r="G2569" s="131"/>
      <c r="H2569" s="131"/>
      <c r="I2569" s="131"/>
      <c r="J2569" s="666">
        <v>5141.05</v>
      </c>
      <c r="K2569" s="131">
        <f t="shared" si="86"/>
        <v>15423.150000000001</v>
      </c>
    </row>
    <row r="2570" spans="1:11" ht="45">
      <c r="A2570" s="131">
        <v>65</v>
      </c>
      <c r="B2570" s="650" t="s">
        <v>2850</v>
      </c>
      <c r="C2570" s="672" t="s">
        <v>3123</v>
      </c>
      <c r="D2570" s="662" t="s">
        <v>278</v>
      </c>
      <c r="E2570" s="382">
        <v>3</v>
      </c>
      <c r="F2570" s="131"/>
      <c r="G2570" s="131"/>
      <c r="H2570" s="131"/>
      <c r="I2570" s="131"/>
      <c r="J2570" s="666">
        <v>5141.05</v>
      </c>
      <c r="K2570" s="131">
        <f t="shared" si="86"/>
        <v>15423.150000000001</v>
      </c>
    </row>
    <row r="2571" spans="1:11" ht="15.75">
      <c r="A2571" s="131">
        <v>66</v>
      </c>
      <c r="B2571" s="650" t="s">
        <v>3124</v>
      </c>
      <c r="C2571" s="651" t="s">
        <v>3125</v>
      </c>
      <c r="D2571" s="652" t="s">
        <v>278</v>
      </c>
      <c r="E2571" s="411">
        <v>9</v>
      </c>
      <c r="F2571" s="131"/>
      <c r="G2571" s="131"/>
      <c r="H2571" s="131"/>
      <c r="I2571" s="131"/>
      <c r="J2571" s="653">
        <v>60</v>
      </c>
      <c r="K2571" s="131">
        <f t="shared" ref="K2571:K2634" si="87">(E2571+F2571+G2571+H2571+I2571)*J2571</f>
        <v>540</v>
      </c>
    </row>
    <row r="2572" spans="1:11" ht="15.75">
      <c r="A2572" s="131">
        <v>67</v>
      </c>
      <c r="B2572" s="650" t="s">
        <v>2223</v>
      </c>
      <c r="C2572" s="629" t="s">
        <v>3126</v>
      </c>
      <c r="D2572" s="652" t="s">
        <v>278</v>
      </c>
      <c r="E2572" s="411">
        <v>15</v>
      </c>
      <c r="F2572" s="131"/>
      <c r="G2572" s="131"/>
      <c r="H2572" s="131"/>
      <c r="I2572" s="131"/>
      <c r="J2572" s="653">
        <v>62</v>
      </c>
      <c r="K2572" s="131">
        <f t="shared" si="87"/>
        <v>930</v>
      </c>
    </row>
    <row r="2573" spans="1:11" ht="15.75">
      <c r="A2573" s="131">
        <v>68</v>
      </c>
      <c r="B2573" s="650" t="s">
        <v>2226</v>
      </c>
      <c r="C2573" s="629" t="s">
        <v>3127</v>
      </c>
      <c r="D2573" s="652" t="s">
        <v>278</v>
      </c>
      <c r="E2573" s="411">
        <v>9</v>
      </c>
      <c r="F2573" s="131"/>
      <c r="G2573" s="131"/>
      <c r="H2573" s="131"/>
      <c r="I2573" s="131"/>
      <c r="J2573" s="653">
        <v>64</v>
      </c>
      <c r="K2573" s="131">
        <f t="shared" si="87"/>
        <v>576</v>
      </c>
    </row>
    <row r="2574" spans="1:11" ht="15.75">
      <c r="A2574" s="131">
        <v>69</v>
      </c>
      <c r="B2574" s="650" t="s">
        <v>2228</v>
      </c>
      <c r="C2574" s="629" t="s">
        <v>3128</v>
      </c>
      <c r="D2574" s="652" t="s">
        <v>278</v>
      </c>
      <c r="E2574" s="411">
        <v>12</v>
      </c>
      <c r="F2574" s="131"/>
      <c r="G2574" s="131"/>
      <c r="H2574" s="131"/>
      <c r="I2574" s="131"/>
      <c r="J2574" s="653">
        <v>68</v>
      </c>
      <c r="K2574" s="131">
        <f t="shared" si="87"/>
        <v>816</v>
      </c>
    </row>
    <row r="2575" spans="1:11" ht="30">
      <c r="A2575" s="131">
        <v>70</v>
      </c>
      <c r="B2575" s="667" t="s">
        <v>3129</v>
      </c>
      <c r="C2575" s="629" t="s">
        <v>3130</v>
      </c>
      <c r="D2575" s="652" t="s">
        <v>278</v>
      </c>
      <c r="E2575" s="411">
        <v>8</v>
      </c>
      <c r="F2575" s="131"/>
      <c r="G2575" s="131"/>
      <c r="H2575" s="131"/>
      <c r="I2575" s="131"/>
      <c r="J2575" s="653">
        <v>448.33</v>
      </c>
      <c r="K2575" s="131">
        <f t="shared" si="87"/>
        <v>3586.64</v>
      </c>
    </row>
    <row r="2576" spans="1:11" ht="30">
      <c r="A2576" s="131">
        <v>71</v>
      </c>
      <c r="B2576" s="671" t="s">
        <v>3131</v>
      </c>
      <c r="C2576" s="629" t="s">
        <v>3132</v>
      </c>
      <c r="D2576" s="652" t="s">
        <v>278</v>
      </c>
      <c r="E2576" s="411">
        <v>5</v>
      </c>
      <c r="F2576" s="131"/>
      <c r="G2576" s="131"/>
      <c r="H2576" s="131"/>
      <c r="I2576" s="131"/>
      <c r="J2576" s="653">
        <v>448.33</v>
      </c>
      <c r="K2576" s="131">
        <f t="shared" si="87"/>
        <v>2241.65</v>
      </c>
    </row>
    <row r="2577" spans="1:11" ht="30">
      <c r="A2577" s="131">
        <v>72</v>
      </c>
      <c r="B2577" s="667" t="s">
        <v>3129</v>
      </c>
      <c r="C2577" s="629" t="s">
        <v>3133</v>
      </c>
      <c r="D2577" s="652" t="s">
        <v>278</v>
      </c>
      <c r="E2577" s="411">
        <v>6</v>
      </c>
      <c r="F2577" s="131"/>
      <c r="G2577" s="131"/>
      <c r="H2577" s="131"/>
      <c r="I2577" s="131"/>
      <c r="J2577" s="653">
        <v>675.32500000000005</v>
      </c>
      <c r="K2577" s="131">
        <f t="shared" si="87"/>
        <v>4051.9500000000003</v>
      </c>
    </row>
    <row r="2578" spans="1:11" ht="30">
      <c r="A2578" s="131">
        <v>73</v>
      </c>
      <c r="B2578" s="650" t="s">
        <v>3134</v>
      </c>
      <c r="C2578" s="629" t="s">
        <v>3135</v>
      </c>
      <c r="D2578" s="652" t="s">
        <v>278</v>
      </c>
      <c r="E2578" s="411">
        <v>2</v>
      </c>
      <c r="F2578" s="131"/>
      <c r="G2578" s="131"/>
      <c r="H2578" s="131"/>
      <c r="I2578" s="131"/>
      <c r="J2578" s="653">
        <v>675.32500000000005</v>
      </c>
      <c r="K2578" s="131">
        <f t="shared" si="87"/>
        <v>1350.65</v>
      </c>
    </row>
    <row r="2579" spans="1:11" ht="30">
      <c r="A2579" s="131">
        <v>74</v>
      </c>
      <c r="B2579" s="671" t="s">
        <v>3131</v>
      </c>
      <c r="C2579" s="629" t="s">
        <v>3136</v>
      </c>
      <c r="D2579" s="652" t="s">
        <v>278</v>
      </c>
      <c r="E2579" s="411">
        <v>6</v>
      </c>
      <c r="F2579" s="131"/>
      <c r="G2579" s="131"/>
      <c r="H2579" s="131"/>
      <c r="I2579" s="131"/>
      <c r="J2579" s="653">
        <v>675.32500000000005</v>
      </c>
      <c r="K2579" s="131">
        <f t="shared" si="87"/>
        <v>4051.9500000000003</v>
      </c>
    </row>
    <row r="2580" spans="1:11" ht="30">
      <c r="A2580" s="131">
        <v>75</v>
      </c>
      <c r="B2580" s="650" t="s">
        <v>3137</v>
      </c>
      <c r="C2580" s="629" t="s">
        <v>3138</v>
      </c>
      <c r="D2580" s="652" t="s">
        <v>278</v>
      </c>
      <c r="E2580" s="411">
        <v>5</v>
      </c>
      <c r="F2580" s="131"/>
      <c r="G2580" s="131"/>
      <c r="H2580" s="131"/>
      <c r="I2580" s="131"/>
      <c r="J2580" s="653">
        <v>675.32500000000005</v>
      </c>
      <c r="K2580" s="131">
        <f t="shared" si="87"/>
        <v>3376.625</v>
      </c>
    </row>
    <row r="2581" spans="1:11" ht="30">
      <c r="A2581" s="131">
        <v>76</v>
      </c>
      <c r="B2581" s="650" t="s">
        <v>3139</v>
      </c>
      <c r="C2581" s="629" t="s">
        <v>3140</v>
      </c>
      <c r="D2581" s="652" t="s">
        <v>278</v>
      </c>
      <c r="E2581" s="411">
        <v>4</v>
      </c>
      <c r="F2581" s="131"/>
      <c r="G2581" s="131"/>
      <c r="H2581" s="131"/>
      <c r="I2581" s="131"/>
      <c r="J2581" s="653">
        <v>675.32500000000005</v>
      </c>
      <c r="K2581" s="131">
        <f t="shared" si="87"/>
        <v>2701.3</v>
      </c>
    </row>
    <row r="2582" spans="1:11" ht="30">
      <c r="A2582" s="131">
        <v>77</v>
      </c>
      <c r="B2582" s="650" t="s">
        <v>3141</v>
      </c>
      <c r="C2582" s="629" t="s">
        <v>3142</v>
      </c>
      <c r="D2582" s="652" t="s">
        <v>278</v>
      </c>
      <c r="E2582" s="411">
        <v>4</v>
      </c>
      <c r="F2582" s="131"/>
      <c r="G2582" s="131"/>
      <c r="H2582" s="131"/>
      <c r="I2582" s="131"/>
      <c r="J2582" s="653">
        <v>681</v>
      </c>
      <c r="K2582" s="131">
        <f t="shared" si="87"/>
        <v>2724</v>
      </c>
    </row>
    <row r="2583" spans="1:11" ht="30">
      <c r="A2583" s="131">
        <v>78</v>
      </c>
      <c r="B2583" s="650" t="s">
        <v>3143</v>
      </c>
      <c r="C2583" s="629" t="s">
        <v>3144</v>
      </c>
      <c r="D2583" s="652" t="s">
        <v>278</v>
      </c>
      <c r="E2583" s="411">
        <v>5</v>
      </c>
      <c r="F2583" s="131"/>
      <c r="G2583" s="131"/>
      <c r="H2583" s="131"/>
      <c r="I2583" s="131"/>
      <c r="J2583" s="653">
        <v>681</v>
      </c>
      <c r="K2583" s="131">
        <f t="shared" si="87"/>
        <v>3405</v>
      </c>
    </row>
    <row r="2584" spans="1:11" ht="30">
      <c r="A2584" s="131">
        <v>79</v>
      </c>
      <c r="B2584" s="650" t="s">
        <v>3145</v>
      </c>
      <c r="C2584" s="629" t="s">
        <v>3146</v>
      </c>
      <c r="D2584" s="652" t="s">
        <v>278</v>
      </c>
      <c r="E2584" s="411">
        <v>3</v>
      </c>
      <c r="F2584" s="131"/>
      <c r="G2584" s="131"/>
      <c r="H2584" s="131"/>
      <c r="I2584" s="131"/>
      <c r="J2584" s="653">
        <v>681</v>
      </c>
      <c r="K2584" s="131">
        <f t="shared" si="87"/>
        <v>2043</v>
      </c>
    </row>
    <row r="2585" spans="1:11" ht="30">
      <c r="A2585" s="131">
        <v>80</v>
      </c>
      <c r="B2585" s="650" t="s">
        <v>944</v>
      </c>
      <c r="C2585" s="629" t="s">
        <v>3147</v>
      </c>
      <c r="D2585" s="652" t="s">
        <v>278</v>
      </c>
      <c r="E2585" s="411">
        <v>1</v>
      </c>
      <c r="F2585" s="131"/>
      <c r="G2585" s="131"/>
      <c r="H2585" s="131"/>
      <c r="I2585" s="131"/>
      <c r="J2585" s="653">
        <v>227</v>
      </c>
      <c r="K2585" s="131">
        <f t="shared" si="87"/>
        <v>227</v>
      </c>
    </row>
    <row r="2586" spans="1:11" ht="15.75">
      <c r="A2586" s="131">
        <v>81</v>
      </c>
      <c r="B2586" s="650" t="s">
        <v>3148</v>
      </c>
      <c r="C2586" s="651" t="s">
        <v>3149</v>
      </c>
      <c r="D2586" s="662" t="s">
        <v>46</v>
      </c>
      <c r="E2586" s="411">
        <v>3</v>
      </c>
      <c r="F2586" s="131"/>
      <c r="G2586" s="131"/>
      <c r="H2586" s="131"/>
      <c r="I2586" s="131"/>
      <c r="J2586" s="653">
        <v>6242.5</v>
      </c>
      <c r="K2586" s="131">
        <f t="shared" si="87"/>
        <v>18727.5</v>
      </c>
    </row>
    <row r="2587" spans="1:11" ht="30">
      <c r="A2587" s="131">
        <v>82</v>
      </c>
      <c r="B2587" s="650" t="s">
        <v>1090</v>
      </c>
      <c r="C2587" s="651" t="s">
        <v>3150</v>
      </c>
      <c r="D2587" s="652" t="s">
        <v>278</v>
      </c>
      <c r="E2587" s="411">
        <v>1</v>
      </c>
      <c r="F2587" s="131"/>
      <c r="G2587" s="131"/>
      <c r="H2587" s="131"/>
      <c r="I2587" s="131"/>
      <c r="J2587" s="653">
        <v>25470</v>
      </c>
      <c r="K2587" s="131">
        <f t="shared" si="87"/>
        <v>25470</v>
      </c>
    </row>
    <row r="2588" spans="1:11" ht="30">
      <c r="A2588" s="131">
        <v>83</v>
      </c>
      <c r="B2588" s="671" t="s">
        <v>974</v>
      </c>
      <c r="C2588" s="651" t="s">
        <v>3151</v>
      </c>
      <c r="D2588" s="652" t="s">
        <v>2553</v>
      </c>
      <c r="E2588" s="411">
        <v>3</v>
      </c>
      <c r="F2588" s="131"/>
      <c r="G2588" s="131"/>
      <c r="H2588" s="131"/>
      <c r="I2588" s="131"/>
      <c r="J2588" s="655">
        <v>28000</v>
      </c>
      <c r="K2588" s="131">
        <f t="shared" si="87"/>
        <v>84000</v>
      </c>
    </row>
    <row r="2589" spans="1:11" ht="30">
      <c r="A2589" s="131">
        <v>84</v>
      </c>
      <c r="B2589" s="650" t="s">
        <v>3152</v>
      </c>
      <c r="C2589" s="629" t="s">
        <v>3153</v>
      </c>
      <c r="D2589" s="652" t="s">
        <v>278</v>
      </c>
      <c r="E2589" s="411">
        <v>1</v>
      </c>
      <c r="F2589" s="131"/>
      <c r="G2589" s="131"/>
      <c r="H2589" s="131"/>
      <c r="I2589" s="131"/>
      <c r="J2589" s="653">
        <v>18154.325000000001</v>
      </c>
      <c r="K2589" s="131">
        <f t="shared" si="87"/>
        <v>18154.325000000001</v>
      </c>
    </row>
    <row r="2590" spans="1:11" ht="30">
      <c r="A2590" s="131">
        <v>85</v>
      </c>
      <c r="B2590" s="650" t="s">
        <v>3154</v>
      </c>
      <c r="C2590" s="629" t="s">
        <v>3155</v>
      </c>
      <c r="D2590" s="652" t="s">
        <v>278</v>
      </c>
      <c r="E2590" s="411">
        <v>3</v>
      </c>
      <c r="F2590" s="131"/>
      <c r="G2590" s="131"/>
      <c r="H2590" s="131"/>
      <c r="I2590" s="131"/>
      <c r="J2590" s="666">
        <v>10430.65</v>
      </c>
      <c r="K2590" s="131">
        <f t="shared" si="87"/>
        <v>31291.949999999997</v>
      </c>
    </row>
    <row r="2591" spans="1:11" ht="15.75">
      <c r="A2591" s="131">
        <v>86</v>
      </c>
      <c r="B2591" s="650" t="s">
        <v>3156</v>
      </c>
      <c r="C2591" s="629" t="s">
        <v>3157</v>
      </c>
      <c r="D2591" s="663" t="s">
        <v>278</v>
      </c>
      <c r="E2591" s="393">
        <v>3</v>
      </c>
      <c r="F2591" s="131"/>
      <c r="G2591" s="131"/>
      <c r="H2591" s="131"/>
      <c r="I2591" s="131"/>
      <c r="J2591" s="668">
        <v>13614.33</v>
      </c>
      <c r="K2591" s="131">
        <f t="shared" si="87"/>
        <v>40842.99</v>
      </c>
    </row>
    <row r="2592" spans="1:11" ht="15.75">
      <c r="A2592" s="131">
        <v>87</v>
      </c>
      <c r="B2592" s="671" t="s">
        <v>974</v>
      </c>
      <c r="C2592" s="635" t="s">
        <v>3158</v>
      </c>
      <c r="D2592" s="652" t="s">
        <v>278</v>
      </c>
      <c r="E2592" s="411"/>
      <c r="F2592" s="131"/>
      <c r="G2592" s="131"/>
      <c r="H2592" s="411">
        <v>3</v>
      </c>
      <c r="I2592" s="131"/>
      <c r="J2592" s="666">
        <v>10000</v>
      </c>
      <c r="K2592" s="131">
        <f t="shared" si="87"/>
        <v>30000</v>
      </c>
    </row>
    <row r="2593" spans="1:11" ht="60">
      <c r="A2593" s="131">
        <v>88</v>
      </c>
      <c r="B2593" s="650" t="s">
        <v>2656</v>
      </c>
      <c r="C2593" s="651" t="s">
        <v>3159</v>
      </c>
      <c r="D2593" s="662" t="s">
        <v>278</v>
      </c>
      <c r="E2593" s="382">
        <v>2</v>
      </c>
      <c r="F2593" s="131"/>
      <c r="G2593" s="131"/>
      <c r="H2593" s="382"/>
      <c r="I2593" s="131"/>
      <c r="J2593" s="666">
        <v>56455</v>
      </c>
      <c r="K2593" s="131">
        <f t="shared" si="87"/>
        <v>112910</v>
      </c>
    </row>
    <row r="2594" spans="1:11" ht="15.75">
      <c r="A2594" s="131">
        <v>89</v>
      </c>
      <c r="B2594" s="650" t="s">
        <v>638</v>
      </c>
      <c r="C2594" s="665" t="s">
        <v>3160</v>
      </c>
      <c r="D2594" s="662" t="s">
        <v>3161</v>
      </c>
      <c r="E2594" s="382">
        <v>1.0449999999999999</v>
      </c>
      <c r="F2594" s="131"/>
      <c r="G2594" s="131"/>
      <c r="H2594" s="131"/>
      <c r="I2594" s="131"/>
      <c r="J2594" s="666">
        <v>81213.5</v>
      </c>
      <c r="K2594" s="131">
        <f t="shared" si="87"/>
        <v>84868.107499999998</v>
      </c>
    </row>
    <row r="2595" spans="1:11" ht="15.75">
      <c r="A2595" s="131">
        <v>90</v>
      </c>
      <c r="B2595" s="650" t="s">
        <v>3162</v>
      </c>
      <c r="C2595" s="665" t="s">
        <v>623</v>
      </c>
      <c r="D2595" s="662" t="s">
        <v>28</v>
      </c>
      <c r="E2595" s="382">
        <v>80</v>
      </c>
      <c r="F2595" s="131"/>
      <c r="G2595" s="131"/>
      <c r="H2595" s="131"/>
      <c r="I2595" s="131"/>
      <c r="J2595" s="666">
        <v>588.82000000000005</v>
      </c>
      <c r="K2595" s="131">
        <f t="shared" si="87"/>
        <v>47105.600000000006</v>
      </c>
    </row>
    <row r="2596" spans="1:11" ht="15.75">
      <c r="A2596" s="131">
        <v>91</v>
      </c>
      <c r="B2596" s="650" t="s">
        <v>3163</v>
      </c>
      <c r="C2596" s="629" t="s">
        <v>3164</v>
      </c>
      <c r="D2596" s="652" t="s">
        <v>278</v>
      </c>
      <c r="E2596" s="411">
        <v>1</v>
      </c>
      <c r="F2596" s="131"/>
      <c r="G2596" s="131"/>
      <c r="H2596" s="131"/>
      <c r="I2596" s="131"/>
      <c r="J2596" s="653">
        <v>249.7</v>
      </c>
      <c r="K2596" s="131">
        <f t="shared" si="87"/>
        <v>249.7</v>
      </c>
    </row>
    <row r="2597" spans="1:11" ht="15.75">
      <c r="A2597" s="131">
        <v>92</v>
      </c>
      <c r="B2597" s="673" t="s">
        <v>3165</v>
      </c>
      <c r="C2597" s="674" t="s">
        <v>3166</v>
      </c>
      <c r="D2597" s="675" t="s">
        <v>278</v>
      </c>
      <c r="E2597" s="676"/>
      <c r="F2597" s="131"/>
      <c r="G2597" s="131"/>
      <c r="H2597" s="676">
        <v>158</v>
      </c>
      <c r="I2597" s="131"/>
      <c r="J2597" s="677">
        <v>130</v>
      </c>
      <c r="K2597" s="131">
        <f t="shared" si="87"/>
        <v>20540</v>
      </c>
    </row>
    <row r="2598" spans="1:11" ht="15.75">
      <c r="A2598" s="131">
        <v>93</v>
      </c>
      <c r="B2598" s="650" t="s">
        <v>3165</v>
      </c>
      <c r="C2598" s="629" t="s">
        <v>3167</v>
      </c>
      <c r="D2598" s="652" t="s">
        <v>940</v>
      </c>
      <c r="E2598" s="411"/>
      <c r="F2598" s="131"/>
      <c r="G2598" s="131"/>
      <c r="H2598" s="411">
        <v>240.92</v>
      </c>
      <c r="I2598" s="131"/>
      <c r="J2598" s="653">
        <v>30</v>
      </c>
      <c r="K2598" s="131">
        <f t="shared" si="87"/>
        <v>7227.5999999999995</v>
      </c>
    </row>
    <row r="2599" spans="1:11" ht="30">
      <c r="A2599" s="131">
        <v>94</v>
      </c>
      <c r="B2599" s="650" t="s">
        <v>3165</v>
      </c>
      <c r="C2599" s="629" t="s">
        <v>3168</v>
      </c>
      <c r="D2599" s="652" t="s">
        <v>2225</v>
      </c>
      <c r="E2599" s="411"/>
      <c r="F2599" s="131"/>
      <c r="G2599" s="131"/>
      <c r="H2599" s="411">
        <v>46</v>
      </c>
      <c r="I2599" s="131"/>
      <c r="J2599" s="653">
        <v>2340</v>
      </c>
      <c r="K2599" s="131">
        <f t="shared" si="87"/>
        <v>107640</v>
      </c>
    </row>
    <row r="2600" spans="1:11" ht="15.75">
      <c r="A2600" s="131">
        <v>95</v>
      </c>
      <c r="B2600" s="650" t="s">
        <v>3165</v>
      </c>
      <c r="C2600" s="629" t="s">
        <v>3169</v>
      </c>
      <c r="D2600" s="652" t="s">
        <v>278</v>
      </c>
      <c r="E2600" s="411"/>
      <c r="F2600" s="131"/>
      <c r="G2600" s="131"/>
      <c r="H2600" s="411">
        <v>1</v>
      </c>
      <c r="I2600" s="131"/>
      <c r="J2600" s="653">
        <v>150</v>
      </c>
      <c r="K2600" s="131">
        <f t="shared" si="87"/>
        <v>150</v>
      </c>
    </row>
    <row r="2601" spans="1:11" ht="15.75">
      <c r="A2601" s="131">
        <v>96</v>
      </c>
      <c r="B2601" s="650" t="s">
        <v>3165</v>
      </c>
      <c r="C2601" s="629" t="s">
        <v>3170</v>
      </c>
      <c r="D2601" s="652" t="s">
        <v>278</v>
      </c>
      <c r="E2601" s="411"/>
      <c r="F2601" s="131"/>
      <c r="G2601" s="131"/>
      <c r="H2601" s="411">
        <v>4</v>
      </c>
      <c r="I2601" s="131"/>
      <c r="J2601" s="653">
        <v>150</v>
      </c>
      <c r="K2601" s="131">
        <f t="shared" si="87"/>
        <v>600</v>
      </c>
    </row>
    <row r="2602" spans="1:11" ht="15.75">
      <c r="A2602" s="131">
        <v>97</v>
      </c>
      <c r="B2602" s="650" t="s">
        <v>3165</v>
      </c>
      <c r="C2602" s="629" t="s">
        <v>3171</v>
      </c>
      <c r="D2602" s="652" t="s">
        <v>940</v>
      </c>
      <c r="E2602" s="411"/>
      <c r="F2602" s="131"/>
      <c r="G2602" s="131"/>
      <c r="H2602" s="411">
        <v>167</v>
      </c>
      <c r="I2602" s="131"/>
      <c r="J2602" s="653">
        <v>20</v>
      </c>
      <c r="K2602" s="131">
        <f t="shared" si="87"/>
        <v>3340</v>
      </c>
    </row>
    <row r="2603" spans="1:11" ht="15.75">
      <c r="A2603" s="131">
        <v>98</v>
      </c>
      <c r="B2603" s="650" t="s">
        <v>3165</v>
      </c>
      <c r="C2603" s="629" t="s">
        <v>3172</v>
      </c>
      <c r="D2603" s="652" t="s">
        <v>3173</v>
      </c>
      <c r="E2603" s="411"/>
      <c r="F2603" s="131"/>
      <c r="G2603" s="131"/>
      <c r="H2603" s="411">
        <v>354</v>
      </c>
      <c r="I2603" s="131"/>
      <c r="J2603" s="653">
        <v>20</v>
      </c>
      <c r="K2603" s="131">
        <f t="shared" si="87"/>
        <v>7080</v>
      </c>
    </row>
    <row r="2604" spans="1:11" ht="30">
      <c r="A2604" s="131">
        <v>99</v>
      </c>
      <c r="B2604" s="650" t="s">
        <v>3165</v>
      </c>
      <c r="C2604" s="629" t="s">
        <v>3174</v>
      </c>
      <c r="D2604" s="652" t="s">
        <v>278</v>
      </c>
      <c r="E2604" s="411"/>
      <c r="F2604" s="131"/>
      <c r="G2604" s="131"/>
      <c r="H2604" s="411">
        <v>4</v>
      </c>
      <c r="I2604" s="131"/>
      <c r="J2604" s="653">
        <v>1401</v>
      </c>
      <c r="K2604" s="131">
        <f t="shared" si="87"/>
        <v>5604</v>
      </c>
    </row>
    <row r="2605" spans="1:11" ht="30">
      <c r="A2605" s="131">
        <v>100</v>
      </c>
      <c r="B2605" s="650" t="s">
        <v>3165</v>
      </c>
      <c r="C2605" s="629" t="s">
        <v>3175</v>
      </c>
      <c r="D2605" s="652" t="s">
        <v>278</v>
      </c>
      <c r="E2605" s="411"/>
      <c r="F2605" s="131"/>
      <c r="G2605" s="131"/>
      <c r="H2605" s="411">
        <v>3</v>
      </c>
      <c r="I2605" s="131"/>
      <c r="J2605" s="653">
        <v>1856.25</v>
      </c>
      <c r="K2605" s="131">
        <f t="shared" si="87"/>
        <v>5568.75</v>
      </c>
    </row>
    <row r="2606" spans="1:11" ht="15.75">
      <c r="A2606" s="131">
        <v>101</v>
      </c>
      <c r="B2606" s="650" t="s">
        <v>3165</v>
      </c>
      <c r="C2606" s="629" t="s">
        <v>3176</v>
      </c>
      <c r="D2606" s="652" t="s">
        <v>278</v>
      </c>
      <c r="E2606" s="411"/>
      <c r="F2606" s="131"/>
      <c r="G2606" s="131"/>
      <c r="H2606" s="411">
        <v>1</v>
      </c>
      <c r="I2606" s="131"/>
      <c r="J2606" s="653">
        <v>540</v>
      </c>
      <c r="K2606" s="131">
        <f t="shared" si="87"/>
        <v>540</v>
      </c>
    </row>
    <row r="2607" spans="1:11" ht="15.75">
      <c r="A2607" s="131">
        <v>102</v>
      </c>
      <c r="B2607" s="650" t="s">
        <v>3165</v>
      </c>
      <c r="C2607" s="629" t="s">
        <v>3177</v>
      </c>
      <c r="D2607" s="652" t="s">
        <v>278</v>
      </c>
      <c r="E2607" s="411">
        <v>2</v>
      </c>
      <c r="F2607" s="131"/>
      <c r="G2607" s="131"/>
      <c r="H2607" s="131"/>
      <c r="I2607" s="131"/>
      <c r="J2607" s="653">
        <v>670</v>
      </c>
      <c r="K2607" s="131">
        <f t="shared" si="87"/>
        <v>1340</v>
      </c>
    </row>
    <row r="2608" spans="1:11" ht="15.75">
      <c r="A2608" s="131">
        <v>103</v>
      </c>
      <c r="B2608" s="650" t="s">
        <v>3165</v>
      </c>
      <c r="C2608" s="629" t="s">
        <v>3178</v>
      </c>
      <c r="D2608" s="652" t="s">
        <v>278</v>
      </c>
      <c r="E2608" s="411">
        <v>2</v>
      </c>
      <c r="F2608" s="131"/>
      <c r="G2608" s="131"/>
      <c r="H2608" s="131"/>
      <c r="I2608" s="131"/>
      <c r="J2608" s="653">
        <v>562</v>
      </c>
      <c r="K2608" s="131">
        <f t="shared" si="87"/>
        <v>1124</v>
      </c>
    </row>
    <row r="2609" spans="1:11" ht="15.75">
      <c r="A2609" s="131">
        <v>104</v>
      </c>
      <c r="B2609" s="650" t="s">
        <v>3165</v>
      </c>
      <c r="C2609" s="629" t="s">
        <v>3179</v>
      </c>
      <c r="D2609" s="652" t="s">
        <v>278</v>
      </c>
      <c r="E2609" s="411">
        <v>8</v>
      </c>
      <c r="F2609" s="131"/>
      <c r="G2609" s="131"/>
      <c r="H2609" s="131"/>
      <c r="I2609" s="131"/>
      <c r="J2609" s="653">
        <v>17.365500000000001</v>
      </c>
      <c r="K2609" s="131">
        <f t="shared" si="87"/>
        <v>138.92400000000001</v>
      </c>
    </row>
    <row r="2610" spans="1:11" ht="15.75">
      <c r="A2610" s="131">
        <v>105</v>
      </c>
      <c r="B2610" s="650" t="s">
        <v>3165</v>
      </c>
      <c r="C2610" s="629" t="s">
        <v>3180</v>
      </c>
      <c r="D2610" s="652" t="s">
        <v>278</v>
      </c>
      <c r="E2610" s="411">
        <v>4</v>
      </c>
      <c r="F2610" s="131"/>
      <c r="G2610" s="131"/>
      <c r="H2610" s="131"/>
      <c r="I2610" s="131"/>
      <c r="J2610" s="653">
        <v>178.76249999999999</v>
      </c>
      <c r="K2610" s="131">
        <f t="shared" si="87"/>
        <v>715.05</v>
      </c>
    </row>
    <row r="2611" spans="1:11" ht="15.75">
      <c r="A2611" s="131">
        <v>106</v>
      </c>
      <c r="B2611" s="650" t="s">
        <v>3165</v>
      </c>
      <c r="C2611" s="629" t="s">
        <v>3181</v>
      </c>
      <c r="D2611" s="652" t="s">
        <v>278</v>
      </c>
      <c r="E2611" s="411">
        <v>3</v>
      </c>
      <c r="F2611" s="131"/>
      <c r="G2611" s="131"/>
      <c r="H2611" s="131"/>
      <c r="I2611" s="131"/>
      <c r="J2611" s="653">
        <v>418.815</v>
      </c>
      <c r="K2611" s="131">
        <f t="shared" si="87"/>
        <v>1256.4449999999999</v>
      </c>
    </row>
    <row r="2612" spans="1:11" ht="15.75">
      <c r="A2612" s="131">
        <v>107</v>
      </c>
      <c r="B2612" s="650" t="s">
        <v>3165</v>
      </c>
      <c r="C2612" s="629" t="s">
        <v>3182</v>
      </c>
      <c r="D2612" s="662" t="s">
        <v>555</v>
      </c>
      <c r="E2612" s="382">
        <v>234</v>
      </c>
      <c r="F2612" s="131"/>
      <c r="G2612" s="131"/>
      <c r="H2612" s="131"/>
      <c r="I2612" s="131"/>
      <c r="J2612" s="653">
        <v>40.86</v>
      </c>
      <c r="K2612" s="131">
        <f t="shared" si="87"/>
        <v>9561.24</v>
      </c>
    </row>
    <row r="2613" spans="1:11" ht="15.75">
      <c r="A2613" s="131">
        <v>108</v>
      </c>
      <c r="B2613" s="650" t="s">
        <v>3165</v>
      </c>
      <c r="C2613" s="629" t="s">
        <v>3183</v>
      </c>
      <c r="D2613" s="652" t="s">
        <v>278</v>
      </c>
      <c r="E2613" s="411">
        <v>3</v>
      </c>
      <c r="F2613" s="131"/>
      <c r="G2613" s="131"/>
      <c r="H2613" s="131"/>
      <c r="I2613" s="131"/>
      <c r="J2613" s="653">
        <v>17.365500000000001</v>
      </c>
      <c r="K2613" s="131">
        <f t="shared" si="87"/>
        <v>52.096500000000006</v>
      </c>
    </row>
    <row r="2614" spans="1:11" ht="15.75">
      <c r="A2614" s="131">
        <v>109</v>
      </c>
      <c r="B2614" s="650" t="s">
        <v>3165</v>
      </c>
      <c r="C2614" s="629" t="s">
        <v>3184</v>
      </c>
      <c r="D2614" s="652" t="s">
        <v>278</v>
      </c>
      <c r="E2614" s="411">
        <v>10</v>
      </c>
      <c r="F2614" s="131"/>
      <c r="G2614" s="131"/>
      <c r="H2614" s="131"/>
      <c r="I2614" s="131"/>
      <c r="J2614" s="653">
        <v>3121.3</v>
      </c>
      <c r="K2614" s="131">
        <f t="shared" si="87"/>
        <v>31213</v>
      </c>
    </row>
    <row r="2615" spans="1:11" ht="30">
      <c r="A2615" s="131">
        <v>110</v>
      </c>
      <c r="B2615" s="650" t="s">
        <v>3165</v>
      </c>
      <c r="C2615" s="629" t="s">
        <v>3185</v>
      </c>
      <c r="D2615" s="652" t="s">
        <v>278</v>
      </c>
      <c r="E2615" s="411"/>
      <c r="F2615" s="131"/>
      <c r="G2615" s="131"/>
      <c r="H2615" s="411">
        <v>2</v>
      </c>
      <c r="I2615" s="131"/>
      <c r="J2615" s="653">
        <v>6810</v>
      </c>
      <c r="K2615" s="131">
        <f t="shared" si="87"/>
        <v>13620</v>
      </c>
    </row>
    <row r="2616" spans="1:11" ht="30">
      <c r="A2616" s="131">
        <v>111</v>
      </c>
      <c r="B2616" s="650" t="s">
        <v>3165</v>
      </c>
      <c r="C2616" s="629" t="s">
        <v>3186</v>
      </c>
      <c r="D2616" s="652" t="s">
        <v>2553</v>
      </c>
      <c r="E2616" s="411"/>
      <c r="F2616" s="131"/>
      <c r="G2616" s="131"/>
      <c r="H2616" s="411">
        <v>1</v>
      </c>
      <c r="I2616" s="131"/>
      <c r="J2616" s="653">
        <v>15023</v>
      </c>
      <c r="K2616" s="131">
        <f t="shared" si="87"/>
        <v>15023</v>
      </c>
    </row>
    <row r="2617" spans="1:11" ht="30">
      <c r="A2617" s="131">
        <v>112</v>
      </c>
      <c r="B2617" s="650" t="s">
        <v>3165</v>
      </c>
      <c r="C2617" s="629" t="s">
        <v>3187</v>
      </c>
      <c r="D2617" s="652" t="s">
        <v>278</v>
      </c>
      <c r="E2617" s="411">
        <v>10</v>
      </c>
      <c r="F2617" s="131"/>
      <c r="G2617" s="131"/>
      <c r="H2617" s="131"/>
      <c r="I2617" s="131"/>
      <c r="J2617" s="653">
        <v>681</v>
      </c>
      <c r="K2617" s="131">
        <f t="shared" si="87"/>
        <v>6810</v>
      </c>
    </row>
    <row r="2618" spans="1:11" ht="15.75">
      <c r="A2618" s="131">
        <v>113</v>
      </c>
      <c r="B2618" s="650" t="s">
        <v>3165</v>
      </c>
      <c r="C2618" s="629" t="s">
        <v>3188</v>
      </c>
      <c r="D2618" s="652" t="s">
        <v>2225</v>
      </c>
      <c r="E2618" s="411"/>
      <c r="F2618" s="131"/>
      <c r="G2618" s="131"/>
      <c r="H2618" s="411">
        <v>2</v>
      </c>
      <c r="I2618" s="131"/>
      <c r="J2618" s="653">
        <v>125.19</v>
      </c>
      <c r="K2618" s="131">
        <f t="shared" si="87"/>
        <v>250.38</v>
      </c>
    </row>
    <row r="2619" spans="1:11" ht="15.75">
      <c r="A2619" s="131">
        <v>114</v>
      </c>
      <c r="B2619" s="650" t="s">
        <v>3165</v>
      </c>
      <c r="C2619" s="629" t="s">
        <v>3189</v>
      </c>
      <c r="D2619" s="652" t="s">
        <v>2225</v>
      </c>
      <c r="E2619" s="411"/>
      <c r="F2619" s="131"/>
      <c r="G2619" s="131"/>
      <c r="H2619" s="411">
        <v>4</v>
      </c>
      <c r="I2619" s="131"/>
      <c r="J2619" s="653">
        <v>125.19</v>
      </c>
      <c r="K2619" s="131">
        <f t="shared" si="87"/>
        <v>500.76</v>
      </c>
    </row>
    <row r="2620" spans="1:11" ht="15.75">
      <c r="A2620" s="131">
        <v>115</v>
      </c>
      <c r="B2620" s="650" t="s">
        <v>3165</v>
      </c>
      <c r="C2620" s="629" t="s">
        <v>3190</v>
      </c>
      <c r="D2620" s="652" t="s">
        <v>2225</v>
      </c>
      <c r="E2620" s="411"/>
      <c r="F2620" s="131"/>
      <c r="G2620" s="131"/>
      <c r="H2620" s="411">
        <v>6</v>
      </c>
      <c r="I2620" s="131"/>
      <c r="J2620" s="653">
        <v>1002</v>
      </c>
      <c r="K2620" s="131">
        <f t="shared" si="87"/>
        <v>6012</v>
      </c>
    </row>
    <row r="2621" spans="1:11" ht="15.75">
      <c r="A2621" s="131">
        <v>116</v>
      </c>
      <c r="B2621" s="650" t="s">
        <v>3165</v>
      </c>
      <c r="C2621" s="629" t="s">
        <v>3191</v>
      </c>
      <c r="D2621" s="652" t="s">
        <v>1054</v>
      </c>
      <c r="E2621" s="411">
        <v>20</v>
      </c>
      <c r="F2621" s="131"/>
      <c r="G2621" s="131"/>
      <c r="H2621" s="131"/>
      <c r="I2621" s="131"/>
      <c r="J2621" s="653">
        <v>62.6</v>
      </c>
      <c r="K2621" s="131">
        <f t="shared" si="87"/>
        <v>1252</v>
      </c>
    </row>
    <row r="2622" spans="1:11" ht="15.75">
      <c r="A2622" s="131">
        <v>117</v>
      </c>
      <c r="B2622" s="650" t="s">
        <v>3165</v>
      </c>
      <c r="C2622" s="629" t="s">
        <v>3192</v>
      </c>
      <c r="D2622" s="652" t="s">
        <v>34</v>
      </c>
      <c r="E2622" s="411"/>
      <c r="F2622" s="131"/>
      <c r="G2622" s="131"/>
      <c r="H2622" s="411">
        <v>1</v>
      </c>
      <c r="I2622" s="131"/>
      <c r="J2622" s="653">
        <v>2627.5250000000001</v>
      </c>
      <c r="K2622" s="131">
        <f t="shared" si="87"/>
        <v>2627.5250000000001</v>
      </c>
    </row>
    <row r="2623" spans="1:11" ht="30">
      <c r="A2623" s="131">
        <v>118</v>
      </c>
      <c r="B2623" s="650" t="s">
        <v>3165</v>
      </c>
      <c r="C2623" s="629" t="s">
        <v>3193</v>
      </c>
      <c r="D2623" s="652" t="s">
        <v>278</v>
      </c>
      <c r="E2623" s="411">
        <v>1</v>
      </c>
      <c r="F2623" s="131"/>
      <c r="G2623" s="131"/>
      <c r="H2623" s="131"/>
      <c r="I2623" s="131"/>
      <c r="J2623" s="653">
        <v>31768.65</v>
      </c>
      <c r="K2623" s="131">
        <f t="shared" si="87"/>
        <v>31768.65</v>
      </c>
    </row>
    <row r="2624" spans="1:11" ht="30">
      <c r="A2624" s="131">
        <v>119</v>
      </c>
      <c r="B2624" s="650" t="s">
        <v>3165</v>
      </c>
      <c r="C2624" s="629" t="s">
        <v>3194</v>
      </c>
      <c r="D2624" s="652" t="s">
        <v>278</v>
      </c>
      <c r="E2624" s="411">
        <v>2</v>
      </c>
      <c r="F2624" s="131"/>
      <c r="G2624" s="131"/>
      <c r="H2624" s="131"/>
      <c r="I2624" s="131"/>
      <c r="J2624" s="653">
        <v>4301.6499999999996</v>
      </c>
      <c r="K2624" s="131">
        <f t="shared" si="87"/>
        <v>8603.2999999999993</v>
      </c>
    </row>
    <row r="2625" spans="1:11" ht="15.75">
      <c r="A2625" s="131">
        <v>120</v>
      </c>
      <c r="B2625" s="650" t="s">
        <v>3165</v>
      </c>
      <c r="C2625" s="629" t="s">
        <v>3195</v>
      </c>
      <c r="D2625" s="652" t="s">
        <v>278</v>
      </c>
      <c r="E2625" s="411">
        <v>5</v>
      </c>
      <c r="F2625" s="131"/>
      <c r="G2625" s="131"/>
      <c r="H2625" s="131"/>
      <c r="I2625" s="131"/>
      <c r="J2625" s="653">
        <v>3382.3</v>
      </c>
      <c r="K2625" s="131">
        <f t="shared" si="87"/>
        <v>16911.5</v>
      </c>
    </row>
    <row r="2626" spans="1:11" ht="30">
      <c r="A2626" s="131">
        <v>121</v>
      </c>
      <c r="B2626" s="650" t="s">
        <v>3165</v>
      </c>
      <c r="C2626" s="629" t="s">
        <v>3196</v>
      </c>
      <c r="D2626" s="652" t="s">
        <v>278</v>
      </c>
      <c r="E2626" s="411">
        <v>5</v>
      </c>
      <c r="F2626" s="131"/>
      <c r="G2626" s="131"/>
      <c r="H2626" s="131"/>
      <c r="I2626" s="131"/>
      <c r="J2626" s="653">
        <v>2831.83</v>
      </c>
      <c r="K2626" s="131">
        <f t="shared" si="87"/>
        <v>14159.15</v>
      </c>
    </row>
    <row r="2627" spans="1:11" ht="30">
      <c r="A2627" s="131">
        <v>122</v>
      </c>
      <c r="B2627" s="650" t="s">
        <v>3165</v>
      </c>
      <c r="C2627" s="629" t="s">
        <v>3197</v>
      </c>
      <c r="D2627" s="652" t="s">
        <v>278</v>
      </c>
      <c r="E2627" s="411">
        <v>5</v>
      </c>
      <c r="F2627" s="131"/>
      <c r="G2627" s="131"/>
      <c r="H2627" s="131"/>
      <c r="I2627" s="131"/>
      <c r="J2627" s="653">
        <v>4483.25</v>
      </c>
      <c r="K2627" s="131">
        <f t="shared" si="87"/>
        <v>22416.25</v>
      </c>
    </row>
    <row r="2628" spans="1:11" ht="45">
      <c r="A2628" s="131">
        <v>123</v>
      </c>
      <c r="B2628" s="650" t="s">
        <v>3165</v>
      </c>
      <c r="C2628" s="629" t="s">
        <v>3198</v>
      </c>
      <c r="D2628" s="652" t="s">
        <v>278</v>
      </c>
      <c r="E2628" s="411">
        <v>2</v>
      </c>
      <c r="F2628" s="131"/>
      <c r="G2628" s="131"/>
      <c r="H2628" s="131"/>
      <c r="I2628" s="131"/>
      <c r="J2628" s="653">
        <v>11336.380000000001</v>
      </c>
      <c r="K2628" s="131">
        <f t="shared" si="87"/>
        <v>22672.760000000002</v>
      </c>
    </row>
    <row r="2629" spans="1:11" ht="15.75">
      <c r="A2629" s="131">
        <v>124</v>
      </c>
      <c r="B2629" s="650" t="s">
        <v>3165</v>
      </c>
      <c r="C2629" s="629" t="s">
        <v>3199</v>
      </c>
      <c r="D2629" s="652" t="s">
        <v>2553</v>
      </c>
      <c r="E2629" s="411">
        <v>1</v>
      </c>
      <c r="F2629" s="131"/>
      <c r="G2629" s="131"/>
      <c r="H2629" s="131"/>
      <c r="I2629" s="131"/>
      <c r="J2629" s="653">
        <v>7924.73</v>
      </c>
      <c r="K2629" s="131">
        <f t="shared" si="87"/>
        <v>7924.73</v>
      </c>
    </row>
    <row r="2630" spans="1:11" ht="15.75">
      <c r="A2630" s="131">
        <v>125</v>
      </c>
      <c r="B2630" s="650" t="s">
        <v>3165</v>
      </c>
      <c r="C2630" s="629" t="s">
        <v>3200</v>
      </c>
      <c r="D2630" s="652" t="s">
        <v>2553</v>
      </c>
      <c r="E2630" s="411">
        <v>1</v>
      </c>
      <c r="F2630" s="131"/>
      <c r="G2630" s="131"/>
      <c r="H2630" s="131"/>
      <c r="I2630" s="131"/>
      <c r="J2630" s="653">
        <v>9988</v>
      </c>
      <c r="K2630" s="131">
        <f t="shared" si="87"/>
        <v>9988</v>
      </c>
    </row>
    <row r="2631" spans="1:11" ht="30">
      <c r="A2631" s="131">
        <v>126</v>
      </c>
      <c r="B2631" s="650" t="s">
        <v>3165</v>
      </c>
      <c r="C2631" s="629" t="s">
        <v>3201</v>
      </c>
      <c r="D2631" s="652" t="s">
        <v>278</v>
      </c>
      <c r="E2631" s="411">
        <v>2</v>
      </c>
      <c r="F2631" s="131"/>
      <c r="G2631" s="131"/>
      <c r="H2631" s="131"/>
      <c r="I2631" s="131"/>
      <c r="J2631" s="653">
        <v>7922.3</v>
      </c>
      <c r="K2631" s="131">
        <f t="shared" si="87"/>
        <v>15844.6</v>
      </c>
    </row>
    <row r="2632" spans="1:11" ht="30">
      <c r="A2632" s="131">
        <v>127</v>
      </c>
      <c r="B2632" s="650" t="s">
        <v>3165</v>
      </c>
      <c r="C2632" s="629" t="s">
        <v>3202</v>
      </c>
      <c r="D2632" s="652" t="s">
        <v>278</v>
      </c>
      <c r="E2632" s="411">
        <v>2</v>
      </c>
      <c r="F2632" s="131"/>
      <c r="G2632" s="131"/>
      <c r="H2632" s="131"/>
      <c r="I2632" s="131"/>
      <c r="J2632" s="653">
        <v>7922.3</v>
      </c>
      <c r="K2632" s="131">
        <f t="shared" si="87"/>
        <v>15844.6</v>
      </c>
    </row>
    <row r="2633" spans="1:11" ht="30">
      <c r="A2633" s="131">
        <v>128</v>
      </c>
      <c r="B2633" s="650" t="s">
        <v>3165</v>
      </c>
      <c r="C2633" s="629" t="s">
        <v>3203</v>
      </c>
      <c r="D2633" s="652" t="s">
        <v>278</v>
      </c>
      <c r="E2633" s="411">
        <v>2</v>
      </c>
      <c r="F2633" s="131"/>
      <c r="G2633" s="131"/>
      <c r="H2633" s="131"/>
      <c r="I2633" s="131"/>
      <c r="J2633" s="653">
        <v>7922.3</v>
      </c>
      <c r="K2633" s="131">
        <f t="shared" si="87"/>
        <v>15844.6</v>
      </c>
    </row>
    <row r="2634" spans="1:11" ht="30">
      <c r="A2634" s="131">
        <v>129</v>
      </c>
      <c r="B2634" s="650" t="s">
        <v>3165</v>
      </c>
      <c r="C2634" s="629" t="s">
        <v>3204</v>
      </c>
      <c r="D2634" s="652" t="s">
        <v>278</v>
      </c>
      <c r="E2634" s="411">
        <v>2</v>
      </c>
      <c r="F2634" s="131"/>
      <c r="G2634" s="131"/>
      <c r="H2634" s="131"/>
      <c r="I2634" s="131"/>
      <c r="J2634" s="653">
        <v>7922.3</v>
      </c>
      <c r="K2634" s="131">
        <f t="shared" si="87"/>
        <v>15844.6</v>
      </c>
    </row>
    <row r="2635" spans="1:11" ht="30">
      <c r="A2635" s="131">
        <v>130</v>
      </c>
      <c r="B2635" s="650" t="s">
        <v>3165</v>
      </c>
      <c r="C2635" s="629" t="s">
        <v>3205</v>
      </c>
      <c r="D2635" s="652" t="s">
        <v>278</v>
      </c>
      <c r="E2635" s="411">
        <v>1</v>
      </c>
      <c r="F2635" s="131"/>
      <c r="G2635" s="131"/>
      <c r="H2635" s="131"/>
      <c r="I2635" s="131"/>
      <c r="J2635" s="653">
        <v>11293.25</v>
      </c>
      <c r="K2635" s="131">
        <f t="shared" ref="K2635:K2680" si="88">(E2635+F2635+G2635+H2635+I2635)*J2635</f>
        <v>11293.25</v>
      </c>
    </row>
    <row r="2636" spans="1:11" ht="30">
      <c r="A2636" s="131">
        <v>131</v>
      </c>
      <c r="B2636" s="650" t="s">
        <v>3165</v>
      </c>
      <c r="C2636" s="629" t="s">
        <v>3206</v>
      </c>
      <c r="D2636" s="652" t="s">
        <v>278</v>
      </c>
      <c r="E2636" s="411">
        <v>1</v>
      </c>
      <c r="F2636" s="131"/>
      <c r="G2636" s="131"/>
      <c r="H2636" s="131"/>
      <c r="I2636" s="131"/>
      <c r="J2636" s="653">
        <v>11293.25</v>
      </c>
      <c r="K2636" s="131">
        <f t="shared" si="88"/>
        <v>11293.25</v>
      </c>
    </row>
    <row r="2637" spans="1:11" ht="30">
      <c r="A2637" s="131">
        <v>132</v>
      </c>
      <c r="B2637" s="650" t="s">
        <v>3165</v>
      </c>
      <c r="C2637" s="629" t="s">
        <v>3207</v>
      </c>
      <c r="D2637" s="652" t="s">
        <v>278</v>
      </c>
      <c r="E2637" s="411">
        <v>1</v>
      </c>
      <c r="F2637" s="131"/>
      <c r="G2637" s="131"/>
      <c r="H2637" s="131"/>
      <c r="I2637" s="131"/>
      <c r="J2637" s="653">
        <v>9023.25</v>
      </c>
      <c r="K2637" s="131">
        <f t="shared" si="88"/>
        <v>9023.25</v>
      </c>
    </row>
    <row r="2638" spans="1:11" ht="30">
      <c r="A2638" s="131">
        <v>133</v>
      </c>
      <c r="B2638" s="650" t="s">
        <v>3165</v>
      </c>
      <c r="C2638" s="629" t="s">
        <v>3208</v>
      </c>
      <c r="D2638" s="652" t="s">
        <v>278</v>
      </c>
      <c r="E2638" s="411">
        <v>1</v>
      </c>
      <c r="F2638" s="131"/>
      <c r="G2638" s="131"/>
      <c r="H2638" s="131"/>
      <c r="I2638" s="131"/>
      <c r="J2638" s="653">
        <v>9023.25</v>
      </c>
      <c r="K2638" s="131">
        <f t="shared" si="88"/>
        <v>9023.25</v>
      </c>
    </row>
    <row r="2639" spans="1:11" ht="15.75">
      <c r="A2639" s="131">
        <v>134</v>
      </c>
      <c r="B2639" s="650" t="s">
        <v>3165</v>
      </c>
      <c r="C2639" s="629" t="s">
        <v>3209</v>
      </c>
      <c r="D2639" s="663" t="s">
        <v>278</v>
      </c>
      <c r="E2639" s="393">
        <v>12</v>
      </c>
      <c r="F2639" s="131"/>
      <c r="G2639" s="131"/>
      <c r="H2639" s="131"/>
      <c r="I2639" s="131"/>
      <c r="J2639" s="668">
        <v>1049.875</v>
      </c>
      <c r="K2639" s="131">
        <f t="shared" si="88"/>
        <v>12598.5</v>
      </c>
    </row>
    <row r="2640" spans="1:11" ht="15.75">
      <c r="A2640" s="131">
        <v>135</v>
      </c>
      <c r="B2640" s="650" t="s">
        <v>3165</v>
      </c>
      <c r="C2640" s="629" t="s">
        <v>3210</v>
      </c>
      <c r="D2640" s="663" t="s">
        <v>278</v>
      </c>
      <c r="E2640" s="393">
        <v>19</v>
      </c>
      <c r="F2640" s="131"/>
      <c r="G2640" s="131"/>
      <c r="H2640" s="131"/>
      <c r="I2640" s="131"/>
      <c r="J2640" s="668">
        <v>584.52499999999998</v>
      </c>
      <c r="K2640" s="131">
        <f t="shared" si="88"/>
        <v>11105.975</v>
      </c>
    </row>
    <row r="2641" spans="1:11" ht="15.75">
      <c r="A2641" s="131">
        <v>136</v>
      </c>
      <c r="B2641" s="650" t="s">
        <v>3165</v>
      </c>
      <c r="C2641" s="629" t="s">
        <v>3211</v>
      </c>
      <c r="D2641" s="663" t="s">
        <v>278</v>
      </c>
      <c r="E2641" s="393">
        <v>19</v>
      </c>
      <c r="F2641" s="131"/>
      <c r="G2641" s="131"/>
      <c r="H2641" s="131"/>
      <c r="I2641" s="131"/>
      <c r="J2641" s="668">
        <v>584.52499999999998</v>
      </c>
      <c r="K2641" s="131">
        <f t="shared" si="88"/>
        <v>11105.975</v>
      </c>
    </row>
    <row r="2642" spans="1:11" ht="45">
      <c r="A2642" s="131">
        <v>137</v>
      </c>
      <c r="B2642" s="650" t="s">
        <v>3165</v>
      </c>
      <c r="C2642" s="629" t="s">
        <v>3212</v>
      </c>
      <c r="D2642" s="663" t="s">
        <v>278</v>
      </c>
      <c r="E2642" s="393">
        <v>1</v>
      </c>
      <c r="F2642" s="131"/>
      <c r="G2642" s="131"/>
      <c r="H2642" s="131"/>
      <c r="I2642" s="131"/>
      <c r="J2642" s="668">
        <v>28329.599999999999</v>
      </c>
      <c r="K2642" s="131">
        <f t="shared" si="88"/>
        <v>28329.599999999999</v>
      </c>
    </row>
    <row r="2643" spans="1:11" ht="45">
      <c r="A2643" s="131">
        <v>138</v>
      </c>
      <c r="B2643" s="650" t="s">
        <v>3165</v>
      </c>
      <c r="C2643" s="629" t="s">
        <v>3213</v>
      </c>
      <c r="D2643" s="663" t="s">
        <v>278</v>
      </c>
      <c r="E2643" s="393">
        <v>1</v>
      </c>
      <c r="F2643" s="131"/>
      <c r="G2643" s="131"/>
      <c r="H2643" s="131"/>
      <c r="I2643" s="131"/>
      <c r="J2643" s="668">
        <v>22665.95</v>
      </c>
      <c r="K2643" s="131">
        <f t="shared" si="88"/>
        <v>22665.95</v>
      </c>
    </row>
    <row r="2644" spans="1:11" ht="15.75">
      <c r="A2644" s="131">
        <v>139</v>
      </c>
      <c r="B2644" s="650" t="s">
        <v>3165</v>
      </c>
      <c r="C2644" s="629" t="s">
        <v>3214</v>
      </c>
      <c r="D2644" s="652" t="s">
        <v>3215</v>
      </c>
      <c r="E2644" s="411"/>
      <c r="F2644" s="131"/>
      <c r="G2644" s="131"/>
      <c r="H2644" s="411">
        <v>63</v>
      </c>
      <c r="I2644" s="131"/>
      <c r="J2644" s="666">
        <v>200</v>
      </c>
      <c r="K2644" s="131">
        <f t="shared" si="88"/>
        <v>12600</v>
      </c>
    </row>
    <row r="2645" spans="1:11" ht="15.75">
      <c r="A2645" s="131">
        <v>140</v>
      </c>
      <c r="B2645" s="650" t="s">
        <v>3165</v>
      </c>
      <c r="C2645" s="629" t="s">
        <v>3216</v>
      </c>
      <c r="D2645" s="652" t="s">
        <v>3215</v>
      </c>
      <c r="E2645" s="411"/>
      <c r="F2645" s="131"/>
      <c r="G2645" s="131"/>
      <c r="H2645" s="411">
        <v>3</v>
      </c>
      <c r="I2645" s="131"/>
      <c r="J2645" s="666">
        <v>200</v>
      </c>
      <c r="K2645" s="131">
        <f t="shared" si="88"/>
        <v>600</v>
      </c>
    </row>
    <row r="2646" spans="1:11" ht="15.75">
      <c r="A2646" s="131">
        <v>141</v>
      </c>
      <c r="B2646" s="650" t="s">
        <v>3165</v>
      </c>
      <c r="C2646" s="629" t="s">
        <v>3217</v>
      </c>
      <c r="D2646" s="656" t="s">
        <v>3218</v>
      </c>
      <c r="E2646" s="411"/>
      <c r="F2646" s="131"/>
      <c r="G2646" s="131"/>
      <c r="H2646" s="411">
        <v>2.83</v>
      </c>
      <c r="I2646" s="131"/>
      <c r="J2646" s="655">
        <v>108393.303</v>
      </c>
      <c r="K2646" s="131">
        <f t="shared" si="88"/>
        <v>306753.04749000003</v>
      </c>
    </row>
    <row r="2647" spans="1:11" ht="30">
      <c r="A2647" s="131">
        <v>142</v>
      </c>
      <c r="B2647" s="650" t="s">
        <v>3165</v>
      </c>
      <c r="C2647" s="629" t="s">
        <v>3219</v>
      </c>
      <c r="D2647" s="656" t="s">
        <v>298</v>
      </c>
      <c r="E2647" s="411"/>
      <c r="F2647" s="131"/>
      <c r="G2647" s="131"/>
      <c r="H2647" s="411">
        <v>0.35243999999999998</v>
      </c>
      <c r="I2647" s="131"/>
      <c r="J2647" s="655">
        <v>108393.25</v>
      </c>
      <c r="K2647" s="131">
        <f t="shared" si="88"/>
        <v>38202.117029999994</v>
      </c>
    </row>
    <row r="2648" spans="1:11" ht="15.75">
      <c r="A2648" s="131">
        <v>143</v>
      </c>
      <c r="B2648" s="650" t="s">
        <v>3165</v>
      </c>
      <c r="C2648" s="651" t="s">
        <v>3220</v>
      </c>
      <c r="D2648" s="654" t="s">
        <v>278</v>
      </c>
      <c r="E2648" s="382">
        <v>1</v>
      </c>
      <c r="F2648" s="131"/>
      <c r="G2648" s="131"/>
      <c r="H2648" s="131"/>
      <c r="I2648" s="131"/>
      <c r="J2648" s="678">
        <v>20000</v>
      </c>
      <c r="K2648" s="131">
        <f t="shared" si="88"/>
        <v>20000</v>
      </c>
    </row>
    <row r="2649" spans="1:11" ht="30">
      <c r="A2649" s="131">
        <v>144</v>
      </c>
      <c r="B2649" s="650" t="s">
        <v>3165</v>
      </c>
      <c r="C2649" s="679" t="s">
        <v>3221</v>
      </c>
      <c r="D2649" s="680" t="s">
        <v>278</v>
      </c>
      <c r="E2649" s="681">
        <v>14</v>
      </c>
      <c r="F2649" s="131"/>
      <c r="G2649" s="131"/>
      <c r="H2649" s="131"/>
      <c r="I2649" s="131"/>
      <c r="J2649" s="682">
        <v>1360.865</v>
      </c>
      <c r="K2649" s="131">
        <f t="shared" si="88"/>
        <v>19052.11</v>
      </c>
    </row>
    <row r="2650" spans="1:11" ht="30">
      <c r="A2650" s="131">
        <v>145</v>
      </c>
      <c r="B2650" s="650" t="s">
        <v>3165</v>
      </c>
      <c r="C2650" s="679" t="s">
        <v>3222</v>
      </c>
      <c r="D2650" s="680" t="s">
        <v>278</v>
      </c>
      <c r="E2650" s="681">
        <v>4</v>
      </c>
      <c r="F2650" s="131"/>
      <c r="G2650" s="131"/>
      <c r="H2650" s="131"/>
      <c r="I2650" s="131"/>
      <c r="J2650" s="682">
        <v>1129.325</v>
      </c>
      <c r="K2650" s="131">
        <f t="shared" si="88"/>
        <v>4517.3</v>
      </c>
    </row>
    <row r="2651" spans="1:11" ht="30">
      <c r="A2651" s="131">
        <v>146</v>
      </c>
      <c r="B2651" s="650" t="s">
        <v>3165</v>
      </c>
      <c r="C2651" s="679" t="s">
        <v>3223</v>
      </c>
      <c r="D2651" s="680" t="s">
        <v>278</v>
      </c>
      <c r="E2651" s="681">
        <v>4</v>
      </c>
      <c r="F2651" s="131"/>
      <c r="G2651" s="131"/>
      <c r="H2651" s="131"/>
      <c r="I2651" s="131"/>
      <c r="J2651" s="682">
        <v>902.32500000000005</v>
      </c>
      <c r="K2651" s="131">
        <f t="shared" si="88"/>
        <v>3609.3</v>
      </c>
    </row>
    <row r="2652" spans="1:11" ht="30">
      <c r="A2652" s="131">
        <v>147</v>
      </c>
      <c r="B2652" s="650" t="s">
        <v>3165</v>
      </c>
      <c r="C2652" s="683" t="s">
        <v>3224</v>
      </c>
      <c r="D2652" s="662" t="s">
        <v>278</v>
      </c>
      <c r="E2652" s="684">
        <v>1</v>
      </c>
      <c r="F2652" s="131"/>
      <c r="G2652" s="131"/>
      <c r="H2652" s="131"/>
      <c r="I2652" s="131"/>
      <c r="J2652" s="682">
        <v>15000</v>
      </c>
      <c r="K2652" s="131">
        <f t="shared" si="88"/>
        <v>15000</v>
      </c>
    </row>
    <row r="2653" spans="1:11" ht="30">
      <c r="A2653" s="131">
        <v>148</v>
      </c>
      <c r="B2653" s="650" t="s">
        <v>3165</v>
      </c>
      <c r="C2653" s="651" t="s">
        <v>3225</v>
      </c>
      <c r="D2653" s="662" t="s">
        <v>278</v>
      </c>
      <c r="E2653" s="382">
        <v>15</v>
      </c>
      <c r="F2653" s="131"/>
      <c r="G2653" s="131"/>
      <c r="H2653" s="131"/>
      <c r="I2653" s="131"/>
      <c r="J2653" s="666">
        <v>1371.71</v>
      </c>
      <c r="K2653" s="131">
        <f t="shared" si="88"/>
        <v>20575.650000000001</v>
      </c>
    </row>
    <row r="2654" spans="1:11" ht="30">
      <c r="A2654" s="131">
        <v>149</v>
      </c>
      <c r="B2654" s="650" t="s">
        <v>3165</v>
      </c>
      <c r="C2654" s="651" t="s">
        <v>3226</v>
      </c>
      <c r="D2654" s="662" t="s">
        <v>278</v>
      </c>
      <c r="E2654" s="382">
        <v>10</v>
      </c>
      <c r="F2654" s="131"/>
      <c r="G2654" s="131"/>
      <c r="H2654" s="131"/>
      <c r="I2654" s="131"/>
      <c r="J2654" s="666">
        <v>1139.2750000000001</v>
      </c>
      <c r="K2654" s="131">
        <f t="shared" si="88"/>
        <v>11392.75</v>
      </c>
    </row>
    <row r="2655" spans="1:11" ht="30">
      <c r="A2655" s="131">
        <v>150</v>
      </c>
      <c r="B2655" s="650" t="s">
        <v>3165</v>
      </c>
      <c r="C2655" s="651" t="s">
        <v>3227</v>
      </c>
      <c r="D2655" s="662" t="s">
        <v>278</v>
      </c>
      <c r="E2655" s="382">
        <v>27</v>
      </c>
      <c r="F2655" s="131"/>
      <c r="G2655" s="131"/>
      <c r="H2655" s="131"/>
      <c r="I2655" s="131"/>
      <c r="J2655" s="666">
        <v>1142.71</v>
      </c>
      <c r="K2655" s="131">
        <f t="shared" si="88"/>
        <v>30853.170000000002</v>
      </c>
    </row>
    <row r="2656" spans="1:11" ht="30">
      <c r="A2656" s="131">
        <v>151</v>
      </c>
      <c r="B2656" s="650" t="s">
        <v>3165</v>
      </c>
      <c r="C2656" s="651" t="s">
        <v>3228</v>
      </c>
      <c r="D2656" s="662" t="s">
        <v>278</v>
      </c>
      <c r="E2656" s="382">
        <v>7</v>
      </c>
      <c r="F2656" s="131"/>
      <c r="G2656" s="131"/>
      <c r="H2656" s="131"/>
      <c r="I2656" s="131"/>
      <c r="J2656" s="666">
        <v>3881.55</v>
      </c>
      <c r="K2656" s="131">
        <f t="shared" si="88"/>
        <v>27170.850000000002</v>
      </c>
    </row>
    <row r="2657" spans="1:11" ht="30">
      <c r="A2657" s="131">
        <v>152</v>
      </c>
      <c r="B2657" s="650" t="s">
        <v>3165</v>
      </c>
      <c r="C2657" s="651" t="s">
        <v>3229</v>
      </c>
      <c r="D2657" s="662" t="s">
        <v>278</v>
      </c>
      <c r="E2657" s="382">
        <v>5</v>
      </c>
      <c r="F2657" s="131"/>
      <c r="G2657" s="131"/>
      <c r="H2657" s="131"/>
      <c r="I2657" s="131"/>
      <c r="J2657" s="666">
        <v>3870.1</v>
      </c>
      <c r="K2657" s="131">
        <f t="shared" si="88"/>
        <v>19350.5</v>
      </c>
    </row>
    <row r="2658" spans="1:11" ht="60">
      <c r="A2658" s="131">
        <v>153</v>
      </c>
      <c r="B2658" s="650" t="s">
        <v>3165</v>
      </c>
      <c r="C2658" s="651" t="s">
        <v>3230</v>
      </c>
      <c r="D2658" s="662" t="s">
        <v>278</v>
      </c>
      <c r="E2658" s="382">
        <v>20</v>
      </c>
      <c r="F2658" s="131"/>
      <c r="G2658" s="131"/>
      <c r="H2658" s="131"/>
      <c r="I2658" s="131"/>
      <c r="J2658" s="666">
        <v>1374</v>
      </c>
      <c r="K2658" s="131">
        <f t="shared" si="88"/>
        <v>27480</v>
      </c>
    </row>
    <row r="2659" spans="1:11" ht="30">
      <c r="A2659" s="131">
        <v>154</v>
      </c>
      <c r="B2659" s="650" t="s">
        <v>3165</v>
      </c>
      <c r="C2659" s="685" t="s">
        <v>3231</v>
      </c>
      <c r="D2659" s="662" t="s">
        <v>46</v>
      </c>
      <c r="E2659" s="382">
        <v>16</v>
      </c>
      <c r="F2659" s="131"/>
      <c r="G2659" s="131"/>
      <c r="H2659" s="131"/>
      <c r="I2659" s="131"/>
      <c r="J2659" s="686">
        <v>57.82</v>
      </c>
      <c r="K2659" s="131">
        <f t="shared" si="88"/>
        <v>925.12</v>
      </c>
    </row>
    <row r="2660" spans="1:11" ht="30">
      <c r="A2660" s="131">
        <v>155</v>
      </c>
      <c r="B2660" s="650" t="s">
        <v>3165</v>
      </c>
      <c r="C2660" s="685" t="s">
        <v>3232</v>
      </c>
      <c r="D2660" s="662" t="s">
        <v>278</v>
      </c>
      <c r="E2660" s="382">
        <v>1</v>
      </c>
      <c r="F2660" s="131"/>
      <c r="G2660" s="131"/>
      <c r="H2660" s="131"/>
      <c r="I2660" s="131"/>
      <c r="J2660" s="666">
        <v>165.2</v>
      </c>
      <c r="K2660" s="131">
        <f t="shared" si="88"/>
        <v>165.2</v>
      </c>
    </row>
    <row r="2661" spans="1:11" ht="30">
      <c r="A2661" s="131">
        <v>156</v>
      </c>
      <c r="B2661" s="650" t="s">
        <v>3165</v>
      </c>
      <c r="C2661" s="657" t="s">
        <v>3233</v>
      </c>
      <c r="D2661" s="658" t="s">
        <v>278</v>
      </c>
      <c r="E2661" s="110">
        <v>2</v>
      </c>
      <c r="F2661" s="131"/>
      <c r="G2661" s="131"/>
      <c r="H2661" s="131"/>
      <c r="I2661" s="131"/>
      <c r="J2661" s="659">
        <v>900</v>
      </c>
      <c r="K2661" s="131">
        <f t="shared" si="88"/>
        <v>1800</v>
      </c>
    </row>
    <row r="2662" spans="1:11" ht="15.75">
      <c r="A2662" s="131">
        <v>157</v>
      </c>
      <c r="B2662" s="650" t="s">
        <v>3165</v>
      </c>
      <c r="C2662" s="660" t="s">
        <v>3234</v>
      </c>
      <c r="D2662" s="658" t="s">
        <v>278</v>
      </c>
      <c r="E2662" s="110">
        <v>6</v>
      </c>
      <c r="F2662" s="131"/>
      <c r="G2662" s="131"/>
      <c r="H2662" s="131"/>
      <c r="I2662" s="131"/>
      <c r="J2662" s="659">
        <v>9954</v>
      </c>
      <c r="K2662" s="131">
        <f t="shared" si="88"/>
        <v>59724</v>
      </c>
    </row>
    <row r="2663" spans="1:11" ht="30">
      <c r="A2663" s="131">
        <v>158</v>
      </c>
      <c r="B2663" s="650" t="s">
        <v>3165</v>
      </c>
      <c r="C2663" s="687" t="s">
        <v>3235</v>
      </c>
      <c r="D2663" s="688" t="s">
        <v>278</v>
      </c>
      <c r="E2663" s="110">
        <v>5</v>
      </c>
      <c r="F2663" s="131"/>
      <c r="G2663" s="131"/>
      <c r="H2663" s="131"/>
      <c r="I2663" s="131"/>
      <c r="J2663" s="661">
        <v>4074.65</v>
      </c>
      <c r="K2663" s="131">
        <f t="shared" si="88"/>
        <v>20373.25</v>
      </c>
    </row>
    <row r="2664" spans="1:11" ht="15.75">
      <c r="A2664" s="131">
        <v>159</v>
      </c>
      <c r="B2664" s="650" t="s">
        <v>3165</v>
      </c>
      <c r="C2664" s="629" t="s">
        <v>3236</v>
      </c>
      <c r="D2664" s="652" t="s">
        <v>278</v>
      </c>
      <c r="E2664" s="131"/>
      <c r="F2664" s="131"/>
      <c r="G2664" s="131"/>
      <c r="H2664" s="131"/>
      <c r="I2664" s="684">
        <v>166</v>
      </c>
      <c r="J2664" s="668">
        <v>200</v>
      </c>
      <c r="K2664" s="131">
        <f t="shared" si="88"/>
        <v>33200</v>
      </c>
    </row>
    <row r="2665" spans="1:11" ht="15.75">
      <c r="A2665" s="131">
        <v>160</v>
      </c>
      <c r="B2665" s="650" t="s">
        <v>3165</v>
      </c>
      <c r="C2665" s="629" t="s">
        <v>2934</v>
      </c>
      <c r="D2665" s="656" t="s">
        <v>278</v>
      </c>
      <c r="E2665" s="131"/>
      <c r="F2665" s="131"/>
      <c r="G2665" s="131"/>
      <c r="H2665" s="131"/>
      <c r="I2665" s="684">
        <v>80</v>
      </c>
      <c r="J2665" s="655">
        <v>250</v>
      </c>
      <c r="K2665" s="131">
        <f t="shared" si="88"/>
        <v>20000</v>
      </c>
    </row>
    <row r="2666" spans="1:11" ht="15.75">
      <c r="A2666" s="131">
        <v>161</v>
      </c>
      <c r="B2666" s="650" t="s">
        <v>3165</v>
      </c>
      <c r="C2666" s="629" t="s">
        <v>3237</v>
      </c>
      <c r="D2666" s="652" t="s">
        <v>278</v>
      </c>
      <c r="E2666" s="131"/>
      <c r="F2666" s="131"/>
      <c r="G2666" s="131"/>
      <c r="H2666" s="131"/>
      <c r="I2666" s="684">
        <v>7</v>
      </c>
      <c r="J2666" s="653">
        <v>500</v>
      </c>
      <c r="K2666" s="131">
        <f t="shared" si="88"/>
        <v>3500</v>
      </c>
    </row>
    <row r="2667" spans="1:11" ht="15.75">
      <c r="A2667" s="131">
        <v>162</v>
      </c>
      <c r="B2667" s="650" t="s">
        <v>3165</v>
      </c>
      <c r="C2667" s="629" t="s">
        <v>3238</v>
      </c>
      <c r="D2667" s="652" t="s">
        <v>278</v>
      </c>
      <c r="E2667" s="131"/>
      <c r="F2667" s="131"/>
      <c r="G2667" s="131"/>
      <c r="H2667" s="131"/>
      <c r="I2667" s="684">
        <v>7</v>
      </c>
      <c r="J2667" s="653">
        <v>650</v>
      </c>
      <c r="K2667" s="131">
        <f t="shared" si="88"/>
        <v>4550</v>
      </c>
    </row>
    <row r="2668" spans="1:11" ht="30">
      <c r="A2668" s="131">
        <v>163</v>
      </c>
      <c r="B2668" s="650" t="s">
        <v>3165</v>
      </c>
      <c r="C2668" s="629" t="s">
        <v>3239</v>
      </c>
      <c r="D2668" s="652" t="s">
        <v>278</v>
      </c>
      <c r="E2668" s="131"/>
      <c r="F2668" s="131"/>
      <c r="G2668" s="131"/>
      <c r="H2668" s="131"/>
      <c r="I2668" s="684">
        <v>4</v>
      </c>
      <c r="J2668" s="653">
        <v>800</v>
      </c>
      <c r="K2668" s="131">
        <f t="shared" si="88"/>
        <v>3200</v>
      </c>
    </row>
    <row r="2669" spans="1:11" ht="15.75">
      <c r="A2669" s="131">
        <v>164</v>
      </c>
      <c r="B2669" s="650" t="s">
        <v>3165</v>
      </c>
      <c r="C2669" s="651" t="s">
        <v>3240</v>
      </c>
      <c r="D2669" s="656" t="s">
        <v>278</v>
      </c>
      <c r="E2669" s="131"/>
      <c r="F2669" s="131"/>
      <c r="G2669" s="131"/>
      <c r="H2669" s="131"/>
      <c r="I2669" s="684">
        <v>1</v>
      </c>
      <c r="J2669" s="655">
        <v>13352.5</v>
      </c>
      <c r="K2669" s="131">
        <f t="shared" si="88"/>
        <v>13352.5</v>
      </c>
    </row>
    <row r="2670" spans="1:11" ht="45">
      <c r="A2670" s="131">
        <v>165</v>
      </c>
      <c r="B2670" s="650" t="s">
        <v>3165</v>
      </c>
      <c r="C2670" s="629" t="s">
        <v>3241</v>
      </c>
      <c r="D2670" s="663" t="s">
        <v>278</v>
      </c>
      <c r="E2670" s="131"/>
      <c r="F2670" s="131"/>
      <c r="G2670" s="131"/>
      <c r="H2670" s="131"/>
      <c r="I2670" s="684">
        <v>1</v>
      </c>
      <c r="J2670" s="668">
        <v>1200</v>
      </c>
      <c r="K2670" s="131">
        <f t="shared" si="88"/>
        <v>1200</v>
      </c>
    </row>
    <row r="2671" spans="1:11" ht="45">
      <c r="A2671" s="131">
        <v>166</v>
      </c>
      <c r="B2671" s="650" t="s">
        <v>3165</v>
      </c>
      <c r="C2671" s="651" t="s">
        <v>3242</v>
      </c>
      <c r="D2671" s="652" t="s">
        <v>2553</v>
      </c>
      <c r="E2671" s="131"/>
      <c r="F2671" s="131"/>
      <c r="G2671" s="131"/>
      <c r="H2671" s="131"/>
      <c r="I2671" s="684">
        <v>4</v>
      </c>
      <c r="J2671" s="653">
        <v>50</v>
      </c>
      <c r="K2671" s="131">
        <f t="shared" si="88"/>
        <v>200</v>
      </c>
    </row>
    <row r="2672" spans="1:11" ht="45">
      <c r="A2672" s="131">
        <v>167</v>
      </c>
      <c r="B2672" s="650" t="s">
        <v>3165</v>
      </c>
      <c r="C2672" s="629" t="s">
        <v>3243</v>
      </c>
      <c r="D2672" s="652" t="s">
        <v>278</v>
      </c>
      <c r="E2672" s="131"/>
      <c r="F2672" s="131"/>
      <c r="G2672" s="131"/>
      <c r="H2672" s="131"/>
      <c r="I2672" s="684">
        <v>2</v>
      </c>
      <c r="J2672" s="653">
        <v>1000</v>
      </c>
      <c r="K2672" s="131">
        <f t="shared" si="88"/>
        <v>2000</v>
      </c>
    </row>
    <row r="2673" spans="1:11" ht="45">
      <c r="A2673" s="131">
        <v>168</v>
      </c>
      <c r="B2673" s="650" t="s">
        <v>3165</v>
      </c>
      <c r="C2673" s="651" t="s">
        <v>3244</v>
      </c>
      <c r="D2673" s="652" t="s">
        <v>278</v>
      </c>
      <c r="E2673" s="131"/>
      <c r="F2673" s="131"/>
      <c r="G2673" s="131"/>
      <c r="H2673" s="131"/>
      <c r="I2673" s="684">
        <v>1</v>
      </c>
      <c r="J2673" s="653">
        <v>700000</v>
      </c>
      <c r="K2673" s="131">
        <f t="shared" si="88"/>
        <v>700000</v>
      </c>
    </row>
    <row r="2674" spans="1:11" ht="15.75">
      <c r="A2674" s="131">
        <v>169</v>
      </c>
      <c r="B2674" s="650" t="s">
        <v>3165</v>
      </c>
      <c r="C2674" s="685" t="s">
        <v>3245</v>
      </c>
      <c r="D2674" s="662" t="s">
        <v>46</v>
      </c>
      <c r="E2674" s="131"/>
      <c r="F2674" s="131"/>
      <c r="G2674" s="131"/>
      <c r="H2674" s="131"/>
      <c r="I2674" s="684">
        <v>1</v>
      </c>
      <c r="J2674" s="666">
        <v>100000</v>
      </c>
      <c r="K2674" s="131">
        <f t="shared" si="88"/>
        <v>100000</v>
      </c>
    </row>
    <row r="2675" spans="1:11" ht="15.75">
      <c r="A2675" s="131">
        <v>170</v>
      </c>
      <c r="B2675" s="650" t="s">
        <v>3165</v>
      </c>
      <c r="C2675" s="629" t="s">
        <v>3246</v>
      </c>
      <c r="D2675" s="652" t="s">
        <v>278</v>
      </c>
      <c r="E2675" s="131"/>
      <c r="F2675" s="131"/>
      <c r="G2675" s="131"/>
      <c r="H2675" s="131"/>
      <c r="I2675" s="411">
        <v>22</v>
      </c>
      <c r="J2675" s="653">
        <v>50</v>
      </c>
      <c r="K2675" s="131">
        <f t="shared" si="88"/>
        <v>1100</v>
      </c>
    </row>
    <row r="2676" spans="1:11" ht="30">
      <c r="A2676" s="131">
        <v>171</v>
      </c>
      <c r="B2676" s="650" t="s">
        <v>3165</v>
      </c>
      <c r="C2676" s="683" t="s">
        <v>3247</v>
      </c>
      <c r="D2676" s="662" t="s">
        <v>278</v>
      </c>
      <c r="E2676" s="131"/>
      <c r="F2676" s="131"/>
      <c r="G2676" s="131"/>
      <c r="H2676" s="131"/>
      <c r="I2676" s="684">
        <v>1</v>
      </c>
      <c r="J2676" s="682">
        <v>300</v>
      </c>
      <c r="K2676" s="131">
        <f t="shared" si="88"/>
        <v>300</v>
      </c>
    </row>
    <row r="2677" spans="1:11" ht="30">
      <c r="A2677" s="131">
        <v>172</v>
      </c>
      <c r="B2677" s="650" t="s">
        <v>3165</v>
      </c>
      <c r="C2677" s="683" t="s">
        <v>3248</v>
      </c>
      <c r="D2677" s="662" t="s">
        <v>278</v>
      </c>
      <c r="E2677" s="131"/>
      <c r="F2677" s="131"/>
      <c r="G2677" s="131"/>
      <c r="H2677" s="131"/>
      <c r="I2677" s="684">
        <v>1</v>
      </c>
      <c r="J2677" s="682">
        <v>100</v>
      </c>
      <c r="K2677" s="131">
        <f t="shared" si="88"/>
        <v>100</v>
      </c>
    </row>
    <row r="2678" spans="1:11" ht="15.75">
      <c r="A2678" s="131">
        <v>173</v>
      </c>
      <c r="B2678" s="650" t="s">
        <v>3165</v>
      </c>
      <c r="C2678" s="683" t="s">
        <v>3249</v>
      </c>
      <c r="D2678" s="662" t="s">
        <v>278</v>
      </c>
      <c r="E2678" s="131"/>
      <c r="F2678" s="131"/>
      <c r="G2678" s="131"/>
      <c r="H2678" s="131"/>
      <c r="I2678" s="681">
        <v>1</v>
      </c>
      <c r="J2678" s="682">
        <v>50000</v>
      </c>
      <c r="K2678" s="131">
        <f t="shared" si="88"/>
        <v>50000</v>
      </c>
    </row>
    <row r="2679" spans="1:11" ht="15.75">
      <c r="A2679" s="131">
        <v>174</v>
      </c>
      <c r="B2679" s="650" t="s">
        <v>3165</v>
      </c>
      <c r="C2679" s="629" t="s">
        <v>3250</v>
      </c>
      <c r="D2679" s="652" t="s">
        <v>2665</v>
      </c>
      <c r="E2679" s="131"/>
      <c r="F2679" s="131"/>
      <c r="G2679" s="131"/>
      <c r="H2679" s="131"/>
      <c r="I2679" s="411">
        <v>42154</v>
      </c>
      <c r="J2679" s="653">
        <v>20</v>
      </c>
      <c r="K2679" s="131">
        <f t="shared" si="88"/>
        <v>843080</v>
      </c>
    </row>
    <row r="2680" spans="1:11" ht="15.75">
      <c r="A2680" s="131">
        <v>175</v>
      </c>
      <c r="B2680" s="650" t="s">
        <v>3165</v>
      </c>
      <c r="C2680" s="651" t="s">
        <v>3251</v>
      </c>
      <c r="D2680" s="656" t="s">
        <v>278</v>
      </c>
      <c r="E2680" s="131"/>
      <c r="F2680" s="131"/>
      <c r="G2680" s="131"/>
      <c r="H2680" s="131"/>
      <c r="I2680" s="684">
        <v>1</v>
      </c>
      <c r="J2680" s="655">
        <v>5628.4</v>
      </c>
      <c r="K2680" s="131">
        <f t="shared" si="88"/>
        <v>5628.4</v>
      </c>
    </row>
    <row r="2681" spans="1:11">
      <c r="A2681" s="172"/>
      <c r="B2681" s="172"/>
      <c r="C2681" s="172"/>
      <c r="D2681" s="172"/>
      <c r="E2681" s="172"/>
      <c r="F2681" s="172"/>
      <c r="G2681" s="172"/>
      <c r="H2681" s="172"/>
      <c r="I2681" s="172"/>
      <c r="J2681" s="172"/>
      <c r="K2681" s="123"/>
    </row>
    <row r="2682" spans="1:11">
      <c r="A2682" s="123"/>
      <c r="B2682" s="123"/>
      <c r="C2682" s="123"/>
      <c r="D2682" s="123"/>
      <c r="E2682" s="123"/>
      <c r="F2682" s="123"/>
      <c r="G2682" s="123"/>
      <c r="H2682" s="123"/>
      <c r="I2682" s="123"/>
      <c r="J2682" s="123"/>
      <c r="K2682" s="123"/>
    </row>
    <row r="2683" spans="1:11">
      <c r="A2683" s="123"/>
      <c r="B2683" s="123"/>
      <c r="C2683" s="123"/>
      <c r="D2683" s="123"/>
      <c r="E2683" s="123"/>
      <c r="F2683" s="123"/>
      <c r="G2683" s="123"/>
      <c r="H2683" s="123"/>
      <c r="I2683" s="123"/>
      <c r="J2683" s="123"/>
      <c r="K2683" s="123"/>
    </row>
    <row r="2684" spans="1:11">
      <c r="A2684" s="123"/>
      <c r="B2684" s="123"/>
      <c r="C2684" s="123" t="s">
        <v>1154</v>
      </c>
      <c r="D2684" s="123"/>
      <c r="E2684" s="123"/>
      <c r="F2684" s="123" t="s">
        <v>1155</v>
      </c>
      <c r="G2684" s="123"/>
      <c r="H2684" s="123"/>
      <c r="I2684" s="123"/>
      <c r="J2684" s="123" t="s">
        <v>1156</v>
      </c>
      <c r="K2684" s="123"/>
    </row>
    <row r="2685" spans="1:11">
      <c r="A2685" s="123"/>
      <c r="B2685" s="123"/>
      <c r="C2685" s="123" t="s">
        <v>3252</v>
      </c>
      <c r="D2685" s="123"/>
      <c r="E2685" s="123"/>
      <c r="F2685" s="123" t="s">
        <v>3253</v>
      </c>
      <c r="G2685" s="123"/>
      <c r="H2685" s="123"/>
      <c r="I2685" s="123"/>
      <c r="J2685" s="123" t="s">
        <v>3254</v>
      </c>
      <c r="K2685" s="123"/>
    </row>
    <row r="2686" spans="1:11">
      <c r="A2686" s="123"/>
      <c r="B2686" s="123"/>
      <c r="C2686" s="123"/>
      <c r="D2686" s="123"/>
      <c r="E2686" s="123"/>
      <c r="F2686" s="123"/>
      <c r="G2686" s="123"/>
      <c r="H2686" s="123"/>
      <c r="I2686" s="123"/>
      <c r="J2686" s="123"/>
      <c r="K2686" s="123"/>
    </row>
    <row r="2689" spans="1:11" ht="15.75">
      <c r="A2689" s="1090" t="s">
        <v>3255</v>
      </c>
      <c r="B2689" s="1090"/>
      <c r="C2689" s="1090"/>
      <c r="D2689" s="1090"/>
      <c r="E2689" s="1090"/>
      <c r="F2689" s="1090"/>
      <c r="G2689" s="1090"/>
      <c r="H2689" s="1090"/>
      <c r="I2689" s="1090"/>
      <c r="J2689" s="1090"/>
      <c r="K2689" s="1090"/>
    </row>
    <row r="2690" spans="1:11" ht="15.75">
      <c r="A2690" s="1090" t="s">
        <v>3256</v>
      </c>
      <c r="B2690" s="1090"/>
      <c r="C2690" s="1090"/>
      <c r="D2690" s="1090"/>
      <c r="E2690" s="1090"/>
      <c r="F2690" s="1090"/>
      <c r="G2690" s="1090"/>
      <c r="H2690" s="1090"/>
      <c r="I2690" s="1090"/>
      <c r="J2690" s="1090"/>
      <c r="K2690" s="1090"/>
    </row>
    <row r="2691" spans="1:11" ht="23.25">
      <c r="A2691" s="1199" t="s">
        <v>3257</v>
      </c>
      <c r="B2691" s="1199"/>
      <c r="C2691" s="1199"/>
      <c r="D2691" s="1199"/>
      <c r="E2691" s="1199"/>
      <c r="F2691" s="1199"/>
      <c r="G2691" s="1199"/>
      <c r="H2691" s="1199"/>
      <c r="I2691" s="1199"/>
      <c r="J2691" s="1199"/>
      <c r="K2691" s="1199"/>
    </row>
    <row r="2692" spans="1:11" ht="16.5">
      <c r="A2692" s="1095" t="s">
        <v>3258</v>
      </c>
      <c r="B2692" s="1097" t="s">
        <v>2167</v>
      </c>
      <c r="C2692" s="1095" t="s">
        <v>3259</v>
      </c>
      <c r="D2692" s="33" t="s">
        <v>7</v>
      </c>
      <c r="E2692" s="1099" t="s">
        <v>8</v>
      </c>
      <c r="F2692" s="1100"/>
      <c r="G2692" s="1100"/>
      <c r="H2692" s="1100"/>
      <c r="I2692" s="1101"/>
      <c r="J2692" s="1200" t="s">
        <v>1292</v>
      </c>
      <c r="K2692" s="1200" t="s">
        <v>698</v>
      </c>
    </row>
    <row r="2693" spans="1:11" ht="16.5">
      <c r="A2693" s="1096"/>
      <c r="B2693" s="1098"/>
      <c r="C2693" s="1096"/>
      <c r="D2693" s="315"/>
      <c r="E2693" s="689" t="s">
        <v>10</v>
      </c>
      <c r="F2693" s="690" t="s">
        <v>2493</v>
      </c>
      <c r="G2693" s="690" t="s">
        <v>12</v>
      </c>
      <c r="H2693" s="690" t="s">
        <v>1944</v>
      </c>
      <c r="I2693" s="690" t="s">
        <v>14</v>
      </c>
      <c r="J2693" s="1201"/>
      <c r="K2693" s="1201"/>
    </row>
    <row r="2694" spans="1:11" ht="16.5">
      <c r="A2694" s="53">
        <v>1</v>
      </c>
      <c r="B2694" s="755" t="s">
        <v>926</v>
      </c>
      <c r="C2694" s="347" t="s">
        <v>1294</v>
      </c>
      <c r="D2694" s="53" t="s">
        <v>625</v>
      </c>
      <c r="E2694" s="53">
        <v>9.8000000000000004E-2</v>
      </c>
      <c r="F2694" s="33"/>
      <c r="G2694" s="33"/>
      <c r="H2694" s="33"/>
      <c r="I2694" s="33"/>
      <c r="J2694" s="691">
        <v>300000</v>
      </c>
      <c r="K2694" s="376">
        <f>E2694*J2694</f>
        <v>29400</v>
      </c>
    </row>
    <row r="2695" spans="1:11" ht="16.5">
      <c r="A2695" s="53">
        <v>2</v>
      </c>
      <c r="B2695" s="755" t="s">
        <v>553</v>
      </c>
      <c r="C2695" s="347" t="s">
        <v>3260</v>
      </c>
      <c r="D2695" s="53" t="s">
        <v>21</v>
      </c>
      <c r="E2695" s="53">
        <v>65</v>
      </c>
      <c r="F2695" s="33"/>
      <c r="G2695" s="33"/>
      <c r="H2695" s="33"/>
      <c r="I2695" s="33"/>
      <c r="J2695" s="691">
        <v>100</v>
      </c>
      <c r="K2695" s="376">
        <f t="shared" ref="K2695:K2758" si="89">E2695*J2695</f>
        <v>6500</v>
      </c>
    </row>
    <row r="2696" spans="1:11" ht="16.5">
      <c r="A2696" s="53">
        <v>3</v>
      </c>
      <c r="B2696" s="755" t="s">
        <v>3261</v>
      </c>
      <c r="C2696" s="347" t="s">
        <v>3262</v>
      </c>
      <c r="D2696" s="53" t="s">
        <v>21</v>
      </c>
      <c r="E2696" s="53">
        <v>66</v>
      </c>
      <c r="F2696" s="33"/>
      <c r="G2696" s="33"/>
      <c r="H2696" s="33"/>
      <c r="I2696" s="33"/>
      <c r="J2696" s="691">
        <v>40</v>
      </c>
      <c r="K2696" s="376">
        <f t="shared" si="89"/>
        <v>2640</v>
      </c>
    </row>
    <row r="2697" spans="1:11" ht="16.5">
      <c r="A2697" s="53">
        <v>4</v>
      </c>
      <c r="B2697" s="755" t="s">
        <v>466</v>
      </c>
      <c r="C2697" s="347" t="s">
        <v>3263</v>
      </c>
      <c r="D2697" s="53" t="s">
        <v>21</v>
      </c>
      <c r="E2697" s="53">
        <v>564</v>
      </c>
      <c r="F2697" s="33"/>
      <c r="G2697" s="33"/>
      <c r="H2697" s="33"/>
      <c r="I2697" s="33"/>
      <c r="J2697" s="691">
        <v>50</v>
      </c>
      <c r="K2697" s="376">
        <f t="shared" si="89"/>
        <v>28200</v>
      </c>
    </row>
    <row r="2698" spans="1:11" ht="33">
      <c r="A2698" s="53">
        <v>5</v>
      </c>
      <c r="B2698" s="755" t="s">
        <v>3264</v>
      </c>
      <c r="C2698" s="692" t="s">
        <v>3265</v>
      </c>
      <c r="D2698" s="347"/>
      <c r="E2698" s="33">
        <v>1</v>
      </c>
      <c r="F2698" s="33"/>
      <c r="G2698" s="33"/>
      <c r="H2698" s="33"/>
      <c r="I2698" s="33"/>
      <c r="J2698" s="691">
        <v>115109</v>
      </c>
      <c r="K2698" s="376">
        <f t="shared" si="89"/>
        <v>115109</v>
      </c>
    </row>
    <row r="2699" spans="1:11" ht="33">
      <c r="A2699" s="53">
        <v>6</v>
      </c>
      <c r="B2699" s="756" t="s">
        <v>1204</v>
      </c>
      <c r="C2699" s="352" t="s">
        <v>3266</v>
      </c>
      <c r="D2699" s="33" t="s">
        <v>21</v>
      </c>
      <c r="E2699" s="33">
        <v>142</v>
      </c>
      <c r="F2699" s="33"/>
      <c r="G2699" s="33"/>
      <c r="H2699" s="33"/>
      <c r="I2699" s="33"/>
      <c r="J2699" s="693">
        <v>122.76</v>
      </c>
      <c r="K2699" s="376">
        <f t="shared" si="89"/>
        <v>17431.920000000002</v>
      </c>
    </row>
    <row r="2700" spans="1:11" ht="33">
      <c r="A2700" s="53">
        <v>7</v>
      </c>
      <c r="B2700" s="756" t="s">
        <v>1227</v>
      </c>
      <c r="C2700" s="352" t="s">
        <v>3267</v>
      </c>
      <c r="D2700" s="33" t="s">
        <v>17</v>
      </c>
      <c r="E2700" s="33">
        <v>6.5000000000000002E-2</v>
      </c>
      <c r="F2700" s="33"/>
      <c r="G2700" s="33"/>
      <c r="H2700" s="33"/>
      <c r="I2700" s="33"/>
      <c r="J2700" s="693">
        <v>120039.3</v>
      </c>
      <c r="K2700" s="376">
        <f t="shared" si="89"/>
        <v>7802.5545000000002</v>
      </c>
    </row>
    <row r="2701" spans="1:11" ht="33">
      <c r="A2701" s="53">
        <v>8</v>
      </c>
      <c r="B2701" s="756" t="s">
        <v>1227</v>
      </c>
      <c r="C2701" s="352" t="s">
        <v>3267</v>
      </c>
      <c r="D2701" s="33" t="s">
        <v>17</v>
      </c>
      <c r="E2701" s="33">
        <v>0.38900000000000001</v>
      </c>
      <c r="F2701" s="33"/>
      <c r="G2701" s="33"/>
      <c r="H2701" s="33"/>
      <c r="I2701" s="33"/>
      <c r="J2701" s="693">
        <v>114793</v>
      </c>
      <c r="K2701" s="376">
        <f t="shared" si="89"/>
        <v>44654.476999999999</v>
      </c>
    </row>
    <row r="2702" spans="1:11" ht="33">
      <c r="A2702" s="53">
        <v>9</v>
      </c>
      <c r="B2702" s="756" t="s">
        <v>1240</v>
      </c>
      <c r="C2702" s="352" t="s">
        <v>3268</v>
      </c>
      <c r="D2702" s="33" t="s">
        <v>17</v>
      </c>
      <c r="E2702" s="33">
        <v>0.115</v>
      </c>
      <c r="F2702" s="33"/>
      <c r="G2702" s="33"/>
      <c r="H2702" s="33"/>
      <c r="I2702" s="33"/>
      <c r="J2702" s="693">
        <v>88528</v>
      </c>
      <c r="K2702" s="376">
        <f t="shared" si="89"/>
        <v>10180.720000000001</v>
      </c>
    </row>
    <row r="2703" spans="1:11" ht="33">
      <c r="A2703" s="53">
        <v>10</v>
      </c>
      <c r="B2703" s="756" t="s">
        <v>580</v>
      </c>
      <c r="C2703" s="352" t="s">
        <v>3269</v>
      </c>
      <c r="D2703" s="353" t="s">
        <v>555</v>
      </c>
      <c r="E2703" s="33">
        <v>500</v>
      </c>
      <c r="F2703" s="33"/>
      <c r="G2703" s="33"/>
      <c r="H2703" s="33"/>
      <c r="I2703" s="33"/>
      <c r="J2703" s="694">
        <v>100.24</v>
      </c>
      <c r="K2703" s="376">
        <f t="shared" si="89"/>
        <v>50120</v>
      </c>
    </row>
    <row r="2704" spans="1:11" ht="33">
      <c r="A2704" s="53">
        <v>11</v>
      </c>
      <c r="B2704" s="756" t="s">
        <v>3270</v>
      </c>
      <c r="C2704" s="352" t="s">
        <v>1951</v>
      </c>
      <c r="D2704" s="353" t="s">
        <v>555</v>
      </c>
      <c r="E2704" s="33">
        <v>132</v>
      </c>
      <c r="F2704" s="33"/>
      <c r="G2704" s="33"/>
      <c r="H2704" s="33"/>
      <c r="I2704" s="33"/>
      <c r="J2704" s="590">
        <v>437.76</v>
      </c>
      <c r="K2704" s="376">
        <f t="shared" si="89"/>
        <v>57784.32</v>
      </c>
    </row>
    <row r="2705" spans="1:11" ht="31.5">
      <c r="A2705" s="53">
        <v>12</v>
      </c>
      <c r="B2705" s="757" t="s">
        <v>3271</v>
      </c>
      <c r="C2705" s="695" t="s">
        <v>3272</v>
      </c>
      <c r="D2705" s="355" t="s">
        <v>278</v>
      </c>
      <c r="E2705" s="33">
        <v>2</v>
      </c>
      <c r="F2705" s="33"/>
      <c r="G2705" s="33"/>
      <c r="H2705" s="33"/>
      <c r="I2705" s="33"/>
      <c r="J2705" s="590">
        <v>38940</v>
      </c>
      <c r="K2705" s="376">
        <f t="shared" si="89"/>
        <v>77880</v>
      </c>
    </row>
    <row r="2706" spans="1:11" ht="16.5">
      <c r="A2706" s="53">
        <v>13</v>
      </c>
      <c r="B2706" s="757" t="s">
        <v>3273</v>
      </c>
      <c r="C2706" s="353" t="s">
        <v>3274</v>
      </c>
      <c r="D2706" s="33" t="s">
        <v>298</v>
      </c>
      <c r="E2706" s="33">
        <v>2.492</v>
      </c>
      <c r="F2706" s="33"/>
      <c r="G2706" s="33"/>
      <c r="H2706" s="33"/>
      <c r="I2706" s="33"/>
      <c r="J2706" s="590">
        <v>55000</v>
      </c>
      <c r="K2706" s="376">
        <f t="shared" si="89"/>
        <v>137060</v>
      </c>
    </row>
    <row r="2707" spans="1:11" ht="33">
      <c r="A2707" s="53">
        <v>14</v>
      </c>
      <c r="B2707" s="757" t="s">
        <v>3275</v>
      </c>
      <c r="C2707" s="355" t="s">
        <v>3276</v>
      </c>
      <c r="D2707" s="33" t="s">
        <v>298</v>
      </c>
      <c r="E2707" s="33">
        <v>0.84499999999999997</v>
      </c>
      <c r="F2707" s="33"/>
      <c r="G2707" s="33"/>
      <c r="H2707" s="33"/>
      <c r="I2707" s="33"/>
      <c r="J2707" s="590">
        <v>79980</v>
      </c>
      <c r="K2707" s="376">
        <f t="shared" si="89"/>
        <v>67583.099999999991</v>
      </c>
    </row>
    <row r="2708" spans="1:11" ht="16.5">
      <c r="A2708" s="53">
        <v>15</v>
      </c>
      <c r="B2708" s="757" t="s">
        <v>3050</v>
      </c>
      <c r="C2708" s="353" t="s">
        <v>3277</v>
      </c>
      <c r="D2708" s="33" t="s">
        <v>278</v>
      </c>
      <c r="E2708" s="33">
        <v>50</v>
      </c>
      <c r="F2708" s="33"/>
      <c r="G2708" s="33"/>
      <c r="H2708" s="33"/>
      <c r="I2708" s="33"/>
      <c r="J2708" s="590">
        <v>9.5</v>
      </c>
      <c r="K2708" s="376">
        <f t="shared" si="89"/>
        <v>475</v>
      </c>
    </row>
    <row r="2709" spans="1:11" ht="16.5">
      <c r="A2709" s="53">
        <v>16</v>
      </c>
      <c r="B2709" s="757" t="s">
        <v>3278</v>
      </c>
      <c r="C2709" s="353" t="s">
        <v>3279</v>
      </c>
      <c r="D2709" s="33" t="s">
        <v>278</v>
      </c>
      <c r="E2709" s="33">
        <v>1964</v>
      </c>
      <c r="F2709" s="33"/>
      <c r="G2709" s="33"/>
      <c r="H2709" s="33"/>
      <c r="I2709" s="33"/>
      <c r="J2709" s="590">
        <v>7</v>
      </c>
      <c r="K2709" s="376">
        <f t="shared" si="89"/>
        <v>13748</v>
      </c>
    </row>
    <row r="2710" spans="1:11" ht="16.5">
      <c r="A2710" s="53">
        <v>17</v>
      </c>
      <c r="B2710" s="757" t="s">
        <v>3280</v>
      </c>
      <c r="C2710" s="353" t="s">
        <v>3281</v>
      </c>
      <c r="D2710" s="33" t="s">
        <v>278</v>
      </c>
      <c r="E2710" s="33">
        <v>338</v>
      </c>
      <c r="F2710" s="33"/>
      <c r="G2710" s="33"/>
      <c r="H2710" s="33"/>
      <c r="I2710" s="33"/>
      <c r="J2710" s="590">
        <v>6</v>
      </c>
      <c r="K2710" s="376">
        <f t="shared" si="89"/>
        <v>2028</v>
      </c>
    </row>
    <row r="2711" spans="1:11" ht="16.5">
      <c r="A2711" s="53">
        <v>18</v>
      </c>
      <c r="B2711" s="757" t="s">
        <v>3282</v>
      </c>
      <c r="C2711" s="353" t="s">
        <v>3283</v>
      </c>
      <c r="D2711" s="33" t="s">
        <v>278</v>
      </c>
      <c r="E2711" s="33">
        <v>158</v>
      </c>
      <c r="F2711" s="33"/>
      <c r="G2711" s="33"/>
      <c r="H2711" s="33"/>
      <c r="I2711" s="33"/>
      <c r="J2711" s="590">
        <v>5.5</v>
      </c>
      <c r="K2711" s="376">
        <f t="shared" si="89"/>
        <v>869</v>
      </c>
    </row>
    <row r="2712" spans="1:11" ht="16.5">
      <c r="A2712" s="53">
        <v>19</v>
      </c>
      <c r="B2712" s="757" t="s">
        <v>3284</v>
      </c>
      <c r="C2712" s="353" t="s">
        <v>3285</v>
      </c>
      <c r="D2712" s="33" t="s">
        <v>278</v>
      </c>
      <c r="E2712" s="33">
        <v>115</v>
      </c>
      <c r="F2712" s="33"/>
      <c r="G2712" s="33"/>
      <c r="H2712" s="33"/>
      <c r="I2712" s="33"/>
      <c r="J2712" s="590">
        <v>3</v>
      </c>
      <c r="K2712" s="376">
        <f t="shared" si="89"/>
        <v>345</v>
      </c>
    </row>
    <row r="2713" spans="1:11" ht="16.5">
      <c r="A2713" s="53">
        <v>20</v>
      </c>
      <c r="B2713" s="757" t="s">
        <v>884</v>
      </c>
      <c r="C2713" s="353" t="s">
        <v>3286</v>
      </c>
      <c r="D2713" s="33" t="s">
        <v>1309</v>
      </c>
      <c r="E2713" s="33">
        <v>282.89999999999998</v>
      </c>
      <c r="F2713" s="33"/>
      <c r="G2713" s="33"/>
      <c r="H2713" s="33"/>
      <c r="I2713" s="33"/>
      <c r="J2713" s="590">
        <v>30</v>
      </c>
      <c r="K2713" s="376">
        <f t="shared" si="89"/>
        <v>8487</v>
      </c>
    </row>
    <row r="2714" spans="1:11" ht="16.5">
      <c r="A2714" s="53">
        <v>21</v>
      </c>
      <c r="B2714" s="757" t="s">
        <v>884</v>
      </c>
      <c r="C2714" s="353" t="s">
        <v>3286</v>
      </c>
      <c r="D2714" s="33" t="s">
        <v>298</v>
      </c>
      <c r="E2714" s="33">
        <v>0.40899999999999997</v>
      </c>
      <c r="F2714" s="33"/>
      <c r="G2714" s="33"/>
      <c r="H2714" s="33"/>
      <c r="I2714" s="33"/>
      <c r="J2714" s="590">
        <v>72640</v>
      </c>
      <c r="K2714" s="376">
        <f t="shared" si="89"/>
        <v>29709.759999999998</v>
      </c>
    </row>
    <row r="2715" spans="1:11" ht="16.5">
      <c r="A2715" s="53">
        <v>22</v>
      </c>
      <c r="B2715" s="757" t="s">
        <v>3287</v>
      </c>
      <c r="C2715" s="353" t="s">
        <v>3288</v>
      </c>
      <c r="D2715" s="33" t="s">
        <v>21</v>
      </c>
      <c r="E2715" s="33">
        <v>37</v>
      </c>
      <c r="F2715" s="33"/>
      <c r="G2715" s="33"/>
      <c r="H2715" s="33"/>
      <c r="I2715" s="33"/>
      <c r="J2715" s="590">
        <v>15</v>
      </c>
      <c r="K2715" s="376">
        <f t="shared" si="89"/>
        <v>555</v>
      </c>
    </row>
    <row r="2716" spans="1:11" ht="16.5">
      <c r="A2716" s="53">
        <v>23</v>
      </c>
      <c r="B2716" s="757" t="s">
        <v>1323</v>
      </c>
      <c r="C2716" s="352" t="s">
        <v>3289</v>
      </c>
      <c r="D2716" s="353" t="s">
        <v>46</v>
      </c>
      <c r="E2716" s="33">
        <v>7</v>
      </c>
      <c r="F2716" s="33"/>
      <c r="G2716" s="33"/>
      <c r="H2716" s="33"/>
      <c r="I2716" s="33"/>
      <c r="J2716" s="590">
        <v>5788.5</v>
      </c>
      <c r="K2716" s="376">
        <f t="shared" si="89"/>
        <v>40519.5</v>
      </c>
    </row>
    <row r="2717" spans="1:11" ht="16.5">
      <c r="A2717" s="53">
        <v>24</v>
      </c>
      <c r="B2717" s="757" t="s">
        <v>3290</v>
      </c>
      <c r="C2717" s="352" t="s">
        <v>3291</v>
      </c>
      <c r="D2717" s="353" t="s">
        <v>46</v>
      </c>
      <c r="E2717" s="33">
        <v>5</v>
      </c>
      <c r="F2717" s="33"/>
      <c r="G2717" s="33"/>
      <c r="H2717" s="33"/>
      <c r="I2717" s="33"/>
      <c r="J2717" s="590">
        <v>3206.38</v>
      </c>
      <c r="K2717" s="376">
        <f t="shared" si="89"/>
        <v>16031.900000000001</v>
      </c>
    </row>
    <row r="2718" spans="1:11" ht="16.5">
      <c r="A2718" s="53">
        <v>25</v>
      </c>
      <c r="B2718" s="757" t="s">
        <v>3292</v>
      </c>
      <c r="C2718" s="352" t="s">
        <v>3293</v>
      </c>
      <c r="D2718" s="353" t="s">
        <v>46</v>
      </c>
      <c r="E2718" s="33">
        <v>5</v>
      </c>
      <c r="F2718" s="33"/>
      <c r="G2718" s="33"/>
      <c r="H2718" s="33"/>
      <c r="I2718" s="33"/>
      <c r="J2718" s="590">
        <v>3700</v>
      </c>
      <c r="K2718" s="376">
        <f t="shared" si="89"/>
        <v>18500</v>
      </c>
    </row>
    <row r="2719" spans="1:11" ht="49.5">
      <c r="A2719" s="53">
        <v>26</v>
      </c>
      <c r="B2719" s="757" t="s">
        <v>631</v>
      </c>
      <c r="C2719" s="352" t="s">
        <v>3294</v>
      </c>
      <c r="D2719" s="353" t="s">
        <v>278</v>
      </c>
      <c r="E2719" s="33">
        <v>8</v>
      </c>
      <c r="F2719" s="33"/>
      <c r="G2719" s="33"/>
      <c r="H2719" s="33"/>
      <c r="I2719" s="33"/>
      <c r="J2719" s="590">
        <v>1350.65</v>
      </c>
      <c r="K2719" s="376">
        <f t="shared" si="89"/>
        <v>10805.2</v>
      </c>
    </row>
    <row r="2720" spans="1:11" ht="33">
      <c r="A2720" s="53">
        <v>27</v>
      </c>
      <c r="B2720" s="757" t="s">
        <v>2526</v>
      </c>
      <c r="C2720" s="352" t="s">
        <v>3295</v>
      </c>
      <c r="D2720" s="353" t="s">
        <v>278</v>
      </c>
      <c r="E2720" s="33">
        <v>6</v>
      </c>
      <c r="F2720" s="33"/>
      <c r="G2720" s="33"/>
      <c r="H2720" s="33"/>
      <c r="I2720" s="33"/>
      <c r="J2720" s="590">
        <v>500</v>
      </c>
      <c r="K2720" s="376">
        <f t="shared" si="89"/>
        <v>3000</v>
      </c>
    </row>
    <row r="2721" spans="1:11" ht="33">
      <c r="A2721" s="53">
        <v>28</v>
      </c>
      <c r="B2721" s="757" t="s">
        <v>3065</v>
      </c>
      <c r="C2721" s="352" t="s">
        <v>3296</v>
      </c>
      <c r="D2721" s="353" t="s">
        <v>278</v>
      </c>
      <c r="E2721" s="33">
        <v>12</v>
      </c>
      <c r="F2721" s="33"/>
      <c r="G2721" s="33"/>
      <c r="H2721" s="33"/>
      <c r="I2721" s="33"/>
      <c r="J2721" s="590">
        <v>1163.3800000000001</v>
      </c>
      <c r="K2721" s="376">
        <f t="shared" si="89"/>
        <v>13960.560000000001</v>
      </c>
    </row>
    <row r="2722" spans="1:11" ht="16.5">
      <c r="A2722" s="53">
        <v>29</v>
      </c>
      <c r="B2722" s="756" t="s">
        <v>719</v>
      </c>
      <c r="C2722" s="352" t="s">
        <v>3297</v>
      </c>
      <c r="D2722" s="33" t="s">
        <v>278</v>
      </c>
      <c r="E2722" s="33">
        <v>4</v>
      </c>
      <c r="F2722" s="33"/>
      <c r="G2722" s="33"/>
      <c r="H2722" s="33"/>
      <c r="I2722" s="33"/>
      <c r="J2722" s="590">
        <v>281</v>
      </c>
      <c r="K2722" s="376">
        <f t="shared" si="89"/>
        <v>1124</v>
      </c>
    </row>
    <row r="2723" spans="1:11" ht="16.5">
      <c r="A2723" s="53">
        <v>30</v>
      </c>
      <c r="B2723" s="756" t="s">
        <v>1344</v>
      </c>
      <c r="C2723" s="352" t="s">
        <v>3298</v>
      </c>
      <c r="D2723" s="33" t="s">
        <v>278</v>
      </c>
      <c r="E2723" s="33">
        <v>2</v>
      </c>
      <c r="F2723" s="33"/>
      <c r="G2723" s="33"/>
      <c r="H2723" s="33"/>
      <c r="I2723" s="33"/>
      <c r="J2723" s="590">
        <v>1190.6199999999999</v>
      </c>
      <c r="K2723" s="376">
        <f t="shared" si="89"/>
        <v>2381.2399999999998</v>
      </c>
    </row>
    <row r="2724" spans="1:11" ht="16.5">
      <c r="A2724" s="53">
        <v>31</v>
      </c>
      <c r="B2724" s="756" t="s">
        <v>1344</v>
      </c>
      <c r="C2724" s="352" t="s">
        <v>3299</v>
      </c>
      <c r="D2724" s="33" t="s">
        <v>278</v>
      </c>
      <c r="E2724" s="33">
        <v>15</v>
      </c>
      <c r="F2724" s="33"/>
      <c r="G2724" s="33"/>
      <c r="H2724" s="33"/>
      <c r="I2724" s="33"/>
      <c r="J2724" s="590">
        <v>350</v>
      </c>
      <c r="K2724" s="376">
        <f t="shared" si="89"/>
        <v>5250</v>
      </c>
    </row>
    <row r="2725" spans="1:11" ht="16.5">
      <c r="A2725" s="53">
        <v>32</v>
      </c>
      <c r="B2725" s="756" t="s">
        <v>3300</v>
      </c>
      <c r="C2725" s="352" t="s">
        <v>3301</v>
      </c>
      <c r="D2725" s="33" t="s">
        <v>278</v>
      </c>
      <c r="E2725" s="33">
        <v>14</v>
      </c>
      <c r="F2725" s="33"/>
      <c r="G2725" s="33"/>
      <c r="H2725" s="33"/>
      <c r="I2725" s="33"/>
      <c r="J2725" s="590">
        <v>220</v>
      </c>
      <c r="K2725" s="376">
        <f t="shared" si="89"/>
        <v>3080</v>
      </c>
    </row>
    <row r="2726" spans="1:11" ht="16.5">
      <c r="A2726" s="53">
        <v>33</v>
      </c>
      <c r="B2726" s="756" t="s">
        <v>3300</v>
      </c>
      <c r="C2726" s="352" t="s">
        <v>3302</v>
      </c>
      <c r="D2726" s="33" t="s">
        <v>278</v>
      </c>
      <c r="E2726" s="33">
        <v>6</v>
      </c>
      <c r="F2726" s="33"/>
      <c r="G2726" s="33"/>
      <c r="H2726" s="33"/>
      <c r="I2726" s="33"/>
      <c r="J2726" s="590">
        <v>200</v>
      </c>
      <c r="K2726" s="376">
        <f t="shared" si="89"/>
        <v>1200</v>
      </c>
    </row>
    <row r="2727" spans="1:11" ht="16.5">
      <c r="A2727" s="53">
        <v>34</v>
      </c>
      <c r="B2727" s="756" t="s">
        <v>798</v>
      </c>
      <c r="C2727" s="352" t="s">
        <v>1961</v>
      </c>
      <c r="D2727" s="33" t="s">
        <v>278</v>
      </c>
      <c r="E2727" s="33">
        <v>17</v>
      </c>
      <c r="F2727" s="33"/>
      <c r="G2727" s="33"/>
      <c r="H2727" s="33"/>
      <c r="I2727" s="33"/>
      <c r="J2727" s="590">
        <v>500</v>
      </c>
      <c r="K2727" s="376">
        <f t="shared" si="89"/>
        <v>8500</v>
      </c>
    </row>
    <row r="2728" spans="1:11" ht="16.5">
      <c r="A2728" s="53">
        <v>35</v>
      </c>
      <c r="B2728" s="756" t="s">
        <v>798</v>
      </c>
      <c r="C2728" s="352" t="s">
        <v>3303</v>
      </c>
      <c r="D2728" s="33" t="s">
        <v>278</v>
      </c>
      <c r="E2728" s="33">
        <v>10</v>
      </c>
      <c r="F2728" s="33"/>
      <c r="G2728" s="33"/>
      <c r="H2728" s="33"/>
      <c r="I2728" s="33"/>
      <c r="J2728" s="590">
        <v>300</v>
      </c>
      <c r="K2728" s="376">
        <f t="shared" si="89"/>
        <v>3000</v>
      </c>
    </row>
    <row r="2729" spans="1:11" ht="33">
      <c r="A2729" s="53">
        <v>36</v>
      </c>
      <c r="B2729" s="756" t="s">
        <v>3304</v>
      </c>
      <c r="C2729" s="352" t="s">
        <v>3305</v>
      </c>
      <c r="D2729" s="33" t="s">
        <v>278</v>
      </c>
      <c r="E2729" s="33">
        <v>9</v>
      </c>
      <c r="F2729" s="33"/>
      <c r="G2729" s="33"/>
      <c r="H2729" s="33"/>
      <c r="I2729" s="33"/>
      <c r="J2729" s="590">
        <v>709.37</v>
      </c>
      <c r="K2729" s="376">
        <f t="shared" si="89"/>
        <v>6384.33</v>
      </c>
    </row>
    <row r="2730" spans="1:11" ht="16.5">
      <c r="A2730" s="53">
        <v>37</v>
      </c>
      <c r="B2730" s="756" t="s">
        <v>730</v>
      </c>
      <c r="C2730" s="352" t="s">
        <v>3306</v>
      </c>
      <c r="D2730" s="33" t="s">
        <v>278</v>
      </c>
      <c r="E2730" s="33">
        <v>7</v>
      </c>
      <c r="F2730" s="33"/>
      <c r="G2730" s="33"/>
      <c r="H2730" s="33"/>
      <c r="I2730" s="33"/>
      <c r="J2730" s="590">
        <v>250</v>
      </c>
      <c r="K2730" s="376">
        <f t="shared" si="89"/>
        <v>1750</v>
      </c>
    </row>
    <row r="2731" spans="1:11" ht="16.5">
      <c r="A2731" s="53">
        <v>38</v>
      </c>
      <c r="B2731" s="756" t="s">
        <v>3075</v>
      </c>
      <c r="C2731" s="352" t="s">
        <v>3307</v>
      </c>
      <c r="D2731" s="33" t="s">
        <v>278</v>
      </c>
      <c r="E2731" s="33">
        <v>7</v>
      </c>
      <c r="F2731" s="33"/>
      <c r="G2731" s="33"/>
      <c r="H2731" s="33"/>
      <c r="I2731" s="33"/>
      <c r="J2731" s="590">
        <v>1100.95</v>
      </c>
      <c r="K2731" s="376">
        <f t="shared" si="89"/>
        <v>7706.6500000000005</v>
      </c>
    </row>
    <row r="2732" spans="1:11" ht="33">
      <c r="A2732" s="53">
        <v>39</v>
      </c>
      <c r="B2732" s="756" t="s">
        <v>3308</v>
      </c>
      <c r="C2732" s="352" t="s">
        <v>3309</v>
      </c>
      <c r="D2732" s="33" t="s">
        <v>278</v>
      </c>
      <c r="E2732" s="33">
        <v>6</v>
      </c>
      <c r="F2732" s="33"/>
      <c r="G2732" s="33"/>
      <c r="H2732" s="33"/>
      <c r="I2732" s="33"/>
      <c r="J2732" s="590">
        <v>698</v>
      </c>
      <c r="K2732" s="376">
        <f t="shared" si="89"/>
        <v>4188</v>
      </c>
    </row>
    <row r="2733" spans="1:11" ht="16.5">
      <c r="A2733" s="53">
        <v>40</v>
      </c>
      <c r="B2733" s="756" t="s">
        <v>3310</v>
      </c>
      <c r="C2733" s="352" t="s">
        <v>3311</v>
      </c>
      <c r="D2733" s="33" t="s">
        <v>278</v>
      </c>
      <c r="E2733" s="33">
        <f>2</f>
        <v>2</v>
      </c>
      <c r="F2733" s="33"/>
      <c r="G2733" s="33"/>
      <c r="H2733" s="33"/>
      <c r="I2733" s="33"/>
      <c r="J2733" s="590">
        <v>724.13</v>
      </c>
      <c r="K2733" s="376">
        <f t="shared" si="89"/>
        <v>1448.26</v>
      </c>
    </row>
    <row r="2734" spans="1:11" ht="33">
      <c r="A2734" s="53">
        <v>41</v>
      </c>
      <c r="B2734" s="757" t="s">
        <v>826</v>
      </c>
      <c r="C2734" s="352" t="s">
        <v>3312</v>
      </c>
      <c r="D2734" s="33" t="s">
        <v>278</v>
      </c>
      <c r="E2734" s="33">
        <v>9</v>
      </c>
      <c r="F2734" s="33"/>
      <c r="G2734" s="33"/>
      <c r="H2734" s="33"/>
      <c r="I2734" s="33"/>
      <c r="J2734" s="590">
        <v>3229.08</v>
      </c>
      <c r="K2734" s="376">
        <f t="shared" si="89"/>
        <v>29061.72</v>
      </c>
    </row>
    <row r="2735" spans="1:11" ht="33">
      <c r="A2735" s="53">
        <v>42</v>
      </c>
      <c r="B2735" s="757" t="s">
        <v>3313</v>
      </c>
      <c r="C2735" s="352" t="s">
        <v>3314</v>
      </c>
      <c r="D2735" s="33" t="s">
        <v>278</v>
      </c>
      <c r="E2735" s="33">
        <v>4</v>
      </c>
      <c r="F2735" s="33"/>
      <c r="G2735" s="33"/>
      <c r="H2735" s="33"/>
      <c r="I2735" s="33"/>
      <c r="J2735" s="590">
        <v>3405</v>
      </c>
      <c r="K2735" s="376">
        <f t="shared" si="89"/>
        <v>13620</v>
      </c>
    </row>
    <row r="2736" spans="1:11" ht="16.5">
      <c r="A2736" s="53">
        <v>43</v>
      </c>
      <c r="B2736" s="757" t="s">
        <v>743</v>
      </c>
      <c r="C2736" s="352" t="s">
        <v>3315</v>
      </c>
      <c r="D2736" s="33" t="s">
        <v>278</v>
      </c>
      <c r="E2736" s="33">
        <v>4</v>
      </c>
      <c r="F2736" s="33"/>
      <c r="G2736" s="33"/>
      <c r="H2736" s="33"/>
      <c r="I2736" s="33"/>
      <c r="J2736" s="590">
        <v>1350</v>
      </c>
      <c r="K2736" s="376">
        <f t="shared" si="89"/>
        <v>5400</v>
      </c>
    </row>
    <row r="2737" spans="1:11" ht="16.5">
      <c r="A2737" s="53">
        <v>44</v>
      </c>
      <c r="B2737" s="757" t="s">
        <v>743</v>
      </c>
      <c r="C2737" s="352" t="s">
        <v>3315</v>
      </c>
      <c r="D2737" s="33" t="s">
        <v>278</v>
      </c>
      <c r="E2737" s="33">
        <v>6</v>
      </c>
      <c r="F2737" s="33"/>
      <c r="G2737" s="33"/>
      <c r="H2737" s="33"/>
      <c r="I2737" s="33"/>
      <c r="J2737" s="590">
        <v>3178</v>
      </c>
      <c r="K2737" s="376">
        <f t="shared" si="89"/>
        <v>19068</v>
      </c>
    </row>
    <row r="2738" spans="1:11" ht="33">
      <c r="A2738" s="53">
        <v>45</v>
      </c>
      <c r="B2738" s="757" t="s">
        <v>743</v>
      </c>
      <c r="C2738" s="352" t="s">
        <v>3316</v>
      </c>
      <c r="D2738" s="33" t="s">
        <v>278</v>
      </c>
      <c r="E2738" s="33">
        <v>6</v>
      </c>
      <c r="F2738" s="33"/>
      <c r="G2738" s="33"/>
      <c r="H2738" s="33"/>
      <c r="I2738" s="33"/>
      <c r="J2738" s="590">
        <v>1500</v>
      </c>
      <c r="K2738" s="376">
        <f t="shared" si="89"/>
        <v>9000</v>
      </c>
    </row>
    <row r="2739" spans="1:11" ht="30">
      <c r="A2739" s="53">
        <v>46</v>
      </c>
      <c r="B2739" s="756" t="s">
        <v>448</v>
      </c>
      <c r="C2739" s="696" t="s">
        <v>3317</v>
      </c>
      <c r="D2739" s="355" t="s">
        <v>278</v>
      </c>
      <c r="E2739" s="33">
        <v>2</v>
      </c>
      <c r="F2739" s="33"/>
      <c r="G2739" s="33"/>
      <c r="H2739" s="33"/>
      <c r="I2739" s="33"/>
      <c r="J2739" s="590">
        <v>4653.5</v>
      </c>
      <c r="K2739" s="376">
        <f t="shared" si="89"/>
        <v>9307</v>
      </c>
    </row>
    <row r="2740" spans="1:11" ht="30">
      <c r="A2740" s="53">
        <v>47</v>
      </c>
      <c r="B2740" s="756" t="s">
        <v>448</v>
      </c>
      <c r="C2740" s="697" t="s">
        <v>3318</v>
      </c>
      <c r="D2740" s="355" t="s">
        <v>278</v>
      </c>
      <c r="E2740" s="33">
        <v>2</v>
      </c>
      <c r="F2740" s="33"/>
      <c r="G2740" s="33"/>
      <c r="H2740" s="33"/>
      <c r="I2740" s="33"/>
      <c r="J2740" s="590">
        <v>5221</v>
      </c>
      <c r="K2740" s="376">
        <f t="shared" si="89"/>
        <v>10442</v>
      </c>
    </row>
    <row r="2741" spans="1:11" ht="16.5">
      <c r="A2741" s="53">
        <v>48</v>
      </c>
      <c r="B2741" s="756" t="s">
        <v>829</v>
      </c>
      <c r="C2741" s="697" t="s">
        <v>3319</v>
      </c>
      <c r="D2741" s="355" t="s">
        <v>278</v>
      </c>
      <c r="E2741" s="33">
        <v>3</v>
      </c>
      <c r="F2741" s="33"/>
      <c r="G2741" s="33"/>
      <c r="H2741" s="33"/>
      <c r="I2741" s="33"/>
      <c r="J2741" s="590">
        <v>3961.15</v>
      </c>
      <c r="K2741" s="376">
        <f t="shared" si="89"/>
        <v>11883.45</v>
      </c>
    </row>
    <row r="2742" spans="1:11" ht="16.5">
      <c r="A2742" s="53">
        <v>49</v>
      </c>
      <c r="B2742" s="756" t="s">
        <v>829</v>
      </c>
      <c r="C2742" s="697" t="s">
        <v>3320</v>
      </c>
      <c r="D2742" s="355" t="s">
        <v>278</v>
      </c>
      <c r="E2742" s="33">
        <v>3</v>
      </c>
      <c r="F2742" s="33"/>
      <c r="G2742" s="33"/>
      <c r="H2742" s="33"/>
      <c r="I2742" s="33"/>
      <c r="J2742" s="590">
        <v>6787.3</v>
      </c>
      <c r="K2742" s="376">
        <f t="shared" si="89"/>
        <v>20361.900000000001</v>
      </c>
    </row>
    <row r="2743" spans="1:11" ht="16.5">
      <c r="A2743" s="53">
        <v>50</v>
      </c>
      <c r="B2743" s="756" t="s">
        <v>829</v>
      </c>
      <c r="C2743" s="697" t="s">
        <v>3321</v>
      </c>
      <c r="D2743" s="355" t="s">
        <v>278</v>
      </c>
      <c r="E2743" s="33">
        <v>5</v>
      </c>
      <c r="F2743" s="33"/>
      <c r="G2743" s="33"/>
      <c r="H2743" s="33"/>
      <c r="I2743" s="33"/>
      <c r="J2743" s="590">
        <v>5003.2</v>
      </c>
      <c r="K2743" s="376">
        <f t="shared" si="89"/>
        <v>25016</v>
      </c>
    </row>
    <row r="2744" spans="1:11" ht="16.5">
      <c r="A2744" s="53">
        <v>51</v>
      </c>
      <c r="B2744" s="756" t="s">
        <v>829</v>
      </c>
      <c r="C2744" s="697" t="s">
        <v>3322</v>
      </c>
      <c r="D2744" s="355" t="s">
        <v>278</v>
      </c>
      <c r="E2744" s="33">
        <v>1</v>
      </c>
      <c r="F2744" s="33"/>
      <c r="G2744" s="33"/>
      <c r="H2744" s="33"/>
      <c r="I2744" s="33"/>
      <c r="J2744" s="590">
        <v>500</v>
      </c>
      <c r="K2744" s="376">
        <f t="shared" si="89"/>
        <v>500</v>
      </c>
    </row>
    <row r="2745" spans="1:11" ht="16.5">
      <c r="A2745" s="53">
        <v>52</v>
      </c>
      <c r="B2745" s="756" t="s">
        <v>574</v>
      </c>
      <c r="C2745" s="352" t="s">
        <v>3323</v>
      </c>
      <c r="D2745" s="355" t="s">
        <v>278</v>
      </c>
      <c r="E2745" s="33">
        <v>5</v>
      </c>
      <c r="F2745" s="33"/>
      <c r="G2745" s="33"/>
      <c r="H2745" s="33"/>
      <c r="I2745" s="33"/>
      <c r="J2745" s="590">
        <v>3961.15</v>
      </c>
      <c r="K2745" s="376">
        <f t="shared" si="89"/>
        <v>19805.75</v>
      </c>
    </row>
    <row r="2746" spans="1:11" ht="16.5">
      <c r="A2746" s="53">
        <v>53</v>
      </c>
      <c r="B2746" s="756" t="s">
        <v>574</v>
      </c>
      <c r="C2746" s="352" t="s">
        <v>3324</v>
      </c>
      <c r="D2746" s="355" t="s">
        <v>278</v>
      </c>
      <c r="E2746" s="33">
        <v>1</v>
      </c>
      <c r="F2746" s="33"/>
      <c r="G2746" s="33"/>
      <c r="H2746" s="33"/>
      <c r="I2746" s="33"/>
      <c r="J2746" s="590">
        <v>6792.98</v>
      </c>
      <c r="K2746" s="376">
        <f t="shared" si="89"/>
        <v>6792.98</v>
      </c>
    </row>
    <row r="2747" spans="1:11" ht="16.5">
      <c r="A2747" s="53">
        <v>54</v>
      </c>
      <c r="B2747" s="756" t="s">
        <v>574</v>
      </c>
      <c r="C2747" s="352" t="s">
        <v>3325</v>
      </c>
      <c r="D2747" s="355" t="s">
        <v>278</v>
      </c>
      <c r="E2747" s="33">
        <v>3</v>
      </c>
      <c r="F2747" s="33"/>
      <c r="G2747" s="33"/>
      <c r="H2747" s="33"/>
      <c r="I2747" s="33"/>
      <c r="J2747" s="590">
        <v>6804.33</v>
      </c>
      <c r="K2747" s="376">
        <f t="shared" si="89"/>
        <v>20412.989999999998</v>
      </c>
    </row>
    <row r="2748" spans="1:11" ht="30">
      <c r="A2748" s="53">
        <v>55</v>
      </c>
      <c r="B2748" s="756" t="s">
        <v>3326</v>
      </c>
      <c r="C2748" s="696" t="s">
        <v>3327</v>
      </c>
      <c r="D2748" s="355" t="s">
        <v>278</v>
      </c>
      <c r="E2748" s="33">
        <v>1</v>
      </c>
      <c r="F2748" s="33"/>
      <c r="G2748" s="33"/>
      <c r="H2748" s="33"/>
      <c r="I2748" s="33"/>
      <c r="J2748" s="590">
        <v>30645</v>
      </c>
      <c r="K2748" s="376">
        <f t="shared" si="89"/>
        <v>30645</v>
      </c>
    </row>
    <row r="2749" spans="1:11" ht="16.5">
      <c r="A2749" s="53">
        <v>56</v>
      </c>
      <c r="B2749" s="756" t="s">
        <v>2537</v>
      </c>
      <c r="C2749" s="352" t="s">
        <v>3328</v>
      </c>
      <c r="D2749" s="355" t="s">
        <v>278</v>
      </c>
      <c r="E2749" s="33">
        <v>2</v>
      </c>
      <c r="F2749" s="33"/>
      <c r="G2749" s="33"/>
      <c r="H2749" s="33"/>
      <c r="I2749" s="33"/>
      <c r="J2749" s="590">
        <v>1144.5999999999999</v>
      </c>
      <c r="K2749" s="376">
        <f t="shared" si="89"/>
        <v>2289.1999999999998</v>
      </c>
    </row>
    <row r="2750" spans="1:11" ht="33">
      <c r="A2750" s="53">
        <v>57</v>
      </c>
      <c r="B2750" s="756" t="s">
        <v>57</v>
      </c>
      <c r="C2750" s="352" t="s">
        <v>3329</v>
      </c>
      <c r="D2750" s="355" t="s">
        <v>278</v>
      </c>
      <c r="E2750" s="33">
        <v>1</v>
      </c>
      <c r="F2750" s="33"/>
      <c r="G2750" s="33"/>
      <c r="H2750" s="33"/>
      <c r="I2750" s="33"/>
      <c r="J2750" s="590">
        <v>74343</v>
      </c>
      <c r="K2750" s="376">
        <f t="shared" si="89"/>
        <v>74343</v>
      </c>
    </row>
    <row r="2751" spans="1:11" ht="33">
      <c r="A2751" s="53">
        <v>58</v>
      </c>
      <c r="B2751" s="756" t="s">
        <v>545</v>
      </c>
      <c r="C2751" s="352" t="s">
        <v>3330</v>
      </c>
      <c r="D2751" s="33" t="s">
        <v>278</v>
      </c>
      <c r="E2751" s="33">
        <v>2</v>
      </c>
      <c r="F2751" s="33"/>
      <c r="G2751" s="33"/>
      <c r="H2751" s="33"/>
      <c r="I2751" s="33"/>
      <c r="J2751" s="590">
        <v>20001</v>
      </c>
      <c r="K2751" s="376">
        <f t="shared" si="89"/>
        <v>40002</v>
      </c>
    </row>
    <row r="2752" spans="1:11" ht="33">
      <c r="A2752" s="53">
        <v>59</v>
      </c>
      <c r="B2752" s="756" t="s">
        <v>3331</v>
      </c>
      <c r="C2752" s="698" t="s">
        <v>3332</v>
      </c>
      <c r="D2752" s="33" t="s">
        <v>278</v>
      </c>
      <c r="E2752" s="33">
        <v>3</v>
      </c>
      <c r="F2752" s="33"/>
      <c r="G2752" s="33"/>
      <c r="H2752" s="33"/>
      <c r="I2752" s="33"/>
      <c r="J2752" s="590">
        <v>11782.3</v>
      </c>
      <c r="K2752" s="376">
        <f t="shared" si="89"/>
        <v>35346.899999999994</v>
      </c>
    </row>
    <row r="2753" spans="1:11" ht="16.5">
      <c r="A2753" s="53">
        <v>60</v>
      </c>
      <c r="B2753" s="757" t="s">
        <v>627</v>
      </c>
      <c r="C2753" s="699" t="s">
        <v>3333</v>
      </c>
      <c r="D2753" s="700" t="s">
        <v>282</v>
      </c>
      <c r="E2753" s="53">
        <v>1</v>
      </c>
      <c r="F2753" s="33"/>
      <c r="G2753" s="33"/>
      <c r="H2753" s="33"/>
      <c r="I2753" s="33"/>
      <c r="J2753" s="590">
        <v>2944.1</v>
      </c>
      <c r="K2753" s="376">
        <f t="shared" si="89"/>
        <v>2944.1</v>
      </c>
    </row>
    <row r="2754" spans="1:11" ht="30">
      <c r="A2754" s="53">
        <v>61</v>
      </c>
      <c r="B2754" s="755"/>
      <c r="C2754" s="101" t="s">
        <v>3334</v>
      </c>
      <c r="D2754" s="700" t="s">
        <v>282</v>
      </c>
      <c r="E2754" s="701">
        <v>2</v>
      </c>
      <c r="F2754" s="33"/>
      <c r="G2754" s="33"/>
      <c r="H2754" s="33"/>
      <c r="I2754" s="33"/>
      <c r="J2754" s="590">
        <v>1970.5</v>
      </c>
      <c r="K2754" s="376">
        <f t="shared" si="89"/>
        <v>3941</v>
      </c>
    </row>
    <row r="2755" spans="1:11" ht="16.5">
      <c r="A2755" s="53">
        <v>62</v>
      </c>
      <c r="B2755" s="757" t="s">
        <v>794</v>
      </c>
      <c r="C2755" s="702" t="s">
        <v>3335</v>
      </c>
      <c r="D2755" s="353"/>
      <c r="E2755" s="33">
        <v>3</v>
      </c>
      <c r="F2755" s="33"/>
      <c r="G2755" s="33"/>
      <c r="H2755" s="33"/>
      <c r="I2755" s="33"/>
      <c r="J2755" s="590">
        <v>5835.1</v>
      </c>
      <c r="K2755" s="376">
        <f t="shared" si="89"/>
        <v>17505.300000000003</v>
      </c>
    </row>
    <row r="2756" spans="1:11" ht="16.5">
      <c r="A2756" s="53">
        <v>63</v>
      </c>
      <c r="B2756" s="757" t="s">
        <v>813</v>
      </c>
      <c r="C2756" s="702" t="s">
        <v>3336</v>
      </c>
      <c r="D2756" s="355" t="s">
        <v>278</v>
      </c>
      <c r="E2756" s="33">
        <v>3</v>
      </c>
      <c r="F2756" s="33"/>
      <c r="G2756" s="33"/>
      <c r="H2756" s="33"/>
      <c r="I2756" s="33"/>
      <c r="J2756" s="590">
        <v>5835.1</v>
      </c>
      <c r="K2756" s="376">
        <f t="shared" si="89"/>
        <v>17505.300000000003</v>
      </c>
    </row>
    <row r="2757" spans="1:11" ht="16.5">
      <c r="A2757" s="53">
        <v>64</v>
      </c>
      <c r="B2757" s="757" t="s">
        <v>3337</v>
      </c>
      <c r="C2757" s="702" t="s">
        <v>3338</v>
      </c>
      <c r="D2757" s="353"/>
      <c r="E2757" s="33">
        <v>4</v>
      </c>
      <c r="F2757" s="33"/>
      <c r="G2757" s="33"/>
      <c r="H2757" s="33"/>
      <c r="I2757" s="33"/>
      <c r="J2757" s="590">
        <v>5835.1</v>
      </c>
      <c r="K2757" s="376">
        <f t="shared" si="89"/>
        <v>23340.400000000001</v>
      </c>
    </row>
    <row r="2758" spans="1:11" ht="16.5">
      <c r="A2758" s="53">
        <v>65</v>
      </c>
      <c r="B2758" s="757" t="s">
        <v>1419</v>
      </c>
      <c r="C2758" s="702" t="s">
        <v>3339</v>
      </c>
      <c r="D2758" s="700" t="s">
        <v>282</v>
      </c>
      <c r="E2758" s="701">
        <v>2</v>
      </c>
      <c r="F2758" s="33"/>
      <c r="G2758" s="33"/>
      <c r="H2758" s="33"/>
      <c r="I2758" s="33"/>
      <c r="J2758" s="703">
        <v>5245.1</v>
      </c>
      <c r="K2758" s="376">
        <f t="shared" si="89"/>
        <v>10490.2</v>
      </c>
    </row>
    <row r="2759" spans="1:11" ht="33">
      <c r="A2759" s="53">
        <v>66</v>
      </c>
      <c r="B2759" s="757" t="s">
        <v>3340</v>
      </c>
      <c r="C2759" s="365" t="s">
        <v>3341</v>
      </c>
      <c r="D2759" s="367"/>
      <c r="E2759" s="366">
        <v>1</v>
      </c>
      <c r="F2759" s="33"/>
      <c r="G2759" s="33"/>
      <c r="H2759" s="33"/>
      <c r="I2759" s="33"/>
      <c r="J2759" s="590">
        <v>7706.65</v>
      </c>
      <c r="K2759" s="376">
        <f t="shared" ref="K2759:K2785" si="90">E2759*J2759</f>
        <v>7706.65</v>
      </c>
    </row>
    <row r="2760" spans="1:11" ht="16.5">
      <c r="A2760" s="53">
        <v>67</v>
      </c>
      <c r="B2760" s="757"/>
      <c r="C2760" s="696" t="s">
        <v>3342</v>
      </c>
      <c r="D2760" s="353"/>
      <c r="E2760" s="33">
        <v>1</v>
      </c>
      <c r="F2760" s="33"/>
      <c r="G2760" s="33"/>
      <c r="H2760" s="33"/>
      <c r="I2760" s="33"/>
      <c r="J2760" s="590">
        <v>10215</v>
      </c>
      <c r="K2760" s="376">
        <f t="shared" si="90"/>
        <v>10215</v>
      </c>
    </row>
    <row r="2761" spans="1:11" ht="33">
      <c r="A2761" s="53">
        <v>68</v>
      </c>
      <c r="B2761" s="758" t="s">
        <v>3343</v>
      </c>
      <c r="C2761" s="696" t="s">
        <v>3344</v>
      </c>
      <c r="D2761" s="704" t="s">
        <v>21</v>
      </c>
      <c r="E2761" s="701">
        <v>20</v>
      </c>
      <c r="F2761" s="33"/>
      <c r="G2761" s="33"/>
      <c r="H2761" s="33"/>
      <c r="I2761" s="33"/>
      <c r="J2761" s="590">
        <v>3972</v>
      </c>
      <c r="K2761" s="376">
        <f t="shared" si="90"/>
        <v>79440</v>
      </c>
    </row>
    <row r="2762" spans="1:11" ht="33">
      <c r="A2762" s="53">
        <v>69</v>
      </c>
      <c r="B2762" s="758" t="s">
        <v>3345</v>
      </c>
      <c r="C2762" s="365" t="s">
        <v>3346</v>
      </c>
      <c r="D2762" s="367" t="s">
        <v>282</v>
      </c>
      <c r="E2762" s="366">
        <v>2</v>
      </c>
      <c r="F2762" s="33"/>
      <c r="G2762" s="33"/>
      <c r="H2762" s="33"/>
      <c r="I2762" s="33"/>
      <c r="J2762" s="590">
        <v>5675</v>
      </c>
      <c r="K2762" s="376">
        <f t="shared" si="90"/>
        <v>11350</v>
      </c>
    </row>
    <row r="2763" spans="1:11" ht="16.5">
      <c r="A2763" s="53">
        <v>70</v>
      </c>
      <c r="B2763" s="716" t="s">
        <v>1575</v>
      </c>
      <c r="C2763" s="365" t="s">
        <v>3347</v>
      </c>
      <c r="D2763" s="367" t="s">
        <v>282</v>
      </c>
      <c r="E2763" s="366">
        <v>14</v>
      </c>
      <c r="F2763" s="33"/>
      <c r="G2763" s="33"/>
      <c r="H2763" s="33"/>
      <c r="I2763" s="33"/>
      <c r="J2763" s="590">
        <v>7945</v>
      </c>
      <c r="K2763" s="376">
        <f t="shared" si="90"/>
        <v>111230</v>
      </c>
    </row>
    <row r="2764" spans="1:11" ht="16.5">
      <c r="A2764" s="53">
        <v>71</v>
      </c>
      <c r="B2764" s="759" t="s">
        <v>3348</v>
      </c>
      <c r="C2764" s="696" t="s">
        <v>3349</v>
      </c>
      <c r="D2764" s="705" t="s">
        <v>3350</v>
      </c>
      <c r="E2764" s="366">
        <v>5.92</v>
      </c>
      <c r="F2764" s="33"/>
      <c r="G2764" s="33"/>
      <c r="H2764" s="33"/>
      <c r="I2764" s="33"/>
      <c r="J2764" s="590">
        <v>2542.4</v>
      </c>
      <c r="K2764" s="376">
        <f t="shared" si="90"/>
        <v>15051.008</v>
      </c>
    </row>
    <row r="2765" spans="1:11" ht="16.5">
      <c r="A2765" s="53">
        <v>72</v>
      </c>
      <c r="B2765" s="759" t="s">
        <v>2670</v>
      </c>
      <c r="C2765" s="696" t="s">
        <v>3351</v>
      </c>
      <c r="D2765" s="705" t="s">
        <v>3350</v>
      </c>
      <c r="E2765" s="366">
        <v>8.34</v>
      </c>
      <c r="F2765" s="33"/>
      <c r="G2765" s="33"/>
      <c r="H2765" s="33"/>
      <c r="I2765" s="33"/>
      <c r="J2765" s="590">
        <v>2264.3200000000002</v>
      </c>
      <c r="K2765" s="376">
        <f t="shared" si="90"/>
        <v>18884.428800000002</v>
      </c>
    </row>
    <row r="2766" spans="1:11" ht="16.5">
      <c r="A2766" s="53">
        <v>73</v>
      </c>
      <c r="B2766" s="759" t="s">
        <v>3352</v>
      </c>
      <c r="C2766" s="696" t="s">
        <v>3353</v>
      </c>
      <c r="D2766" s="705" t="s">
        <v>3350</v>
      </c>
      <c r="E2766" s="366">
        <v>7.12</v>
      </c>
      <c r="F2766" s="33"/>
      <c r="G2766" s="33"/>
      <c r="H2766" s="33"/>
      <c r="I2766" s="33"/>
      <c r="J2766" s="590">
        <v>2037.32</v>
      </c>
      <c r="K2766" s="376">
        <f t="shared" si="90"/>
        <v>14505.7184</v>
      </c>
    </row>
    <row r="2767" spans="1:11" ht="16.5">
      <c r="A2767" s="53">
        <v>74</v>
      </c>
      <c r="B2767" s="759" t="s">
        <v>638</v>
      </c>
      <c r="C2767" s="696" t="s">
        <v>3354</v>
      </c>
      <c r="D2767" s="706" t="s">
        <v>3355</v>
      </c>
      <c r="E2767" s="707">
        <v>0.83599999999999997</v>
      </c>
      <c r="F2767" s="33"/>
      <c r="G2767" s="33"/>
      <c r="H2767" s="33"/>
      <c r="I2767" s="33"/>
      <c r="J2767" s="691">
        <v>81213.5</v>
      </c>
      <c r="K2767" s="376">
        <f t="shared" si="90"/>
        <v>67894.486000000004</v>
      </c>
    </row>
    <row r="2768" spans="1:11" ht="30">
      <c r="A2768" s="53">
        <v>75</v>
      </c>
      <c r="B2768" s="759" t="s">
        <v>638</v>
      </c>
      <c r="C2768" s="699" t="s">
        <v>3356</v>
      </c>
      <c r="D2768" s="700" t="s">
        <v>2318</v>
      </c>
      <c r="E2768" s="707">
        <v>1.0449999999999999</v>
      </c>
      <c r="F2768" s="33"/>
      <c r="G2768" s="33"/>
      <c r="H2768" s="33"/>
      <c r="I2768" s="33"/>
      <c r="J2768" s="590">
        <v>62540</v>
      </c>
      <c r="K2768" s="376">
        <f t="shared" si="90"/>
        <v>65354.299999999996</v>
      </c>
    </row>
    <row r="2769" spans="1:11" ht="16.5">
      <c r="A2769" s="53">
        <v>76</v>
      </c>
      <c r="B2769" s="759" t="s">
        <v>1206</v>
      </c>
      <c r="C2769" s="708" t="s">
        <v>3357</v>
      </c>
      <c r="D2769" s="700" t="s">
        <v>282</v>
      </c>
      <c r="E2769" s="707">
        <v>135</v>
      </c>
      <c r="F2769" s="33"/>
      <c r="G2769" s="33"/>
      <c r="H2769" s="33"/>
      <c r="I2769" s="33"/>
      <c r="J2769" s="590">
        <v>250</v>
      </c>
      <c r="K2769" s="376">
        <f t="shared" si="90"/>
        <v>33750</v>
      </c>
    </row>
    <row r="2770" spans="1:11" ht="16.5">
      <c r="A2770" s="53">
        <v>77</v>
      </c>
      <c r="B2770" s="759" t="s">
        <v>3162</v>
      </c>
      <c r="C2770" s="698" t="s">
        <v>623</v>
      </c>
      <c r="D2770" s="700" t="s">
        <v>940</v>
      </c>
      <c r="E2770" s="701">
        <v>22</v>
      </c>
      <c r="F2770" s="33"/>
      <c r="G2770" s="33"/>
      <c r="H2770" s="33"/>
      <c r="I2770" s="33"/>
      <c r="J2770" s="590">
        <v>418.9</v>
      </c>
      <c r="K2770" s="376">
        <f t="shared" si="90"/>
        <v>9215.7999999999993</v>
      </c>
    </row>
    <row r="2771" spans="1:11" ht="33">
      <c r="A2771" s="53">
        <v>78</v>
      </c>
      <c r="B2771" s="759" t="s">
        <v>3156</v>
      </c>
      <c r="C2771" s="709" t="s">
        <v>3358</v>
      </c>
      <c r="D2771" s="355" t="s">
        <v>278</v>
      </c>
      <c r="E2771" s="366">
        <v>6</v>
      </c>
      <c r="F2771" s="33"/>
      <c r="G2771" s="33"/>
      <c r="H2771" s="33"/>
      <c r="I2771" s="33"/>
      <c r="J2771" s="590">
        <v>13620</v>
      </c>
      <c r="K2771" s="376">
        <f t="shared" si="90"/>
        <v>81720</v>
      </c>
    </row>
    <row r="2772" spans="1:11" ht="33">
      <c r="A2772" s="53">
        <v>79</v>
      </c>
      <c r="B2772" s="759" t="s">
        <v>3154</v>
      </c>
      <c r="C2772" s="709" t="s">
        <v>3359</v>
      </c>
      <c r="D2772" s="355" t="s">
        <v>278</v>
      </c>
      <c r="E2772" s="366">
        <v>3</v>
      </c>
      <c r="F2772" s="33"/>
      <c r="G2772" s="33"/>
      <c r="H2772" s="33"/>
      <c r="I2772" s="33"/>
      <c r="J2772" s="590">
        <v>10442</v>
      </c>
      <c r="K2772" s="376">
        <f t="shared" si="90"/>
        <v>31326</v>
      </c>
    </row>
    <row r="2773" spans="1:11" ht="16.5">
      <c r="A2773" s="53">
        <v>80</v>
      </c>
      <c r="B2773" s="759" t="s">
        <v>92</v>
      </c>
      <c r="C2773" s="696" t="s">
        <v>3360</v>
      </c>
      <c r="D2773" s="355" t="s">
        <v>278</v>
      </c>
      <c r="E2773" s="366">
        <v>1</v>
      </c>
      <c r="F2773" s="33"/>
      <c r="G2773" s="33"/>
      <c r="H2773" s="33"/>
      <c r="I2773" s="33"/>
      <c r="J2773" s="590">
        <v>20428.39</v>
      </c>
      <c r="K2773" s="376">
        <f t="shared" si="90"/>
        <v>20428.39</v>
      </c>
    </row>
    <row r="2774" spans="1:11" ht="16.5">
      <c r="A2774" s="53">
        <v>81</v>
      </c>
      <c r="B2774" s="759" t="s">
        <v>2651</v>
      </c>
      <c r="C2774" s="369" t="s">
        <v>3361</v>
      </c>
      <c r="D2774" s="355" t="s">
        <v>278</v>
      </c>
      <c r="E2774" s="366">
        <v>1</v>
      </c>
      <c r="F2774" s="33"/>
      <c r="G2774" s="33"/>
      <c r="H2774" s="33"/>
      <c r="I2774" s="33"/>
      <c r="J2774" s="590">
        <v>8437.5</v>
      </c>
      <c r="K2774" s="376">
        <f t="shared" si="90"/>
        <v>8437.5</v>
      </c>
    </row>
    <row r="2775" spans="1:11" ht="16.5">
      <c r="A2775" s="53">
        <v>82</v>
      </c>
      <c r="B2775" s="759" t="s">
        <v>3362</v>
      </c>
      <c r="C2775" s="696" t="s">
        <v>3363</v>
      </c>
      <c r="D2775" s="355" t="s">
        <v>278</v>
      </c>
      <c r="E2775" s="366">
        <v>1</v>
      </c>
      <c r="F2775" s="33"/>
      <c r="G2775" s="33"/>
      <c r="H2775" s="33"/>
      <c r="I2775" s="33"/>
      <c r="J2775" s="590">
        <v>16911.5</v>
      </c>
      <c r="K2775" s="376">
        <f t="shared" si="90"/>
        <v>16911.5</v>
      </c>
    </row>
    <row r="2776" spans="1:11" ht="30">
      <c r="A2776" s="53">
        <v>83</v>
      </c>
      <c r="B2776" s="759" t="s">
        <v>3364</v>
      </c>
      <c r="C2776" s="696" t="s">
        <v>3365</v>
      </c>
      <c r="D2776" s="33" t="s">
        <v>278</v>
      </c>
      <c r="E2776" s="366">
        <v>1</v>
      </c>
      <c r="F2776" s="33"/>
      <c r="G2776" s="33"/>
      <c r="H2776" s="33"/>
      <c r="I2776" s="33"/>
      <c r="J2776" s="590">
        <v>105693</v>
      </c>
      <c r="K2776" s="376">
        <f t="shared" si="90"/>
        <v>105693</v>
      </c>
    </row>
    <row r="2777" spans="1:11" ht="16.5">
      <c r="A2777" s="53">
        <v>84</v>
      </c>
      <c r="B2777" s="759" t="s">
        <v>3366</v>
      </c>
      <c r="C2777" s="696" t="s">
        <v>3367</v>
      </c>
      <c r="D2777" s="706" t="s">
        <v>282</v>
      </c>
      <c r="E2777" s="710">
        <v>3</v>
      </c>
      <c r="F2777" s="33"/>
      <c r="G2777" s="33"/>
      <c r="H2777" s="33"/>
      <c r="I2777" s="33"/>
      <c r="J2777" s="711">
        <v>73468</v>
      </c>
      <c r="K2777" s="376">
        <f t="shared" si="90"/>
        <v>220404</v>
      </c>
    </row>
    <row r="2778" spans="1:11" ht="30">
      <c r="A2778" s="53">
        <v>85</v>
      </c>
      <c r="B2778" s="759" t="s">
        <v>3368</v>
      </c>
      <c r="C2778" s="712" t="s">
        <v>3369</v>
      </c>
      <c r="D2778" s="33" t="s">
        <v>278</v>
      </c>
      <c r="E2778" s="366">
        <v>1</v>
      </c>
      <c r="F2778" s="33"/>
      <c r="G2778" s="33"/>
      <c r="H2778" s="33"/>
      <c r="I2778" s="33"/>
      <c r="J2778" s="590">
        <v>56125.75</v>
      </c>
      <c r="K2778" s="376">
        <f t="shared" si="90"/>
        <v>56125.75</v>
      </c>
    </row>
    <row r="2779" spans="1:11" ht="16.5">
      <c r="A2779" s="53">
        <v>86</v>
      </c>
      <c r="B2779" s="759" t="s">
        <v>3368</v>
      </c>
      <c r="C2779" s="713" t="s">
        <v>3370</v>
      </c>
      <c r="D2779" s="33" t="s">
        <v>278</v>
      </c>
      <c r="E2779" s="366">
        <v>2</v>
      </c>
      <c r="F2779" s="33"/>
      <c r="G2779" s="33"/>
      <c r="H2779" s="33"/>
      <c r="I2779" s="33"/>
      <c r="J2779" s="590">
        <v>55460</v>
      </c>
      <c r="K2779" s="376">
        <f t="shared" si="90"/>
        <v>110920</v>
      </c>
    </row>
    <row r="2780" spans="1:11" ht="16.5">
      <c r="A2780" s="53">
        <v>87</v>
      </c>
      <c r="B2780" s="759" t="s">
        <v>3371</v>
      </c>
      <c r="C2780" s="702" t="s">
        <v>3372</v>
      </c>
      <c r="D2780" s="33" t="s">
        <v>278</v>
      </c>
      <c r="E2780" s="366">
        <v>1</v>
      </c>
      <c r="F2780" s="33"/>
      <c r="G2780" s="33"/>
      <c r="H2780" s="33"/>
      <c r="I2780" s="33"/>
      <c r="J2780" s="590">
        <v>6549</v>
      </c>
      <c r="K2780" s="376">
        <f t="shared" si="90"/>
        <v>6549</v>
      </c>
    </row>
    <row r="2781" spans="1:11" ht="16.5">
      <c r="A2781" s="53">
        <v>88</v>
      </c>
      <c r="B2781" s="759" t="s">
        <v>3373</v>
      </c>
      <c r="C2781" s="702" t="s">
        <v>3374</v>
      </c>
      <c r="D2781" s="33" t="s">
        <v>278</v>
      </c>
      <c r="E2781" s="366">
        <v>1</v>
      </c>
      <c r="F2781" s="33"/>
      <c r="G2781" s="33"/>
      <c r="H2781" s="33"/>
      <c r="I2781" s="33"/>
      <c r="J2781" s="590">
        <v>56404</v>
      </c>
      <c r="K2781" s="376">
        <f t="shared" si="90"/>
        <v>56404</v>
      </c>
    </row>
    <row r="2782" spans="1:11" ht="16.5">
      <c r="A2782" s="53">
        <v>89</v>
      </c>
      <c r="B2782" s="759" t="s">
        <v>3371</v>
      </c>
      <c r="C2782" s="702" t="s">
        <v>3375</v>
      </c>
      <c r="D2782" s="700" t="s">
        <v>282</v>
      </c>
      <c r="E2782" s="701">
        <v>1</v>
      </c>
      <c r="F2782" s="33"/>
      <c r="G2782" s="33"/>
      <c r="H2782" s="33"/>
      <c r="I2782" s="33"/>
      <c r="J2782" s="590">
        <v>5133</v>
      </c>
      <c r="K2782" s="376">
        <f t="shared" si="90"/>
        <v>5133</v>
      </c>
    </row>
    <row r="2783" spans="1:11" ht="16.5">
      <c r="A2783" s="53">
        <v>90</v>
      </c>
      <c r="B2783" s="716" t="s">
        <v>982</v>
      </c>
      <c r="C2783" s="561" t="s">
        <v>3376</v>
      </c>
      <c r="D2783" s="33" t="s">
        <v>278</v>
      </c>
      <c r="E2783" s="366">
        <v>3</v>
      </c>
      <c r="F2783" s="33"/>
      <c r="G2783" s="33"/>
      <c r="H2783" s="33"/>
      <c r="I2783" s="33"/>
      <c r="J2783" s="590">
        <v>80000</v>
      </c>
      <c r="K2783" s="376">
        <f t="shared" si="90"/>
        <v>240000</v>
      </c>
    </row>
    <row r="2784" spans="1:11" ht="16.5">
      <c r="A2784" s="53">
        <v>91</v>
      </c>
      <c r="B2784" s="714" t="s">
        <v>796</v>
      </c>
      <c r="C2784" s="714" t="s">
        <v>3377</v>
      </c>
      <c r="D2784" s="33" t="s">
        <v>278</v>
      </c>
      <c r="E2784" s="715">
        <v>2</v>
      </c>
      <c r="F2784" s="33"/>
      <c r="G2784" s="33"/>
      <c r="H2784" s="33"/>
      <c r="I2784" s="33"/>
      <c r="J2784" s="590">
        <v>1469</v>
      </c>
      <c r="K2784" s="376">
        <f t="shared" si="90"/>
        <v>2938</v>
      </c>
    </row>
    <row r="2785" spans="1:11" ht="16.5">
      <c r="A2785" s="53">
        <v>92</v>
      </c>
      <c r="B2785" s="716"/>
      <c r="C2785" s="716" t="s">
        <v>3378</v>
      </c>
      <c r="D2785" s="33" t="s">
        <v>278</v>
      </c>
      <c r="E2785" s="366">
        <v>9</v>
      </c>
      <c r="F2785" s="33"/>
      <c r="G2785" s="33"/>
      <c r="H2785" s="33"/>
      <c r="I2785" s="33"/>
      <c r="J2785" s="590">
        <v>459.2</v>
      </c>
      <c r="K2785" s="376">
        <f t="shared" si="90"/>
        <v>4132.8</v>
      </c>
    </row>
    <row r="2786" spans="1:11" ht="18.75">
      <c r="A2786" s="760" t="s">
        <v>3379</v>
      </c>
      <c r="B2786" s="760"/>
      <c r="C2786" s="760"/>
      <c r="D2786" s="760"/>
      <c r="E2786" s="760"/>
      <c r="F2786" s="760"/>
      <c r="G2786" s="760"/>
      <c r="H2786" s="760"/>
      <c r="I2786" s="760"/>
      <c r="J2786" s="760"/>
      <c r="K2786" s="761"/>
    </row>
    <row r="2787" spans="1:11" ht="18.75">
      <c r="A2787" s="762"/>
      <c r="B2787" s="762"/>
      <c r="C2787" s="762"/>
      <c r="D2787" s="762"/>
      <c r="E2787" s="762"/>
      <c r="F2787" s="762"/>
      <c r="G2787" s="762"/>
      <c r="H2787" s="762"/>
      <c r="I2787" s="762"/>
      <c r="J2787" s="762"/>
      <c r="K2787" s="763"/>
    </row>
    <row r="2788" spans="1:11" ht="18.75">
      <c r="A2788" s="764"/>
      <c r="B2788" s="764"/>
      <c r="C2788" s="764"/>
      <c r="D2788" s="764"/>
      <c r="E2788" s="764"/>
      <c r="F2788" s="764"/>
      <c r="G2788" s="764"/>
      <c r="H2788" s="764"/>
      <c r="I2788" s="764"/>
      <c r="J2788" s="764"/>
      <c r="K2788" s="765"/>
    </row>
    <row r="2789" spans="1:11" ht="16.5">
      <c r="A2789" s="53">
        <v>93</v>
      </c>
      <c r="B2789" s="755"/>
      <c r="C2789" s="72" t="s">
        <v>3380</v>
      </c>
      <c r="D2789" s="53" t="s">
        <v>21</v>
      </c>
      <c r="E2789" s="33"/>
      <c r="F2789" s="33"/>
      <c r="G2789" s="33"/>
      <c r="H2789" s="33"/>
      <c r="I2789" s="717">
        <v>1202</v>
      </c>
      <c r="J2789" s="691">
        <v>2</v>
      </c>
      <c r="K2789" s="376">
        <f>J2789*(I2789+G2789)</f>
        <v>2404</v>
      </c>
    </row>
    <row r="2790" spans="1:11" ht="16.5">
      <c r="A2790" s="53">
        <v>94</v>
      </c>
      <c r="B2790" s="755"/>
      <c r="C2790" s="131" t="s">
        <v>517</v>
      </c>
      <c r="D2790" s="347"/>
      <c r="E2790" s="33"/>
      <c r="F2790" s="33"/>
      <c r="G2790" s="33"/>
      <c r="H2790" s="33"/>
      <c r="I2790" s="370">
        <v>1</v>
      </c>
      <c r="J2790" s="691">
        <v>500</v>
      </c>
      <c r="K2790" s="376">
        <f t="shared" ref="K2790:K2844" si="91">J2790*(I2790+G2790)</f>
        <v>500</v>
      </c>
    </row>
    <row r="2791" spans="1:11" ht="16.5">
      <c r="A2791" s="53">
        <v>95</v>
      </c>
      <c r="B2791" s="755"/>
      <c r="C2791" s="696" t="s">
        <v>3381</v>
      </c>
      <c r="D2791" s="590" t="s">
        <v>21</v>
      </c>
      <c r="E2791" s="33"/>
      <c r="F2791" s="33"/>
      <c r="G2791" s="33"/>
      <c r="H2791" s="33"/>
      <c r="I2791" s="710">
        <v>81</v>
      </c>
      <c r="J2791" s="693">
        <v>100</v>
      </c>
      <c r="K2791" s="376">
        <f t="shared" si="91"/>
        <v>8100</v>
      </c>
    </row>
    <row r="2792" spans="1:11" ht="31.5">
      <c r="A2792" s="53">
        <v>96</v>
      </c>
      <c r="B2792" s="755"/>
      <c r="C2792" s="718" t="s">
        <v>3382</v>
      </c>
      <c r="D2792" s="684" t="s">
        <v>46</v>
      </c>
      <c r="E2792" s="33"/>
      <c r="F2792" s="33"/>
      <c r="G2792" s="33">
        <v>1</v>
      </c>
      <c r="H2792" s="33"/>
      <c r="I2792" s="33"/>
      <c r="J2792" s="693">
        <v>0</v>
      </c>
      <c r="K2792" s="376">
        <f t="shared" si="91"/>
        <v>0</v>
      </c>
    </row>
    <row r="2793" spans="1:11" ht="16.5">
      <c r="A2793" s="53">
        <v>97</v>
      </c>
      <c r="B2793" s="755"/>
      <c r="C2793" s="719" t="s">
        <v>3383</v>
      </c>
      <c r="D2793" s="355" t="s">
        <v>278</v>
      </c>
      <c r="E2793" s="33"/>
      <c r="F2793" s="33"/>
      <c r="G2793" s="33"/>
      <c r="H2793" s="33"/>
      <c r="I2793" s="720">
        <v>4504</v>
      </c>
      <c r="J2793" s="590">
        <v>2</v>
      </c>
      <c r="K2793" s="376">
        <f t="shared" si="91"/>
        <v>9008</v>
      </c>
    </row>
    <row r="2794" spans="1:11" ht="16.5">
      <c r="A2794" s="53">
        <v>98</v>
      </c>
      <c r="B2794" s="755"/>
      <c r="C2794" s="561" t="s">
        <v>3384</v>
      </c>
      <c r="D2794" s="353" t="s">
        <v>278</v>
      </c>
      <c r="E2794" s="33"/>
      <c r="F2794" s="33"/>
      <c r="G2794" s="33"/>
      <c r="H2794" s="33"/>
      <c r="I2794" s="370">
        <v>1</v>
      </c>
      <c r="J2794" s="590">
        <v>1500</v>
      </c>
      <c r="K2794" s="376">
        <f t="shared" si="91"/>
        <v>1500</v>
      </c>
    </row>
    <row r="2795" spans="1:11" ht="16.5">
      <c r="A2795" s="53">
        <v>99</v>
      </c>
      <c r="B2795" s="755"/>
      <c r="C2795" s="561" t="s">
        <v>3385</v>
      </c>
      <c r="D2795" s="704" t="s">
        <v>282</v>
      </c>
      <c r="E2795" s="33"/>
      <c r="F2795" s="33"/>
      <c r="G2795" s="33"/>
      <c r="H2795" s="33"/>
      <c r="I2795" s="370">
        <v>12</v>
      </c>
      <c r="J2795" s="590">
        <v>800</v>
      </c>
      <c r="K2795" s="376">
        <f t="shared" si="91"/>
        <v>9600</v>
      </c>
    </row>
    <row r="2796" spans="1:11" ht="16.5">
      <c r="A2796" s="53">
        <v>100</v>
      </c>
      <c r="B2796" s="755"/>
      <c r="C2796" s="561" t="s">
        <v>3386</v>
      </c>
      <c r="D2796" s="704" t="s">
        <v>282</v>
      </c>
      <c r="E2796" s="33"/>
      <c r="F2796" s="33"/>
      <c r="G2796" s="710">
        <v>8</v>
      </c>
      <c r="H2796" s="33"/>
      <c r="I2796" s="33"/>
      <c r="J2796" s="590">
        <v>20</v>
      </c>
      <c r="K2796" s="376">
        <f t="shared" si="91"/>
        <v>160</v>
      </c>
    </row>
    <row r="2797" spans="1:11" ht="16.5">
      <c r="A2797" s="53">
        <v>101</v>
      </c>
      <c r="B2797" s="755"/>
      <c r="C2797" s="101" t="s">
        <v>3387</v>
      </c>
      <c r="D2797" s="353" t="s">
        <v>278</v>
      </c>
      <c r="E2797" s="33"/>
      <c r="F2797" s="33"/>
      <c r="G2797" s="370">
        <v>2</v>
      </c>
      <c r="H2797" s="33"/>
      <c r="I2797" s="33"/>
      <c r="J2797" s="590">
        <v>50000</v>
      </c>
      <c r="K2797" s="376">
        <f t="shared" si="91"/>
        <v>100000</v>
      </c>
    </row>
    <row r="2798" spans="1:11" ht="16.5">
      <c r="A2798" s="53">
        <v>102</v>
      </c>
      <c r="B2798" s="755"/>
      <c r="C2798" s="101" t="s">
        <v>3388</v>
      </c>
      <c r="D2798" s="700" t="s">
        <v>282</v>
      </c>
      <c r="E2798" s="33"/>
      <c r="F2798" s="33"/>
      <c r="G2798" s="370">
        <v>1</v>
      </c>
      <c r="H2798" s="33"/>
      <c r="I2798" s="33"/>
      <c r="J2798" s="590">
        <v>40000</v>
      </c>
      <c r="K2798" s="376">
        <f t="shared" si="91"/>
        <v>40000</v>
      </c>
    </row>
    <row r="2799" spans="1:11" ht="30">
      <c r="A2799" s="53">
        <v>103</v>
      </c>
      <c r="B2799" s="755"/>
      <c r="C2799" s="561" t="s">
        <v>3389</v>
      </c>
      <c r="D2799" s="355" t="s">
        <v>278</v>
      </c>
      <c r="E2799" s="33"/>
      <c r="F2799" s="33"/>
      <c r="G2799" s="33"/>
      <c r="H2799" s="33"/>
      <c r="I2799" s="33">
        <v>1</v>
      </c>
      <c r="J2799" s="590">
        <v>50000</v>
      </c>
      <c r="K2799" s="376">
        <f t="shared" si="91"/>
        <v>50000</v>
      </c>
    </row>
    <row r="2800" spans="1:11" ht="16.5">
      <c r="A2800" s="53">
        <v>104</v>
      </c>
      <c r="B2800" s="755"/>
      <c r="C2800" s="561" t="s">
        <v>3390</v>
      </c>
      <c r="D2800" s="355" t="s">
        <v>278</v>
      </c>
      <c r="E2800" s="33"/>
      <c r="F2800" s="33"/>
      <c r="G2800" s="33">
        <v>1</v>
      </c>
      <c r="H2800" s="33"/>
      <c r="I2800" s="33"/>
      <c r="J2800" s="590">
        <v>100000</v>
      </c>
      <c r="K2800" s="376">
        <f t="shared" si="91"/>
        <v>100000</v>
      </c>
    </row>
    <row r="2801" spans="1:11" ht="31.5">
      <c r="A2801" s="53">
        <v>105</v>
      </c>
      <c r="B2801" s="755"/>
      <c r="C2801" s="191" t="s">
        <v>3391</v>
      </c>
      <c r="D2801" s="161" t="s">
        <v>282</v>
      </c>
      <c r="E2801" s="33"/>
      <c r="F2801" s="33"/>
      <c r="G2801" s="33"/>
      <c r="H2801" s="33"/>
      <c r="I2801" s="370">
        <v>4</v>
      </c>
      <c r="J2801" s="590">
        <v>500</v>
      </c>
      <c r="K2801" s="376">
        <f t="shared" si="91"/>
        <v>2000</v>
      </c>
    </row>
    <row r="2802" spans="1:11" ht="31.5">
      <c r="A2802" s="53">
        <v>106</v>
      </c>
      <c r="B2802" s="755"/>
      <c r="C2802" s="191" t="s">
        <v>3392</v>
      </c>
      <c r="D2802" s="161" t="s">
        <v>282</v>
      </c>
      <c r="E2802" s="33"/>
      <c r="F2802" s="33"/>
      <c r="G2802" s="33"/>
      <c r="H2802" s="33"/>
      <c r="I2802" s="370">
        <v>1</v>
      </c>
      <c r="J2802" s="590">
        <v>500</v>
      </c>
      <c r="K2802" s="376">
        <f t="shared" si="91"/>
        <v>500</v>
      </c>
    </row>
    <row r="2803" spans="1:11" ht="16.5">
      <c r="A2803" s="53">
        <v>107</v>
      </c>
      <c r="B2803" s="755"/>
      <c r="C2803" s="137" t="s">
        <v>3393</v>
      </c>
      <c r="D2803" s="684" t="s">
        <v>282</v>
      </c>
      <c r="E2803" s="33"/>
      <c r="F2803" s="33"/>
      <c r="G2803" s="721">
        <v>5</v>
      </c>
      <c r="H2803" s="33"/>
      <c r="I2803" s="33"/>
      <c r="J2803" s="590">
        <v>2000</v>
      </c>
      <c r="K2803" s="376">
        <f t="shared" si="91"/>
        <v>10000</v>
      </c>
    </row>
    <row r="2804" spans="1:11" ht="16.5">
      <c r="A2804" s="53">
        <v>108</v>
      </c>
      <c r="B2804" s="755"/>
      <c r="C2804" s="191" t="s">
        <v>3394</v>
      </c>
      <c r="D2804" s="700" t="s">
        <v>282</v>
      </c>
      <c r="E2804" s="33"/>
      <c r="F2804" s="33"/>
      <c r="G2804" s="370">
        <v>17</v>
      </c>
      <c r="H2804" s="33"/>
      <c r="I2804" s="33"/>
      <c r="J2804" s="590">
        <v>200</v>
      </c>
      <c r="K2804" s="376">
        <f t="shared" si="91"/>
        <v>3400</v>
      </c>
    </row>
    <row r="2805" spans="1:11" ht="16.5">
      <c r="A2805" s="53">
        <v>109</v>
      </c>
      <c r="B2805" s="755"/>
      <c r="C2805" s="191" t="s">
        <v>3395</v>
      </c>
      <c r="D2805" s="700" t="s">
        <v>282</v>
      </c>
      <c r="E2805" s="33"/>
      <c r="F2805" s="33"/>
      <c r="G2805" s="370">
        <v>2</v>
      </c>
      <c r="H2805" s="33"/>
      <c r="I2805" s="33"/>
      <c r="J2805" s="590">
        <v>200</v>
      </c>
      <c r="K2805" s="376">
        <f t="shared" si="91"/>
        <v>400</v>
      </c>
    </row>
    <row r="2806" spans="1:11" ht="31.5">
      <c r="A2806" s="53">
        <v>110</v>
      </c>
      <c r="B2806" s="755"/>
      <c r="C2806" s="191" t="s">
        <v>3396</v>
      </c>
      <c r="D2806" s="700" t="s">
        <v>282</v>
      </c>
      <c r="E2806" s="33"/>
      <c r="F2806" s="33"/>
      <c r="G2806" s="33"/>
      <c r="H2806" s="33"/>
      <c r="I2806" s="33">
        <v>15</v>
      </c>
      <c r="J2806" s="703">
        <v>20</v>
      </c>
      <c r="K2806" s="376">
        <f t="shared" si="91"/>
        <v>300</v>
      </c>
    </row>
    <row r="2807" spans="1:11" ht="16.5">
      <c r="A2807" s="53">
        <v>111</v>
      </c>
      <c r="B2807" s="755"/>
      <c r="C2807" s="191" t="s">
        <v>3397</v>
      </c>
      <c r="D2807" s="91" t="s">
        <v>282</v>
      </c>
      <c r="E2807" s="33"/>
      <c r="F2807" s="33"/>
      <c r="G2807" s="33">
        <v>3</v>
      </c>
      <c r="H2807" s="33"/>
      <c r="I2807" s="33"/>
      <c r="J2807" s="703">
        <v>500</v>
      </c>
      <c r="K2807" s="376">
        <f t="shared" si="91"/>
        <v>1500</v>
      </c>
    </row>
    <row r="2808" spans="1:11" ht="31.5">
      <c r="A2808" s="53">
        <v>112</v>
      </c>
      <c r="B2808" s="755"/>
      <c r="C2808" s="722" t="s">
        <v>3398</v>
      </c>
      <c r="D2808" s="91" t="s">
        <v>282</v>
      </c>
      <c r="E2808" s="33"/>
      <c r="F2808" s="33"/>
      <c r="G2808" s="33"/>
      <c r="H2808" s="33"/>
      <c r="I2808" s="710">
        <v>3</v>
      </c>
      <c r="J2808" s="703">
        <v>50</v>
      </c>
      <c r="K2808" s="376">
        <f t="shared" si="91"/>
        <v>150</v>
      </c>
    </row>
    <row r="2809" spans="1:11" ht="16.5">
      <c r="A2809" s="53">
        <v>113</v>
      </c>
      <c r="B2809" s="755"/>
      <c r="C2809" s="695" t="s">
        <v>3399</v>
      </c>
      <c r="D2809" s="91" t="s">
        <v>46</v>
      </c>
      <c r="E2809" s="33"/>
      <c r="F2809" s="33"/>
      <c r="G2809" s="33"/>
      <c r="H2809" s="33"/>
      <c r="I2809" s="710">
        <v>1</v>
      </c>
      <c r="J2809" s="703">
        <v>200</v>
      </c>
      <c r="K2809" s="376">
        <f t="shared" si="91"/>
        <v>200</v>
      </c>
    </row>
    <row r="2810" spans="1:11" ht="16.5">
      <c r="A2810" s="53">
        <v>114</v>
      </c>
      <c r="B2810" s="755"/>
      <c r="C2810" s="695" t="s">
        <v>3400</v>
      </c>
      <c r="D2810" s="91" t="s">
        <v>46</v>
      </c>
      <c r="E2810" s="33"/>
      <c r="F2810" s="33"/>
      <c r="G2810" s="33"/>
      <c r="H2810" s="33"/>
      <c r="I2810" s="710">
        <v>1</v>
      </c>
      <c r="J2810" s="703">
        <v>200</v>
      </c>
      <c r="K2810" s="376">
        <f t="shared" si="91"/>
        <v>200</v>
      </c>
    </row>
    <row r="2811" spans="1:11" ht="16.5">
      <c r="A2811" s="53">
        <v>115</v>
      </c>
      <c r="B2811" s="755"/>
      <c r="C2811" s="722" t="s">
        <v>3401</v>
      </c>
      <c r="D2811" s="91" t="s">
        <v>282</v>
      </c>
      <c r="E2811" s="33"/>
      <c r="F2811" s="33"/>
      <c r="G2811" s="723">
        <v>6</v>
      </c>
      <c r="H2811" s="33"/>
      <c r="I2811" s="33"/>
      <c r="J2811" s="703">
        <v>100</v>
      </c>
      <c r="K2811" s="376">
        <f t="shared" si="91"/>
        <v>600</v>
      </c>
    </row>
    <row r="2812" spans="1:11" ht="16.5">
      <c r="A2812" s="53">
        <v>116</v>
      </c>
      <c r="B2812" s="755"/>
      <c r="C2812" s="722" t="s">
        <v>3402</v>
      </c>
      <c r="D2812" s="91" t="s">
        <v>282</v>
      </c>
      <c r="E2812" s="33"/>
      <c r="F2812" s="33"/>
      <c r="G2812" s="723">
        <v>12</v>
      </c>
      <c r="H2812" s="33"/>
      <c r="I2812" s="33"/>
      <c r="J2812" s="590">
        <v>100</v>
      </c>
      <c r="K2812" s="376">
        <f t="shared" si="91"/>
        <v>1200</v>
      </c>
    </row>
    <row r="2813" spans="1:11" ht="33">
      <c r="A2813" s="53">
        <v>117</v>
      </c>
      <c r="B2813" s="756" t="s">
        <v>3403</v>
      </c>
      <c r="C2813" s="137" t="s">
        <v>3404</v>
      </c>
      <c r="D2813" s="91" t="s">
        <v>46</v>
      </c>
      <c r="E2813" s="33"/>
      <c r="F2813" s="33"/>
      <c r="G2813" s="370">
        <v>1</v>
      </c>
      <c r="H2813" s="33"/>
      <c r="I2813" s="33"/>
      <c r="J2813" s="590">
        <v>312567</v>
      </c>
      <c r="K2813" s="376">
        <f t="shared" si="91"/>
        <v>312567</v>
      </c>
    </row>
    <row r="2814" spans="1:11" ht="33">
      <c r="A2814" s="53">
        <v>118</v>
      </c>
      <c r="B2814" s="756" t="s">
        <v>3405</v>
      </c>
      <c r="C2814" s="137" t="s">
        <v>3406</v>
      </c>
      <c r="D2814" s="91" t="s">
        <v>46</v>
      </c>
      <c r="E2814" s="33"/>
      <c r="F2814" s="33"/>
      <c r="G2814" s="370">
        <v>2</v>
      </c>
      <c r="H2814" s="33"/>
      <c r="I2814" s="33"/>
      <c r="J2814" s="590">
        <v>312567</v>
      </c>
      <c r="K2814" s="376">
        <f t="shared" si="91"/>
        <v>625134</v>
      </c>
    </row>
    <row r="2815" spans="1:11" ht="33">
      <c r="A2815" s="53">
        <v>119</v>
      </c>
      <c r="B2815" s="756" t="s">
        <v>3405</v>
      </c>
      <c r="C2815" s="137" t="s">
        <v>3407</v>
      </c>
      <c r="D2815" s="91" t="s">
        <v>46</v>
      </c>
      <c r="E2815" s="33"/>
      <c r="F2815" s="33"/>
      <c r="G2815" s="370">
        <v>1</v>
      </c>
      <c r="H2815" s="33"/>
      <c r="I2815" s="33"/>
      <c r="J2815" s="590">
        <v>312567</v>
      </c>
      <c r="K2815" s="376">
        <f t="shared" si="91"/>
        <v>312567</v>
      </c>
    </row>
    <row r="2816" spans="1:11" ht="16.5">
      <c r="A2816" s="53">
        <v>120</v>
      </c>
      <c r="B2816" s="755"/>
      <c r="C2816" s="191" t="s">
        <v>3408</v>
      </c>
      <c r="D2816" s="91" t="s">
        <v>46</v>
      </c>
      <c r="E2816" s="33"/>
      <c r="F2816" s="33"/>
      <c r="G2816" s="33"/>
      <c r="H2816" s="33"/>
      <c r="I2816" s="710">
        <v>1</v>
      </c>
      <c r="J2816" s="590">
        <v>3000</v>
      </c>
      <c r="K2816" s="376">
        <f t="shared" si="91"/>
        <v>3000</v>
      </c>
    </row>
    <row r="2817" spans="1:11" ht="31.5">
      <c r="A2817" s="53">
        <v>121</v>
      </c>
      <c r="B2817" s="755"/>
      <c r="C2817" s="191" t="s">
        <v>3409</v>
      </c>
      <c r="D2817" s="91" t="s">
        <v>46</v>
      </c>
      <c r="E2817" s="33"/>
      <c r="F2817" s="33"/>
      <c r="G2817" s="33"/>
      <c r="H2817" s="33"/>
      <c r="I2817" s="370">
        <v>2</v>
      </c>
      <c r="J2817" s="590">
        <v>2000</v>
      </c>
      <c r="K2817" s="376">
        <f t="shared" si="91"/>
        <v>4000</v>
      </c>
    </row>
    <row r="2818" spans="1:11" ht="16.5">
      <c r="A2818" s="53">
        <v>122</v>
      </c>
      <c r="B2818" s="755"/>
      <c r="C2818" s="191" t="s">
        <v>3410</v>
      </c>
      <c r="D2818" s="91" t="s">
        <v>46</v>
      </c>
      <c r="E2818" s="33"/>
      <c r="F2818" s="33"/>
      <c r="G2818" s="33"/>
      <c r="H2818" s="33"/>
      <c r="I2818" s="370">
        <v>2</v>
      </c>
      <c r="J2818" s="590">
        <v>2000</v>
      </c>
      <c r="K2818" s="376">
        <f t="shared" si="91"/>
        <v>4000</v>
      </c>
    </row>
    <row r="2819" spans="1:11" ht="31.5">
      <c r="A2819" s="53">
        <v>123</v>
      </c>
      <c r="B2819" s="755"/>
      <c r="C2819" s="191" t="s">
        <v>3411</v>
      </c>
      <c r="D2819" s="91" t="s">
        <v>46</v>
      </c>
      <c r="E2819" s="33"/>
      <c r="F2819" s="33"/>
      <c r="G2819" s="33"/>
      <c r="H2819" s="33"/>
      <c r="I2819" s="370">
        <v>3</v>
      </c>
      <c r="J2819" s="590">
        <v>3000</v>
      </c>
      <c r="K2819" s="376">
        <f t="shared" si="91"/>
        <v>9000</v>
      </c>
    </row>
    <row r="2820" spans="1:11" ht="31.5">
      <c r="A2820" s="53">
        <v>124</v>
      </c>
      <c r="B2820" s="755"/>
      <c r="C2820" s="137" t="s">
        <v>3412</v>
      </c>
      <c r="D2820" s="91" t="s">
        <v>282</v>
      </c>
      <c r="E2820" s="33"/>
      <c r="F2820" s="33"/>
      <c r="G2820" s="33">
        <v>3</v>
      </c>
      <c r="H2820" s="33"/>
      <c r="I2820" s="33"/>
      <c r="J2820" s="590">
        <v>222222</v>
      </c>
      <c r="K2820" s="376">
        <f t="shared" si="91"/>
        <v>666666</v>
      </c>
    </row>
    <row r="2821" spans="1:11" ht="16.5">
      <c r="A2821" s="53">
        <v>125</v>
      </c>
      <c r="B2821" s="755"/>
      <c r="C2821" s="191" t="s">
        <v>3413</v>
      </c>
      <c r="D2821" s="91" t="s">
        <v>282</v>
      </c>
      <c r="E2821" s="33"/>
      <c r="F2821" s="33"/>
      <c r="G2821" s="33"/>
      <c r="H2821" s="33"/>
      <c r="I2821" s="370">
        <v>8</v>
      </c>
      <c r="J2821" s="590">
        <v>50</v>
      </c>
      <c r="K2821" s="376">
        <f t="shared" si="91"/>
        <v>400</v>
      </c>
    </row>
    <row r="2822" spans="1:11" ht="16.5">
      <c r="A2822" s="53">
        <v>126</v>
      </c>
      <c r="B2822" s="755"/>
      <c r="C2822" s="191" t="s">
        <v>3414</v>
      </c>
      <c r="D2822" s="91" t="s">
        <v>282</v>
      </c>
      <c r="E2822" s="33"/>
      <c r="F2822" s="33"/>
      <c r="G2822" s="33"/>
      <c r="H2822" s="33"/>
      <c r="I2822" s="370">
        <v>4</v>
      </c>
      <c r="J2822" s="590">
        <v>500</v>
      </c>
      <c r="K2822" s="376">
        <f t="shared" si="91"/>
        <v>2000</v>
      </c>
    </row>
    <row r="2823" spans="1:11" ht="16.5">
      <c r="A2823" s="53">
        <v>127</v>
      </c>
      <c r="B2823" s="755"/>
      <c r="C2823" s="191" t="s">
        <v>3415</v>
      </c>
      <c r="D2823" s="91" t="s">
        <v>282</v>
      </c>
      <c r="E2823" s="33"/>
      <c r="F2823" s="33"/>
      <c r="G2823" s="33"/>
      <c r="H2823" s="33"/>
      <c r="I2823" s="710">
        <v>2</v>
      </c>
      <c r="J2823" s="724">
        <v>400</v>
      </c>
      <c r="K2823" s="376">
        <f t="shared" si="91"/>
        <v>800</v>
      </c>
    </row>
    <row r="2824" spans="1:11" ht="16.5">
      <c r="A2824" s="53">
        <v>128</v>
      </c>
      <c r="B2824" s="755"/>
      <c r="C2824" s="191" t="s">
        <v>3416</v>
      </c>
      <c r="D2824" s="91" t="s">
        <v>46</v>
      </c>
      <c r="E2824" s="33"/>
      <c r="F2824" s="33"/>
      <c r="G2824" s="33"/>
      <c r="H2824" s="33"/>
      <c r="I2824" s="710">
        <v>5</v>
      </c>
      <c r="J2824" s="725">
        <v>50</v>
      </c>
      <c r="K2824" s="376">
        <f t="shared" si="91"/>
        <v>250</v>
      </c>
    </row>
    <row r="2825" spans="1:11" ht="16.5">
      <c r="A2825" s="53">
        <v>129</v>
      </c>
      <c r="B2825" s="755"/>
      <c r="C2825" s="191" t="s">
        <v>3417</v>
      </c>
      <c r="D2825" s="91" t="s">
        <v>46</v>
      </c>
      <c r="E2825" s="33"/>
      <c r="F2825" s="33"/>
      <c r="G2825" s="33"/>
      <c r="H2825" s="33"/>
      <c r="I2825" s="710">
        <v>4</v>
      </c>
      <c r="J2825" s="590">
        <v>50</v>
      </c>
      <c r="K2825" s="376">
        <f t="shared" si="91"/>
        <v>200</v>
      </c>
    </row>
    <row r="2826" spans="1:11" ht="16.5">
      <c r="A2826" s="53">
        <v>130</v>
      </c>
      <c r="B2826" s="755"/>
      <c r="C2826" s="726" t="s">
        <v>3418</v>
      </c>
      <c r="D2826" s="161" t="s">
        <v>282</v>
      </c>
      <c r="E2826" s="33"/>
      <c r="F2826" s="33"/>
      <c r="G2826" s="33"/>
      <c r="H2826" s="33"/>
      <c r="I2826" s="370">
        <v>3</v>
      </c>
      <c r="J2826" s="590">
        <v>250</v>
      </c>
      <c r="K2826" s="376">
        <f t="shared" si="91"/>
        <v>750</v>
      </c>
    </row>
    <row r="2827" spans="1:11" ht="16.5">
      <c r="A2827" s="53">
        <v>131</v>
      </c>
      <c r="B2827" s="755"/>
      <c r="C2827" s="696" t="s">
        <v>3419</v>
      </c>
      <c r="D2827" s="704" t="s">
        <v>3420</v>
      </c>
      <c r="E2827" s="33"/>
      <c r="F2827" s="33"/>
      <c r="G2827" s="33"/>
      <c r="H2827" s="33"/>
      <c r="I2827" s="710">
        <v>6</v>
      </c>
      <c r="J2827" s="590">
        <v>50</v>
      </c>
      <c r="K2827" s="376">
        <f t="shared" si="91"/>
        <v>300</v>
      </c>
    </row>
    <row r="2828" spans="1:11" ht="16.5">
      <c r="A2828" s="53">
        <v>132</v>
      </c>
      <c r="B2828" s="755"/>
      <c r="C2828" s="696" t="s">
        <v>3421</v>
      </c>
      <c r="D2828" s="704" t="s">
        <v>3420</v>
      </c>
      <c r="E2828" s="33"/>
      <c r="F2828" s="33"/>
      <c r="G2828" s="33"/>
      <c r="H2828" s="33"/>
      <c r="I2828" s="710">
        <v>5</v>
      </c>
      <c r="J2828" s="590">
        <v>50</v>
      </c>
      <c r="K2828" s="376">
        <f t="shared" si="91"/>
        <v>250</v>
      </c>
    </row>
    <row r="2829" spans="1:11" ht="16.5">
      <c r="A2829" s="53">
        <v>133</v>
      </c>
      <c r="B2829" s="755"/>
      <c r="C2829" s="696" t="s">
        <v>3422</v>
      </c>
      <c r="D2829" s="706" t="s">
        <v>282</v>
      </c>
      <c r="E2829" s="33"/>
      <c r="F2829" s="33"/>
      <c r="G2829" s="33"/>
      <c r="H2829" s="33"/>
      <c r="I2829" s="710">
        <v>3</v>
      </c>
      <c r="J2829" s="590">
        <v>300</v>
      </c>
      <c r="K2829" s="376">
        <f t="shared" si="91"/>
        <v>900</v>
      </c>
    </row>
    <row r="2830" spans="1:11" ht="16.5">
      <c r="A2830" s="53">
        <v>134</v>
      </c>
      <c r="B2830" s="755"/>
      <c r="C2830" s="696" t="s">
        <v>3421</v>
      </c>
      <c r="D2830" s="706" t="s">
        <v>282</v>
      </c>
      <c r="E2830" s="33"/>
      <c r="F2830" s="33"/>
      <c r="G2830" s="33"/>
      <c r="H2830" s="33"/>
      <c r="I2830" s="710">
        <v>1</v>
      </c>
      <c r="J2830" s="590">
        <v>250</v>
      </c>
      <c r="K2830" s="376">
        <f t="shared" si="91"/>
        <v>250</v>
      </c>
    </row>
    <row r="2831" spans="1:11" ht="16.5">
      <c r="A2831" s="53">
        <v>135</v>
      </c>
      <c r="B2831" s="755"/>
      <c r="C2831" s="696" t="s">
        <v>3423</v>
      </c>
      <c r="D2831" s="704" t="s">
        <v>46</v>
      </c>
      <c r="E2831" s="33"/>
      <c r="F2831" s="33"/>
      <c r="G2831" s="33"/>
      <c r="H2831" s="33"/>
      <c r="I2831" s="710">
        <v>2</v>
      </c>
      <c r="J2831" s="590">
        <v>300</v>
      </c>
      <c r="K2831" s="376">
        <f t="shared" si="91"/>
        <v>600</v>
      </c>
    </row>
    <row r="2832" spans="1:11" ht="16.5">
      <c r="A2832" s="53">
        <v>136</v>
      </c>
      <c r="B2832" s="755"/>
      <c r="C2832" s="191" t="s">
        <v>3424</v>
      </c>
      <c r="D2832" s="161" t="s">
        <v>282</v>
      </c>
      <c r="E2832" s="33"/>
      <c r="F2832" s="33"/>
      <c r="G2832" s="723">
        <v>3</v>
      </c>
      <c r="H2832" s="33"/>
      <c r="I2832" s="33"/>
      <c r="J2832" s="161">
        <v>20000</v>
      </c>
      <c r="K2832" s="376">
        <f t="shared" si="91"/>
        <v>60000</v>
      </c>
    </row>
    <row r="2833" spans="1:11" ht="16.5">
      <c r="A2833" s="53">
        <v>137</v>
      </c>
      <c r="B2833" s="755"/>
      <c r="C2833" s="137" t="s">
        <v>3425</v>
      </c>
      <c r="D2833" s="684" t="s">
        <v>282</v>
      </c>
      <c r="E2833" s="33"/>
      <c r="F2833" s="33"/>
      <c r="G2833" s="723">
        <v>2</v>
      </c>
      <c r="H2833" s="33"/>
      <c r="I2833" s="33"/>
      <c r="J2833" s="161">
        <v>40000</v>
      </c>
      <c r="K2833" s="376">
        <f t="shared" si="91"/>
        <v>80000</v>
      </c>
    </row>
    <row r="2834" spans="1:11" ht="16.5">
      <c r="A2834" s="53">
        <v>138</v>
      </c>
      <c r="B2834" s="755"/>
      <c r="C2834" s="137" t="s">
        <v>3426</v>
      </c>
      <c r="D2834" s="684" t="s">
        <v>282</v>
      </c>
      <c r="E2834" s="33"/>
      <c r="F2834" s="33"/>
      <c r="G2834" s="723">
        <v>1</v>
      </c>
      <c r="H2834" s="33"/>
      <c r="I2834" s="33"/>
      <c r="J2834" s="161">
        <v>40000</v>
      </c>
      <c r="K2834" s="376">
        <f t="shared" si="91"/>
        <v>40000</v>
      </c>
    </row>
    <row r="2835" spans="1:11" ht="16.5">
      <c r="A2835" s="53">
        <v>139</v>
      </c>
      <c r="B2835" s="755"/>
      <c r="C2835" s="137" t="s">
        <v>3427</v>
      </c>
      <c r="D2835" s="684" t="s">
        <v>282</v>
      </c>
      <c r="E2835" s="33"/>
      <c r="F2835" s="33"/>
      <c r="G2835" s="723">
        <v>3</v>
      </c>
      <c r="H2835" s="33"/>
      <c r="I2835" s="33"/>
      <c r="J2835" s="161">
        <v>20000</v>
      </c>
      <c r="K2835" s="376">
        <f t="shared" si="91"/>
        <v>60000</v>
      </c>
    </row>
    <row r="2836" spans="1:11" ht="16.5">
      <c r="A2836" s="53">
        <v>140</v>
      </c>
      <c r="B2836" s="755"/>
      <c r="C2836" s="727" t="s">
        <v>3428</v>
      </c>
      <c r="D2836" s="162" t="s">
        <v>3429</v>
      </c>
      <c r="E2836" s="33"/>
      <c r="F2836" s="33"/>
      <c r="G2836" s="723">
        <v>1</v>
      </c>
      <c r="H2836" s="33"/>
      <c r="I2836" s="33"/>
      <c r="J2836" s="161">
        <v>20000</v>
      </c>
      <c r="K2836" s="376">
        <f t="shared" si="91"/>
        <v>20000</v>
      </c>
    </row>
    <row r="2837" spans="1:11" ht="16.5">
      <c r="A2837" s="53">
        <v>141</v>
      </c>
      <c r="B2837" s="755"/>
      <c r="C2837" s="696" t="s">
        <v>3430</v>
      </c>
      <c r="D2837" s="706" t="s">
        <v>282</v>
      </c>
      <c r="E2837" s="33"/>
      <c r="F2837" s="33"/>
      <c r="G2837" s="710">
        <v>1</v>
      </c>
      <c r="H2837" s="33"/>
      <c r="I2837" s="33"/>
      <c r="J2837" s="711">
        <v>15000</v>
      </c>
      <c r="K2837" s="376">
        <f t="shared" si="91"/>
        <v>15000</v>
      </c>
    </row>
    <row r="2838" spans="1:11" ht="16.5">
      <c r="A2838" s="53">
        <v>142</v>
      </c>
      <c r="B2838" s="755"/>
      <c r="C2838" s="137" t="s">
        <v>3431</v>
      </c>
      <c r="D2838" s="91" t="s">
        <v>46</v>
      </c>
      <c r="E2838" s="33"/>
      <c r="F2838" s="33"/>
      <c r="G2838" s="33"/>
      <c r="H2838" s="33"/>
      <c r="I2838" s="33">
        <v>1</v>
      </c>
      <c r="J2838" s="590">
        <v>200</v>
      </c>
      <c r="K2838" s="376">
        <f t="shared" si="91"/>
        <v>200</v>
      </c>
    </row>
    <row r="2839" spans="1:11" ht="16.5">
      <c r="A2839" s="53">
        <v>143</v>
      </c>
      <c r="B2839" s="755"/>
      <c r="C2839" s="728" t="s">
        <v>3432</v>
      </c>
      <c r="D2839" s="91" t="s">
        <v>46</v>
      </c>
      <c r="E2839" s="33"/>
      <c r="F2839" s="33"/>
      <c r="G2839" s="33">
        <v>3</v>
      </c>
      <c r="H2839" s="33"/>
      <c r="I2839" s="33"/>
      <c r="J2839" s="590">
        <v>20000</v>
      </c>
      <c r="K2839" s="376">
        <f t="shared" si="91"/>
        <v>60000</v>
      </c>
    </row>
    <row r="2840" spans="1:11" ht="16.5">
      <c r="A2840" s="53">
        <v>144</v>
      </c>
      <c r="B2840" s="755"/>
      <c r="C2840" s="561" t="s">
        <v>3433</v>
      </c>
      <c r="D2840" s="704" t="s">
        <v>367</v>
      </c>
      <c r="E2840" s="33"/>
      <c r="F2840" s="33"/>
      <c r="G2840" s="33"/>
      <c r="H2840" s="33"/>
      <c r="I2840" s="710">
        <v>150</v>
      </c>
      <c r="J2840" s="590">
        <v>5</v>
      </c>
      <c r="K2840" s="376">
        <f t="shared" si="91"/>
        <v>750</v>
      </c>
    </row>
    <row r="2841" spans="1:11" ht="16.5">
      <c r="A2841" s="53">
        <v>145</v>
      </c>
      <c r="B2841" s="755"/>
      <c r="C2841" s="696" t="s">
        <v>3434</v>
      </c>
      <c r="D2841" s="704" t="s">
        <v>3435</v>
      </c>
      <c r="E2841" s="33"/>
      <c r="F2841" s="33"/>
      <c r="G2841" s="33"/>
      <c r="H2841" s="33"/>
      <c r="I2841" s="710">
        <v>8665</v>
      </c>
      <c r="J2841" s="590">
        <v>10</v>
      </c>
      <c r="K2841" s="376">
        <f t="shared" si="91"/>
        <v>86650</v>
      </c>
    </row>
    <row r="2842" spans="1:11" ht="31.5">
      <c r="A2842" s="53">
        <v>146</v>
      </c>
      <c r="B2842" s="755"/>
      <c r="C2842" s="137" t="s">
        <v>3436</v>
      </c>
      <c r="D2842" s="705" t="s">
        <v>34</v>
      </c>
      <c r="E2842" s="33"/>
      <c r="F2842" s="33"/>
      <c r="G2842" s="33"/>
      <c r="H2842" s="33"/>
      <c r="I2842" s="370">
        <v>1</v>
      </c>
      <c r="J2842" s="729">
        <v>5000</v>
      </c>
      <c r="K2842" s="376">
        <f t="shared" si="91"/>
        <v>5000</v>
      </c>
    </row>
    <row r="2843" spans="1:11" ht="31.5">
      <c r="A2843" s="53">
        <v>147</v>
      </c>
      <c r="B2843" s="755"/>
      <c r="C2843" s="468" t="s">
        <v>3437</v>
      </c>
      <c r="D2843" s="161" t="s">
        <v>282</v>
      </c>
      <c r="E2843" s="33"/>
      <c r="F2843" s="33"/>
      <c r="G2843" s="33"/>
      <c r="H2843" s="33"/>
      <c r="I2843" s="370">
        <v>10</v>
      </c>
      <c r="J2843" s="729">
        <v>500</v>
      </c>
      <c r="K2843" s="376">
        <f t="shared" si="91"/>
        <v>5000</v>
      </c>
    </row>
    <row r="2844" spans="1:11" ht="16.5">
      <c r="A2844" s="53">
        <v>148</v>
      </c>
      <c r="B2844" s="755"/>
      <c r="C2844" s="468" t="s">
        <v>3438</v>
      </c>
      <c r="D2844" s="42" t="s">
        <v>3429</v>
      </c>
      <c r="E2844" s="33"/>
      <c r="F2844" s="33"/>
      <c r="G2844" s="33">
        <v>1</v>
      </c>
      <c r="H2844" s="33"/>
      <c r="I2844" s="33"/>
      <c r="J2844" s="729">
        <v>10000</v>
      </c>
      <c r="K2844" s="376">
        <f t="shared" si="91"/>
        <v>10000</v>
      </c>
    </row>
    <row r="2845" spans="1:11" ht="18.75">
      <c r="A2845" s="766" t="s">
        <v>3439</v>
      </c>
      <c r="B2845" s="767"/>
      <c r="C2845" s="767"/>
      <c r="D2845" s="767"/>
      <c r="E2845" s="767"/>
      <c r="F2845" s="767"/>
      <c r="G2845" s="767"/>
      <c r="H2845" s="767"/>
      <c r="I2845" s="767"/>
      <c r="J2845" s="767"/>
      <c r="K2845" s="768"/>
    </row>
    <row r="2846" spans="1:11" ht="16.5">
      <c r="A2846" s="1095" t="s">
        <v>3258</v>
      </c>
      <c r="B2846" s="769" t="s">
        <v>2167</v>
      </c>
      <c r="C2846" s="1095" t="s">
        <v>3259</v>
      </c>
      <c r="D2846" s="33" t="s">
        <v>7</v>
      </c>
      <c r="E2846" s="1099" t="s">
        <v>3440</v>
      </c>
      <c r="F2846" s="1100"/>
      <c r="G2846" s="1100"/>
      <c r="H2846" s="1100"/>
      <c r="I2846" s="1101"/>
      <c r="J2846" s="1200" t="s">
        <v>1292</v>
      </c>
      <c r="K2846" s="1200" t="s">
        <v>698</v>
      </c>
    </row>
    <row r="2847" spans="1:11" ht="16.5">
      <c r="A2847" s="1096"/>
      <c r="B2847" s="770"/>
      <c r="C2847" s="1096"/>
      <c r="D2847" s="315"/>
      <c r="E2847" s="690" t="s">
        <v>10</v>
      </c>
      <c r="F2847" s="690" t="s">
        <v>2493</v>
      </c>
      <c r="G2847" s="690" t="s">
        <v>12</v>
      </c>
      <c r="H2847" s="690" t="s">
        <v>1944</v>
      </c>
      <c r="I2847" s="690" t="s">
        <v>14</v>
      </c>
      <c r="J2847" s="1201"/>
      <c r="K2847" s="1201"/>
    </row>
    <row r="2848" spans="1:11" ht="16.5">
      <c r="A2848" s="730">
        <v>1</v>
      </c>
      <c r="B2848" s="771" t="s">
        <v>3441</v>
      </c>
      <c r="C2848" s="731" t="s">
        <v>3442</v>
      </c>
      <c r="D2848" s="732" t="s">
        <v>3420</v>
      </c>
      <c r="E2848" s="733">
        <v>1</v>
      </c>
      <c r="F2848" s="33"/>
      <c r="G2848" s="33"/>
      <c r="H2848" s="33"/>
      <c r="I2848" s="33"/>
      <c r="J2848" s="734"/>
      <c r="K2848" s="33">
        <f>J2848*(I2848+E2848)</f>
        <v>0</v>
      </c>
    </row>
    <row r="2849" spans="1:11" ht="16.5">
      <c r="A2849" s="730">
        <v>2</v>
      </c>
      <c r="B2849" s="771" t="s">
        <v>3443</v>
      </c>
      <c r="C2849" s="731" t="s">
        <v>3444</v>
      </c>
      <c r="D2849" s="732" t="s">
        <v>3420</v>
      </c>
      <c r="E2849" s="733">
        <v>1</v>
      </c>
      <c r="F2849" s="33"/>
      <c r="G2849" s="33"/>
      <c r="H2849" s="33"/>
      <c r="I2849" s="33"/>
      <c r="J2849" s="734"/>
      <c r="K2849" s="33">
        <f t="shared" ref="K2849:K2912" si="92">J2849*(I2849+E2849)</f>
        <v>0</v>
      </c>
    </row>
    <row r="2850" spans="1:11" ht="16.5">
      <c r="A2850" s="730">
        <v>3</v>
      </c>
      <c r="B2850" s="771" t="s">
        <v>3445</v>
      </c>
      <c r="C2850" s="731" t="s">
        <v>3446</v>
      </c>
      <c r="D2850" s="732" t="s">
        <v>3420</v>
      </c>
      <c r="E2850" s="733">
        <v>2</v>
      </c>
      <c r="F2850" s="33"/>
      <c r="G2850" s="33"/>
      <c r="H2850" s="33"/>
      <c r="I2850" s="33"/>
      <c r="J2850" s="734"/>
      <c r="K2850" s="33">
        <f t="shared" si="92"/>
        <v>0</v>
      </c>
    </row>
    <row r="2851" spans="1:11" ht="16.5">
      <c r="A2851" s="730">
        <v>4</v>
      </c>
      <c r="B2851" s="771"/>
      <c r="C2851" s="731" t="s">
        <v>3447</v>
      </c>
      <c r="D2851" s="732" t="s">
        <v>3420</v>
      </c>
      <c r="E2851" s="733">
        <v>4</v>
      </c>
      <c r="F2851" s="33"/>
      <c r="G2851" s="33"/>
      <c r="H2851" s="33"/>
      <c r="I2851" s="33"/>
      <c r="J2851" s="734"/>
      <c r="K2851" s="33">
        <f t="shared" si="92"/>
        <v>0</v>
      </c>
    </row>
    <row r="2852" spans="1:11" ht="16.5">
      <c r="A2852" s="730">
        <v>5</v>
      </c>
      <c r="B2852" s="771" t="s">
        <v>3448</v>
      </c>
      <c r="C2852" s="731" t="s">
        <v>3449</v>
      </c>
      <c r="D2852" s="732" t="s">
        <v>3420</v>
      </c>
      <c r="E2852" s="733">
        <v>1</v>
      </c>
      <c r="F2852" s="33"/>
      <c r="G2852" s="33"/>
      <c r="H2852" s="33"/>
      <c r="I2852" s="33"/>
      <c r="J2852" s="734"/>
      <c r="K2852" s="33">
        <f t="shared" si="92"/>
        <v>0</v>
      </c>
    </row>
    <row r="2853" spans="1:11" ht="16.5">
      <c r="A2853" s="730">
        <v>6</v>
      </c>
      <c r="B2853" s="771" t="s">
        <v>3450</v>
      </c>
      <c r="C2853" s="731" t="s">
        <v>3451</v>
      </c>
      <c r="D2853" s="732" t="s">
        <v>3420</v>
      </c>
      <c r="E2853" s="733">
        <v>1</v>
      </c>
      <c r="F2853" s="33"/>
      <c r="G2853" s="33"/>
      <c r="H2853" s="33"/>
      <c r="I2853" s="33"/>
      <c r="J2853" s="734"/>
      <c r="K2853" s="33">
        <f t="shared" si="92"/>
        <v>0</v>
      </c>
    </row>
    <row r="2854" spans="1:11" ht="16.5">
      <c r="A2854" s="730">
        <v>7</v>
      </c>
      <c r="B2854" s="771" t="s">
        <v>3452</v>
      </c>
      <c r="C2854" s="731" t="s">
        <v>3453</v>
      </c>
      <c r="D2854" s="732" t="s">
        <v>3420</v>
      </c>
      <c r="E2854" s="733">
        <v>1</v>
      </c>
      <c r="F2854" s="33"/>
      <c r="G2854" s="33"/>
      <c r="H2854" s="33"/>
      <c r="I2854" s="33"/>
      <c r="J2854" s="734">
        <v>2800</v>
      </c>
      <c r="K2854" s="33">
        <f t="shared" si="92"/>
        <v>2800</v>
      </c>
    </row>
    <row r="2855" spans="1:11" ht="16.5">
      <c r="A2855" s="730">
        <v>8</v>
      </c>
      <c r="B2855" s="771" t="s">
        <v>3454</v>
      </c>
      <c r="C2855" s="731" t="s">
        <v>3455</v>
      </c>
      <c r="D2855" s="732" t="s">
        <v>3420</v>
      </c>
      <c r="E2855" s="733">
        <v>1</v>
      </c>
      <c r="F2855" s="33"/>
      <c r="G2855" s="33"/>
      <c r="H2855" s="33"/>
      <c r="I2855" s="33"/>
      <c r="J2855" s="734">
        <v>375</v>
      </c>
      <c r="K2855" s="33">
        <f t="shared" si="92"/>
        <v>375</v>
      </c>
    </row>
    <row r="2856" spans="1:11" ht="16.5">
      <c r="A2856" s="730">
        <v>9</v>
      </c>
      <c r="B2856" s="771" t="s">
        <v>3456</v>
      </c>
      <c r="C2856" s="731" t="s">
        <v>3457</v>
      </c>
      <c r="D2856" s="732" t="s">
        <v>3420</v>
      </c>
      <c r="E2856" s="733">
        <v>1</v>
      </c>
      <c r="F2856" s="33"/>
      <c r="G2856" s="33"/>
      <c r="H2856" s="33"/>
      <c r="I2856" s="33"/>
      <c r="J2856" s="734">
        <v>150</v>
      </c>
      <c r="K2856" s="33">
        <f t="shared" si="92"/>
        <v>150</v>
      </c>
    </row>
    <row r="2857" spans="1:11" ht="16.5">
      <c r="A2857" s="730">
        <v>10</v>
      </c>
      <c r="B2857" s="771" t="s">
        <v>3458</v>
      </c>
      <c r="C2857" s="731" t="s">
        <v>3459</v>
      </c>
      <c r="D2857" s="732" t="s">
        <v>3420</v>
      </c>
      <c r="E2857" s="733">
        <v>1</v>
      </c>
      <c r="F2857" s="33"/>
      <c r="G2857" s="33"/>
      <c r="H2857" s="33"/>
      <c r="I2857" s="33"/>
      <c r="J2857" s="734">
        <v>450</v>
      </c>
      <c r="K2857" s="33">
        <f t="shared" si="92"/>
        <v>450</v>
      </c>
    </row>
    <row r="2858" spans="1:11" ht="16.5">
      <c r="A2858" s="730">
        <v>11</v>
      </c>
      <c r="B2858" s="771" t="s">
        <v>3460</v>
      </c>
      <c r="C2858" s="731" t="s">
        <v>3461</v>
      </c>
      <c r="D2858" s="732" t="s">
        <v>3420</v>
      </c>
      <c r="E2858" s="733">
        <v>1</v>
      </c>
      <c r="F2858" s="33"/>
      <c r="G2858" s="33"/>
      <c r="H2858" s="33"/>
      <c r="I2858" s="33"/>
      <c r="J2858" s="734">
        <v>50</v>
      </c>
      <c r="K2858" s="33">
        <f t="shared" si="92"/>
        <v>50</v>
      </c>
    </row>
    <row r="2859" spans="1:11" ht="16.5">
      <c r="A2859" s="730">
        <v>12</v>
      </c>
      <c r="B2859" s="771"/>
      <c r="C2859" s="731" t="s">
        <v>3462</v>
      </c>
      <c r="D2859" s="732" t="s">
        <v>3420</v>
      </c>
      <c r="E2859" s="733">
        <v>1</v>
      </c>
      <c r="F2859" s="33"/>
      <c r="G2859" s="33"/>
      <c r="H2859" s="33"/>
      <c r="I2859" s="33"/>
      <c r="J2859" s="734">
        <v>125</v>
      </c>
      <c r="K2859" s="33">
        <f t="shared" si="92"/>
        <v>125</v>
      </c>
    </row>
    <row r="2860" spans="1:11" ht="16.5">
      <c r="A2860" s="730">
        <v>13</v>
      </c>
      <c r="B2860" s="771" t="s">
        <v>3463</v>
      </c>
      <c r="C2860" s="731" t="s">
        <v>3464</v>
      </c>
      <c r="D2860" s="732" t="s">
        <v>3420</v>
      </c>
      <c r="E2860" s="733">
        <v>2</v>
      </c>
      <c r="F2860" s="33"/>
      <c r="G2860" s="33"/>
      <c r="H2860" s="33"/>
      <c r="I2860" s="33"/>
      <c r="J2860" s="734">
        <v>40</v>
      </c>
      <c r="K2860" s="33">
        <f t="shared" si="92"/>
        <v>80</v>
      </c>
    </row>
    <row r="2861" spans="1:11" ht="16.5">
      <c r="A2861" s="730">
        <v>14</v>
      </c>
      <c r="B2861" s="771" t="s">
        <v>3465</v>
      </c>
      <c r="C2861" s="731" t="s">
        <v>3466</v>
      </c>
      <c r="D2861" s="732" t="s">
        <v>3420</v>
      </c>
      <c r="E2861" s="733">
        <v>2</v>
      </c>
      <c r="F2861" s="33"/>
      <c r="G2861" s="33"/>
      <c r="H2861" s="33"/>
      <c r="I2861" s="33"/>
      <c r="J2861" s="734">
        <v>18</v>
      </c>
      <c r="K2861" s="33">
        <f t="shared" si="92"/>
        <v>36</v>
      </c>
    </row>
    <row r="2862" spans="1:11" ht="16.5">
      <c r="A2862" s="730">
        <v>15</v>
      </c>
      <c r="B2862" s="771" t="s">
        <v>3467</v>
      </c>
      <c r="C2862" s="731" t="s">
        <v>3468</v>
      </c>
      <c r="D2862" s="732" t="s">
        <v>3420</v>
      </c>
      <c r="E2862" s="733">
        <v>2</v>
      </c>
      <c r="F2862" s="33"/>
      <c r="G2862" s="33"/>
      <c r="H2862" s="33"/>
      <c r="I2862" s="33"/>
      <c r="J2862" s="734">
        <v>21</v>
      </c>
      <c r="K2862" s="33">
        <f t="shared" si="92"/>
        <v>42</v>
      </c>
    </row>
    <row r="2863" spans="1:11" ht="16.5">
      <c r="A2863" s="730">
        <v>16</v>
      </c>
      <c r="B2863" s="771" t="s">
        <v>3469</v>
      </c>
      <c r="C2863" s="731" t="s">
        <v>3470</v>
      </c>
      <c r="D2863" s="732" t="s">
        <v>3420</v>
      </c>
      <c r="E2863" s="733">
        <v>2</v>
      </c>
      <c r="F2863" s="33"/>
      <c r="G2863" s="33"/>
      <c r="H2863" s="33"/>
      <c r="I2863" s="33"/>
      <c r="J2863" s="734">
        <v>25</v>
      </c>
      <c r="K2863" s="33">
        <f t="shared" si="92"/>
        <v>50</v>
      </c>
    </row>
    <row r="2864" spans="1:11" ht="16.5">
      <c r="A2864" s="730">
        <v>17</v>
      </c>
      <c r="B2864" s="771" t="s">
        <v>3471</v>
      </c>
      <c r="C2864" s="731" t="s">
        <v>3472</v>
      </c>
      <c r="D2864" s="732" t="s">
        <v>3420</v>
      </c>
      <c r="E2864" s="733">
        <v>2</v>
      </c>
      <c r="F2864" s="33"/>
      <c r="G2864" s="33"/>
      <c r="H2864" s="33"/>
      <c r="I2864" s="33"/>
      <c r="J2864" s="734">
        <v>31</v>
      </c>
      <c r="K2864" s="33">
        <f t="shared" si="92"/>
        <v>62</v>
      </c>
    </row>
    <row r="2865" spans="1:11" ht="16.5">
      <c r="A2865" s="730">
        <v>18</v>
      </c>
      <c r="B2865" s="771" t="s">
        <v>3473</v>
      </c>
      <c r="C2865" s="731" t="s">
        <v>3474</v>
      </c>
      <c r="D2865" s="732" t="s">
        <v>3420</v>
      </c>
      <c r="E2865" s="733">
        <v>2</v>
      </c>
      <c r="F2865" s="33"/>
      <c r="G2865" s="33"/>
      <c r="H2865" s="33"/>
      <c r="I2865" s="33"/>
      <c r="J2865" s="734">
        <v>39</v>
      </c>
      <c r="K2865" s="33">
        <f t="shared" si="92"/>
        <v>78</v>
      </c>
    </row>
    <row r="2866" spans="1:11" ht="16.5">
      <c r="A2866" s="730">
        <v>19</v>
      </c>
      <c r="B2866" s="771" t="s">
        <v>3475</v>
      </c>
      <c r="C2866" s="731" t="s">
        <v>3476</v>
      </c>
      <c r="D2866" s="732" t="s">
        <v>3420</v>
      </c>
      <c r="E2866" s="733">
        <v>2</v>
      </c>
      <c r="F2866" s="33"/>
      <c r="G2866" s="33"/>
      <c r="H2866" s="33"/>
      <c r="I2866" s="33"/>
      <c r="J2866" s="734">
        <v>35</v>
      </c>
      <c r="K2866" s="33">
        <f t="shared" si="92"/>
        <v>70</v>
      </c>
    </row>
    <row r="2867" spans="1:11" ht="16.5">
      <c r="A2867" s="730">
        <v>20</v>
      </c>
      <c r="B2867" s="771" t="s">
        <v>3477</v>
      </c>
      <c r="C2867" s="731" t="s">
        <v>3478</v>
      </c>
      <c r="D2867" s="732" t="s">
        <v>3420</v>
      </c>
      <c r="E2867" s="733">
        <v>2</v>
      </c>
      <c r="F2867" s="33"/>
      <c r="G2867" s="33"/>
      <c r="H2867" s="33"/>
      <c r="I2867" s="33"/>
      <c r="J2867" s="734">
        <v>37</v>
      </c>
      <c r="K2867" s="33">
        <f t="shared" si="92"/>
        <v>74</v>
      </c>
    </row>
    <row r="2868" spans="1:11" ht="16.5">
      <c r="A2868" s="730">
        <v>21</v>
      </c>
      <c r="B2868" s="771" t="s">
        <v>3479</v>
      </c>
      <c r="C2868" s="731" t="s">
        <v>3480</v>
      </c>
      <c r="D2868" s="732" t="s">
        <v>3420</v>
      </c>
      <c r="E2868" s="733">
        <v>2</v>
      </c>
      <c r="F2868" s="33"/>
      <c r="G2868" s="33"/>
      <c r="H2868" s="33"/>
      <c r="I2868" s="33"/>
      <c r="J2868" s="734">
        <v>44</v>
      </c>
      <c r="K2868" s="33">
        <f t="shared" si="92"/>
        <v>88</v>
      </c>
    </row>
    <row r="2869" spans="1:11" ht="16.5">
      <c r="A2869" s="730">
        <v>22</v>
      </c>
      <c r="B2869" s="771" t="s">
        <v>3481</v>
      </c>
      <c r="C2869" s="731" t="s">
        <v>3482</v>
      </c>
      <c r="D2869" s="732" t="s">
        <v>3420</v>
      </c>
      <c r="E2869" s="733">
        <v>2</v>
      </c>
      <c r="F2869" s="33"/>
      <c r="G2869" s="33"/>
      <c r="H2869" s="33"/>
      <c r="I2869" s="33"/>
      <c r="J2869" s="734">
        <v>57</v>
      </c>
      <c r="K2869" s="33">
        <f t="shared" si="92"/>
        <v>114</v>
      </c>
    </row>
    <row r="2870" spans="1:11" ht="16.5">
      <c r="A2870" s="730">
        <v>23</v>
      </c>
      <c r="B2870" s="771" t="s">
        <v>3483</v>
      </c>
      <c r="C2870" s="731" t="s">
        <v>3484</v>
      </c>
      <c r="D2870" s="732" t="s">
        <v>3420</v>
      </c>
      <c r="E2870" s="733">
        <v>2</v>
      </c>
      <c r="F2870" s="33"/>
      <c r="G2870" s="33"/>
      <c r="H2870" s="33"/>
      <c r="I2870" s="33"/>
      <c r="J2870" s="734">
        <v>67</v>
      </c>
      <c r="K2870" s="33">
        <f t="shared" si="92"/>
        <v>134</v>
      </c>
    </row>
    <row r="2871" spans="1:11" ht="16.5">
      <c r="A2871" s="730">
        <v>24</v>
      </c>
      <c r="B2871" s="771" t="s">
        <v>3485</v>
      </c>
      <c r="C2871" s="731" t="s">
        <v>3486</v>
      </c>
      <c r="D2871" s="732" t="s">
        <v>3420</v>
      </c>
      <c r="E2871" s="733">
        <v>2</v>
      </c>
      <c r="F2871" s="33"/>
      <c r="G2871" s="33"/>
      <c r="H2871" s="33"/>
      <c r="I2871" s="33"/>
      <c r="J2871" s="734">
        <v>97</v>
      </c>
      <c r="K2871" s="33">
        <f t="shared" si="92"/>
        <v>194</v>
      </c>
    </row>
    <row r="2872" spans="1:11" ht="16.5">
      <c r="A2872" s="730">
        <v>25</v>
      </c>
      <c r="B2872" s="771" t="s">
        <v>3487</v>
      </c>
      <c r="C2872" s="731" t="s">
        <v>3488</v>
      </c>
      <c r="D2872" s="732" t="s">
        <v>3420</v>
      </c>
      <c r="E2872" s="733">
        <v>1</v>
      </c>
      <c r="F2872" s="33"/>
      <c r="G2872" s="33"/>
      <c r="H2872" s="33"/>
      <c r="I2872" s="33"/>
      <c r="J2872" s="734">
        <v>1800</v>
      </c>
      <c r="K2872" s="33">
        <f t="shared" si="92"/>
        <v>1800</v>
      </c>
    </row>
    <row r="2873" spans="1:11" ht="16.5">
      <c r="A2873" s="730">
        <v>26</v>
      </c>
      <c r="B2873" s="771" t="s">
        <v>3489</v>
      </c>
      <c r="C2873" s="731" t="s">
        <v>3490</v>
      </c>
      <c r="D2873" s="732" t="s">
        <v>3420</v>
      </c>
      <c r="E2873" s="733">
        <v>1</v>
      </c>
      <c r="F2873" s="33"/>
      <c r="G2873" s="33"/>
      <c r="H2873" s="33"/>
      <c r="I2873" s="33"/>
      <c r="J2873" s="734">
        <v>1000</v>
      </c>
      <c r="K2873" s="33">
        <f t="shared" si="92"/>
        <v>1000</v>
      </c>
    </row>
    <row r="2874" spans="1:11" ht="16.5">
      <c r="A2874" s="730">
        <v>27</v>
      </c>
      <c r="B2874" s="771"/>
      <c r="C2874" s="731" t="s">
        <v>3491</v>
      </c>
      <c r="D2874" s="732" t="s">
        <v>3420</v>
      </c>
      <c r="E2874" s="733">
        <v>1</v>
      </c>
      <c r="F2874" s="33"/>
      <c r="G2874" s="33"/>
      <c r="H2874" s="33"/>
      <c r="I2874" s="33"/>
      <c r="J2874" s="734"/>
      <c r="K2874" s="33">
        <f t="shared" si="92"/>
        <v>0</v>
      </c>
    </row>
    <row r="2875" spans="1:11" ht="16.5">
      <c r="A2875" s="730">
        <v>28</v>
      </c>
      <c r="B2875" s="771" t="s">
        <v>3492</v>
      </c>
      <c r="C2875" s="731" t="s">
        <v>3493</v>
      </c>
      <c r="D2875" s="732" t="s">
        <v>3420</v>
      </c>
      <c r="E2875" s="733">
        <v>1</v>
      </c>
      <c r="F2875" s="33"/>
      <c r="G2875" s="33"/>
      <c r="H2875" s="33"/>
      <c r="I2875" s="33"/>
      <c r="J2875" s="734">
        <v>26600</v>
      </c>
      <c r="K2875" s="33">
        <f t="shared" si="92"/>
        <v>26600</v>
      </c>
    </row>
    <row r="2876" spans="1:11" ht="16.5">
      <c r="A2876" s="730">
        <v>29</v>
      </c>
      <c r="B2876" s="771" t="s">
        <v>3494</v>
      </c>
      <c r="C2876" s="731" t="s">
        <v>3495</v>
      </c>
      <c r="D2876" s="732" t="s">
        <v>3420</v>
      </c>
      <c r="E2876" s="733">
        <v>1</v>
      </c>
      <c r="F2876" s="33"/>
      <c r="G2876" s="33"/>
      <c r="H2876" s="33"/>
      <c r="I2876" s="33"/>
      <c r="J2876" s="734">
        <v>153</v>
      </c>
      <c r="K2876" s="33">
        <f t="shared" si="92"/>
        <v>153</v>
      </c>
    </row>
    <row r="2877" spans="1:11" ht="16.5">
      <c r="A2877" s="730">
        <v>30</v>
      </c>
      <c r="B2877" s="771" t="s">
        <v>3496</v>
      </c>
      <c r="C2877" s="731" t="s">
        <v>3497</v>
      </c>
      <c r="D2877" s="732" t="s">
        <v>3420</v>
      </c>
      <c r="E2877" s="733">
        <v>1</v>
      </c>
      <c r="F2877" s="33"/>
      <c r="G2877" s="33"/>
      <c r="H2877" s="33"/>
      <c r="I2877" s="33"/>
      <c r="J2877" s="734">
        <v>297</v>
      </c>
      <c r="K2877" s="33">
        <f t="shared" si="92"/>
        <v>297</v>
      </c>
    </row>
    <row r="2878" spans="1:11" ht="16.5">
      <c r="A2878" s="730">
        <v>31</v>
      </c>
      <c r="B2878" s="771" t="s">
        <v>3498</v>
      </c>
      <c r="C2878" s="731" t="s">
        <v>3499</v>
      </c>
      <c r="D2878" s="732" t="s">
        <v>3420</v>
      </c>
      <c r="E2878" s="733">
        <v>1</v>
      </c>
      <c r="F2878" s="33"/>
      <c r="G2878" s="33"/>
      <c r="H2878" s="33"/>
      <c r="I2878" s="33"/>
      <c r="J2878" s="734">
        <v>3330</v>
      </c>
      <c r="K2878" s="33">
        <f t="shared" si="92"/>
        <v>3330</v>
      </c>
    </row>
    <row r="2879" spans="1:11" ht="16.5">
      <c r="A2879" s="730">
        <v>32</v>
      </c>
      <c r="B2879" s="771" t="s">
        <v>3500</v>
      </c>
      <c r="C2879" s="731" t="s">
        <v>3501</v>
      </c>
      <c r="D2879" s="732" t="s">
        <v>3420</v>
      </c>
      <c r="E2879" s="733">
        <v>1</v>
      </c>
      <c r="F2879" s="33"/>
      <c r="G2879" s="33"/>
      <c r="H2879" s="33"/>
      <c r="I2879" s="33"/>
      <c r="J2879" s="734">
        <v>5157</v>
      </c>
      <c r="K2879" s="33">
        <f t="shared" si="92"/>
        <v>5157</v>
      </c>
    </row>
    <row r="2880" spans="1:11" ht="16.5">
      <c r="A2880" s="730">
        <v>33</v>
      </c>
      <c r="B2880" s="771"/>
      <c r="C2880" s="731" t="s">
        <v>3502</v>
      </c>
      <c r="D2880" s="732" t="s">
        <v>3420</v>
      </c>
      <c r="E2880" s="733">
        <v>1</v>
      </c>
      <c r="F2880" s="33"/>
      <c r="G2880" s="33"/>
      <c r="H2880" s="33"/>
      <c r="I2880" s="33"/>
      <c r="J2880" s="734">
        <v>187</v>
      </c>
      <c r="K2880" s="33">
        <f t="shared" si="92"/>
        <v>187</v>
      </c>
    </row>
    <row r="2881" spans="1:11" ht="16.5">
      <c r="A2881" s="730">
        <v>34</v>
      </c>
      <c r="B2881" s="771" t="s">
        <v>3503</v>
      </c>
      <c r="C2881" s="731" t="s">
        <v>3504</v>
      </c>
      <c r="D2881" s="732" t="s">
        <v>3420</v>
      </c>
      <c r="E2881" s="733">
        <v>6</v>
      </c>
      <c r="F2881" s="33"/>
      <c r="G2881" s="33"/>
      <c r="H2881" s="33"/>
      <c r="I2881" s="33"/>
      <c r="J2881" s="734"/>
      <c r="K2881" s="33">
        <f t="shared" si="92"/>
        <v>0</v>
      </c>
    </row>
    <row r="2882" spans="1:11" ht="16.5">
      <c r="A2882" s="730">
        <v>35</v>
      </c>
      <c r="B2882" s="771" t="s">
        <v>3505</v>
      </c>
      <c r="C2882" s="731" t="s">
        <v>3506</v>
      </c>
      <c r="D2882" s="732" t="s">
        <v>3420</v>
      </c>
      <c r="E2882" s="733">
        <v>2</v>
      </c>
      <c r="F2882" s="33"/>
      <c r="G2882" s="33"/>
      <c r="H2882" s="33"/>
      <c r="I2882" s="33"/>
      <c r="J2882" s="734"/>
      <c r="K2882" s="33">
        <f t="shared" si="92"/>
        <v>0</v>
      </c>
    </row>
    <row r="2883" spans="1:11" ht="16.5">
      <c r="A2883" s="730">
        <v>36</v>
      </c>
      <c r="B2883" s="771" t="s">
        <v>3507</v>
      </c>
      <c r="C2883" s="731" t="s">
        <v>3508</v>
      </c>
      <c r="D2883" s="732" t="s">
        <v>3420</v>
      </c>
      <c r="E2883" s="733">
        <v>1</v>
      </c>
      <c r="F2883" s="33"/>
      <c r="G2883" s="33"/>
      <c r="H2883" s="33"/>
      <c r="I2883" s="33"/>
      <c r="J2883" s="734"/>
      <c r="K2883" s="33">
        <f t="shared" si="92"/>
        <v>0</v>
      </c>
    </row>
    <row r="2884" spans="1:11" ht="16.5">
      <c r="A2884" s="730">
        <v>37</v>
      </c>
      <c r="B2884" s="771" t="s">
        <v>3509</v>
      </c>
      <c r="C2884" s="731" t="s">
        <v>3510</v>
      </c>
      <c r="D2884" s="732" t="s">
        <v>3420</v>
      </c>
      <c r="E2884" s="733">
        <v>1</v>
      </c>
      <c r="F2884" s="33"/>
      <c r="G2884" s="33"/>
      <c r="H2884" s="33"/>
      <c r="I2884" s="33"/>
      <c r="J2884" s="734"/>
      <c r="K2884" s="33">
        <f t="shared" si="92"/>
        <v>0</v>
      </c>
    </row>
    <row r="2885" spans="1:11" ht="16.5">
      <c r="A2885" s="730">
        <v>38</v>
      </c>
      <c r="B2885" s="771" t="s">
        <v>3511</v>
      </c>
      <c r="C2885" s="731" t="s">
        <v>3512</v>
      </c>
      <c r="D2885" s="732" t="s">
        <v>3420</v>
      </c>
      <c r="E2885" s="733">
        <v>1</v>
      </c>
      <c r="F2885" s="33"/>
      <c r="G2885" s="33"/>
      <c r="H2885" s="33"/>
      <c r="I2885" s="33"/>
      <c r="J2885" s="734"/>
      <c r="K2885" s="33">
        <f t="shared" si="92"/>
        <v>0</v>
      </c>
    </row>
    <row r="2886" spans="1:11" ht="16.5">
      <c r="A2886" s="730">
        <v>39</v>
      </c>
      <c r="B2886" s="771" t="s">
        <v>3513</v>
      </c>
      <c r="C2886" s="731" t="s">
        <v>3514</v>
      </c>
      <c r="D2886" s="732" t="s">
        <v>3420</v>
      </c>
      <c r="E2886" s="733">
        <v>1</v>
      </c>
      <c r="F2886" s="33"/>
      <c r="G2886" s="33"/>
      <c r="H2886" s="33"/>
      <c r="I2886" s="33"/>
      <c r="J2886" s="734"/>
      <c r="K2886" s="33">
        <f t="shared" si="92"/>
        <v>0</v>
      </c>
    </row>
    <row r="2887" spans="1:11" ht="16.5">
      <c r="A2887" s="730">
        <v>40</v>
      </c>
      <c r="B2887" s="771" t="s">
        <v>3515</v>
      </c>
      <c r="C2887" s="731" t="s">
        <v>3516</v>
      </c>
      <c r="D2887" s="732" t="s">
        <v>3420</v>
      </c>
      <c r="E2887" s="733">
        <v>1</v>
      </c>
      <c r="F2887" s="33"/>
      <c r="G2887" s="33"/>
      <c r="H2887" s="33"/>
      <c r="I2887" s="33"/>
      <c r="J2887" s="734"/>
      <c r="K2887" s="33">
        <f t="shared" si="92"/>
        <v>0</v>
      </c>
    </row>
    <row r="2888" spans="1:11" ht="16.5">
      <c r="A2888" s="730">
        <v>41</v>
      </c>
      <c r="B2888" s="771" t="s">
        <v>3517</v>
      </c>
      <c r="C2888" s="731" t="s">
        <v>3518</v>
      </c>
      <c r="D2888" s="732" t="s">
        <v>3420</v>
      </c>
      <c r="E2888" s="735">
        <v>1</v>
      </c>
      <c r="F2888" s="33"/>
      <c r="G2888" s="33"/>
      <c r="H2888" s="33"/>
      <c r="I2888" s="33"/>
      <c r="J2888" s="734">
        <v>11036</v>
      </c>
      <c r="K2888" s="33">
        <f t="shared" si="92"/>
        <v>11036</v>
      </c>
    </row>
    <row r="2889" spans="1:11" ht="16.5">
      <c r="A2889" s="730">
        <v>42</v>
      </c>
      <c r="B2889" s="771" t="s">
        <v>3519</v>
      </c>
      <c r="C2889" s="731" t="s">
        <v>3520</v>
      </c>
      <c r="D2889" s="732" t="s">
        <v>3420</v>
      </c>
      <c r="E2889" s="733">
        <v>1</v>
      </c>
      <c r="F2889" s="33"/>
      <c r="G2889" s="33"/>
      <c r="H2889" s="33"/>
      <c r="I2889" s="33"/>
      <c r="J2889" s="734">
        <v>6750</v>
      </c>
      <c r="K2889" s="33">
        <f t="shared" si="92"/>
        <v>6750</v>
      </c>
    </row>
    <row r="2890" spans="1:11" ht="16.5">
      <c r="A2890" s="730">
        <v>43</v>
      </c>
      <c r="B2890" s="771" t="s">
        <v>3519</v>
      </c>
      <c r="C2890" s="731" t="s">
        <v>3521</v>
      </c>
      <c r="D2890" s="732" t="s">
        <v>3420</v>
      </c>
      <c r="E2890" s="733">
        <v>1</v>
      </c>
      <c r="F2890" s="33"/>
      <c r="G2890" s="33"/>
      <c r="H2890" s="33"/>
      <c r="I2890" s="33"/>
      <c r="J2890" s="734">
        <v>6750</v>
      </c>
      <c r="K2890" s="33">
        <f t="shared" si="92"/>
        <v>6750</v>
      </c>
    </row>
    <row r="2891" spans="1:11" ht="16.5">
      <c r="A2891" s="730">
        <v>44</v>
      </c>
      <c r="B2891" s="771" t="s">
        <v>3522</v>
      </c>
      <c r="C2891" s="731" t="s">
        <v>3523</v>
      </c>
      <c r="D2891" s="732" t="s">
        <v>3420</v>
      </c>
      <c r="E2891" s="733">
        <v>1</v>
      </c>
      <c r="F2891" s="33"/>
      <c r="G2891" s="33"/>
      <c r="H2891" s="33"/>
      <c r="I2891" s="33"/>
      <c r="J2891" s="734">
        <v>10125</v>
      </c>
      <c r="K2891" s="33">
        <f t="shared" si="92"/>
        <v>10125</v>
      </c>
    </row>
    <row r="2892" spans="1:11" ht="24">
      <c r="A2892" s="730">
        <v>45</v>
      </c>
      <c r="B2892" s="771" t="s">
        <v>3524</v>
      </c>
      <c r="C2892" s="731" t="s">
        <v>3525</v>
      </c>
      <c r="D2892" s="732" t="s">
        <v>3420</v>
      </c>
      <c r="E2892" s="733">
        <v>1</v>
      </c>
      <c r="F2892" s="33"/>
      <c r="G2892" s="33"/>
      <c r="H2892" s="33"/>
      <c r="I2892" s="33"/>
      <c r="J2892" s="734">
        <v>13500</v>
      </c>
      <c r="K2892" s="33">
        <f t="shared" si="92"/>
        <v>13500</v>
      </c>
    </row>
    <row r="2893" spans="1:11" ht="16.5">
      <c r="A2893" s="730">
        <v>46</v>
      </c>
      <c r="B2893" s="771" t="s">
        <v>3526</v>
      </c>
      <c r="C2893" s="731" t="s">
        <v>3527</v>
      </c>
      <c r="D2893" s="732" t="s">
        <v>3420</v>
      </c>
      <c r="E2893" s="733">
        <v>1</v>
      </c>
      <c r="F2893" s="33"/>
      <c r="G2893" s="33"/>
      <c r="H2893" s="33"/>
      <c r="I2893" s="33"/>
      <c r="J2893" s="734">
        <v>11812</v>
      </c>
      <c r="K2893" s="33">
        <f t="shared" si="92"/>
        <v>11812</v>
      </c>
    </row>
    <row r="2894" spans="1:11" ht="16.5">
      <c r="A2894" s="730">
        <v>47</v>
      </c>
      <c r="B2894" s="771" t="s">
        <v>3528</v>
      </c>
      <c r="C2894" s="731" t="s">
        <v>3529</v>
      </c>
      <c r="D2894" s="732" t="s">
        <v>3420</v>
      </c>
      <c r="E2894" s="733">
        <v>1</v>
      </c>
      <c r="F2894" s="33"/>
      <c r="G2894" s="33"/>
      <c r="H2894" s="33"/>
      <c r="I2894" s="33"/>
      <c r="J2894" s="734">
        <v>9900</v>
      </c>
      <c r="K2894" s="33">
        <f t="shared" si="92"/>
        <v>9900</v>
      </c>
    </row>
    <row r="2895" spans="1:11" ht="16.5">
      <c r="A2895" s="730">
        <v>48</v>
      </c>
      <c r="B2895" s="771" t="s">
        <v>3530</v>
      </c>
      <c r="C2895" s="731" t="s">
        <v>3531</v>
      </c>
      <c r="D2895" s="732" t="s">
        <v>3420</v>
      </c>
      <c r="E2895" s="733">
        <v>1</v>
      </c>
      <c r="F2895" s="33"/>
      <c r="G2895" s="33"/>
      <c r="H2895" s="33"/>
      <c r="I2895" s="33"/>
      <c r="J2895" s="734">
        <v>9000</v>
      </c>
      <c r="K2895" s="33">
        <f t="shared" si="92"/>
        <v>9000</v>
      </c>
    </row>
    <row r="2896" spans="1:11" ht="16.5">
      <c r="A2896" s="730">
        <v>49</v>
      </c>
      <c r="B2896" s="771" t="s">
        <v>3532</v>
      </c>
      <c r="C2896" s="731" t="s">
        <v>3533</v>
      </c>
      <c r="D2896" s="732" t="s">
        <v>3420</v>
      </c>
      <c r="E2896" s="733">
        <v>1</v>
      </c>
      <c r="F2896" s="33"/>
      <c r="G2896" s="33"/>
      <c r="H2896" s="33"/>
      <c r="I2896" s="33"/>
      <c r="J2896" s="734">
        <v>11137</v>
      </c>
      <c r="K2896" s="33">
        <f t="shared" si="92"/>
        <v>11137</v>
      </c>
    </row>
    <row r="2897" spans="1:11" ht="24">
      <c r="A2897" s="730">
        <v>50</v>
      </c>
      <c r="B2897" s="771" t="s">
        <v>3534</v>
      </c>
      <c r="C2897" s="731" t="s">
        <v>3535</v>
      </c>
      <c r="D2897" s="732" t="s">
        <v>3420</v>
      </c>
      <c r="E2897" s="733">
        <v>1</v>
      </c>
      <c r="F2897" s="33"/>
      <c r="G2897" s="33"/>
      <c r="H2897" s="33"/>
      <c r="I2897" s="33"/>
      <c r="J2897" s="734">
        <v>12733</v>
      </c>
      <c r="K2897" s="33">
        <f t="shared" si="92"/>
        <v>12733</v>
      </c>
    </row>
    <row r="2898" spans="1:11" ht="16.5">
      <c r="A2898" s="730">
        <v>51</v>
      </c>
      <c r="B2898" s="771" t="s">
        <v>3536</v>
      </c>
      <c r="C2898" s="736" t="s">
        <v>3537</v>
      </c>
      <c r="D2898" s="732" t="s">
        <v>3420</v>
      </c>
      <c r="E2898" s="733">
        <v>1</v>
      </c>
      <c r="F2898" s="33"/>
      <c r="G2898" s="33"/>
      <c r="H2898" s="33"/>
      <c r="I2898" s="33"/>
      <c r="J2898" s="737">
        <v>15322.5</v>
      </c>
      <c r="K2898" s="33">
        <f t="shared" si="92"/>
        <v>15322.5</v>
      </c>
    </row>
    <row r="2899" spans="1:11" ht="16.5">
      <c r="A2899" s="730">
        <v>52</v>
      </c>
      <c r="B2899" s="771" t="s">
        <v>3538</v>
      </c>
      <c r="C2899" s="731" t="s">
        <v>3539</v>
      </c>
      <c r="D2899" s="732" t="s">
        <v>3420</v>
      </c>
      <c r="E2899" s="733">
        <v>1</v>
      </c>
      <c r="F2899" s="33"/>
      <c r="G2899" s="33"/>
      <c r="H2899" s="33"/>
      <c r="I2899" s="33"/>
      <c r="J2899" s="737">
        <v>3972.5</v>
      </c>
      <c r="K2899" s="33">
        <f t="shared" si="92"/>
        <v>3972.5</v>
      </c>
    </row>
    <row r="2900" spans="1:11" ht="24">
      <c r="A2900" s="730">
        <v>53</v>
      </c>
      <c r="B2900" s="771" t="s">
        <v>3540</v>
      </c>
      <c r="C2900" s="731" t="s">
        <v>3541</v>
      </c>
      <c r="D2900" s="732" t="s">
        <v>3420</v>
      </c>
      <c r="E2900" s="733">
        <v>1</v>
      </c>
      <c r="F2900" s="33"/>
      <c r="G2900" s="33"/>
      <c r="H2900" s="33"/>
      <c r="I2900" s="33"/>
      <c r="J2900" s="737">
        <v>12768.75</v>
      </c>
      <c r="K2900" s="33">
        <f t="shared" si="92"/>
        <v>12768.75</v>
      </c>
    </row>
    <row r="2901" spans="1:11" ht="16.5">
      <c r="A2901" s="730">
        <v>54</v>
      </c>
      <c r="B2901" s="771" t="s">
        <v>3542</v>
      </c>
      <c r="C2901" s="731" t="s">
        <v>3543</v>
      </c>
      <c r="D2901" s="732" t="s">
        <v>3420</v>
      </c>
      <c r="E2901" s="733">
        <v>2</v>
      </c>
      <c r="F2901" s="33"/>
      <c r="G2901" s="33"/>
      <c r="H2901" s="33"/>
      <c r="I2901" s="33"/>
      <c r="J2901" s="737">
        <v>12768.75</v>
      </c>
      <c r="K2901" s="33">
        <f t="shared" si="92"/>
        <v>25537.5</v>
      </c>
    </row>
    <row r="2902" spans="1:11" ht="16.5">
      <c r="A2902" s="730">
        <v>55</v>
      </c>
      <c r="B2902" s="771" t="s">
        <v>3450</v>
      </c>
      <c r="C2902" s="731" t="s">
        <v>3544</v>
      </c>
      <c r="D2902" s="732" t="s">
        <v>3420</v>
      </c>
      <c r="E2902" s="733">
        <v>1</v>
      </c>
      <c r="F2902" s="33"/>
      <c r="G2902" s="33"/>
      <c r="H2902" s="33"/>
      <c r="I2902" s="33"/>
      <c r="J2902" s="738">
        <v>9874.5</v>
      </c>
      <c r="K2902" s="33">
        <f t="shared" si="92"/>
        <v>9874.5</v>
      </c>
    </row>
    <row r="2903" spans="1:11" ht="16.5">
      <c r="A2903" s="730">
        <v>56</v>
      </c>
      <c r="B2903" s="771" t="s">
        <v>3545</v>
      </c>
      <c r="C2903" s="731" t="s">
        <v>3546</v>
      </c>
      <c r="D2903" s="732" t="s">
        <v>3420</v>
      </c>
      <c r="E2903" s="733">
        <v>1</v>
      </c>
      <c r="F2903" s="33"/>
      <c r="G2903" s="33"/>
      <c r="H2903" s="33"/>
      <c r="I2903" s="33"/>
      <c r="J2903" s="738">
        <v>5902</v>
      </c>
      <c r="K2903" s="33">
        <f t="shared" si="92"/>
        <v>5902</v>
      </c>
    </row>
    <row r="2904" spans="1:11" ht="16.5">
      <c r="A2904" s="730">
        <v>57</v>
      </c>
      <c r="B2904" s="771" t="s">
        <v>3547</v>
      </c>
      <c r="C2904" s="731" t="s">
        <v>3548</v>
      </c>
      <c r="D2904" s="732" t="s">
        <v>3420</v>
      </c>
      <c r="E2904" s="733">
        <v>4</v>
      </c>
      <c r="F2904" s="33"/>
      <c r="G2904" s="33"/>
      <c r="H2904" s="33"/>
      <c r="I2904" s="33"/>
      <c r="J2904" s="738">
        <v>2724</v>
      </c>
      <c r="K2904" s="33">
        <f t="shared" si="92"/>
        <v>10896</v>
      </c>
    </row>
    <row r="2905" spans="1:11" ht="16.5">
      <c r="A2905" s="730">
        <v>58</v>
      </c>
      <c r="B2905" s="771" t="s">
        <v>3549</v>
      </c>
      <c r="C2905" s="731" t="s">
        <v>3550</v>
      </c>
      <c r="D2905" s="732" t="s">
        <v>3420</v>
      </c>
      <c r="E2905" s="733">
        <v>2</v>
      </c>
      <c r="F2905" s="33"/>
      <c r="G2905" s="33"/>
      <c r="H2905" s="33"/>
      <c r="I2905" s="33"/>
      <c r="J2905" s="738">
        <v>1135</v>
      </c>
      <c r="K2905" s="33">
        <f t="shared" si="92"/>
        <v>2270</v>
      </c>
    </row>
    <row r="2906" spans="1:11" ht="18.75">
      <c r="A2906" s="760" t="s">
        <v>3551</v>
      </c>
      <c r="B2906" s="760"/>
      <c r="C2906" s="760"/>
      <c r="D2906" s="760"/>
      <c r="E2906" s="760"/>
      <c r="F2906" s="760"/>
      <c r="G2906" s="760"/>
      <c r="H2906" s="760"/>
      <c r="I2906" s="760"/>
      <c r="J2906" s="760"/>
      <c r="K2906" s="761"/>
    </row>
    <row r="2907" spans="1:11" ht="18.75">
      <c r="A2907" s="762"/>
      <c r="B2907" s="762"/>
      <c r="C2907" s="762"/>
      <c r="D2907" s="762"/>
      <c r="E2907" s="762"/>
      <c r="F2907" s="762"/>
      <c r="G2907" s="762"/>
      <c r="H2907" s="762"/>
      <c r="I2907" s="762"/>
      <c r="J2907" s="762"/>
      <c r="K2907" s="763"/>
    </row>
    <row r="2908" spans="1:11" ht="18.75">
      <c r="A2908" s="762"/>
      <c r="B2908" s="762"/>
      <c r="C2908" s="762"/>
      <c r="D2908" s="762"/>
      <c r="E2908" s="762"/>
      <c r="F2908" s="762"/>
      <c r="G2908" s="762"/>
      <c r="H2908" s="762"/>
      <c r="I2908" s="762"/>
      <c r="J2908" s="762"/>
      <c r="K2908" s="763"/>
    </row>
    <row r="2909" spans="1:11" ht="16.5">
      <c r="A2909" s="739">
        <v>1</v>
      </c>
      <c r="B2909" s="772"/>
      <c r="C2909" s="740" t="s">
        <v>3552</v>
      </c>
      <c r="D2909" s="741" t="s">
        <v>282</v>
      </c>
      <c r="E2909" s="33"/>
      <c r="F2909" s="33"/>
      <c r="G2909" s="33"/>
      <c r="H2909" s="33"/>
      <c r="I2909" s="168">
        <v>1</v>
      </c>
      <c r="J2909" s="168">
        <v>0</v>
      </c>
      <c r="K2909" s="33">
        <f t="shared" si="92"/>
        <v>0</v>
      </c>
    </row>
    <row r="2910" spans="1:11" ht="16.5">
      <c r="A2910" s="742">
        <v>2</v>
      </c>
      <c r="B2910" s="771" t="s">
        <v>3553</v>
      </c>
      <c r="C2910" s="731" t="s">
        <v>3554</v>
      </c>
      <c r="D2910" s="732" t="s">
        <v>3420</v>
      </c>
      <c r="E2910" s="33"/>
      <c r="F2910" s="33"/>
      <c r="G2910" s="33"/>
      <c r="H2910" s="33"/>
      <c r="I2910" s="733">
        <v>4</v>
      </c>
      <c r="J2910" s="734">
        <v>550</v>
      </c>
      <c r="K2910" s="33">
        <f t="shared" si="92"/>
        <v>2200</v>
      </c>
    </row>
    <row r="2911" spans="1:11" ht="16.5">
      <c r="A2911" s="742">
        <v>3</v>
      </c>
      <c r="B2911" s="771" t="s">
        <v>3555</v>
      </c>
      <c r="C2911" s="731" t="s">
        <v>3556</v>
      </c>
      <c r="D2911" s="732" t="s">
        <v>3420</v>
      </c>
      <c r="E2911" s="33"/>
      <c r="F2911" s="33"/>
      <c r="G2911" s="33"/>
      <c r="H2911" s="33"/>
      <c r="I2911" s="733">
        <v>1</v>
      </c>
      <c r="J2911" s="734">
        <v>900</v>
      </c>
      <c r="K2911" s="33">
        <f t="shared" si="92"/>
        <v>900</v>
      </c>
    </row>
    <row r="2912" spans="1:11" ht="16.5">
      <c r="A2912" s="742">
        <v>4</v>
      </c>
      <c r="B2912" s="771" t="s">
        <v>3557</v>
      </c>
      <c r="C2912" s="731" t="s">
        <v>3558</v>
      </c>
      <c r="D2912" s="732" t="s">
        <v>3420</v>
      </c>
      <c r="E2912" s="33"/>
      <c r="F2912" s="33"/>
      <c r="G2912" s="33"/>
      <c r="H2912" s="33"/>
      <c r="I2912" s="735">
        <v>1</v>
      </c>
      <c r="J2912" s="734">
        <v>14062.5</v>
      </c>
      <c r="K2912" s="33">
        <f t="shared" si="92"/>
        <v>14062.5</v>
      </c>
    </row>
    <row r="2913" spans="1:11" ht="16.5">
      <c r="A2913" s="742">
        <v>5</v>
      </c>
      <c r="B2913" s="771" t="s">
        <v>3559</v>
      </c>
      <c r="C2913" s="731" t="s">
        <v>3560</v>
      </c>
      <c r="D2913" s="732" t="s">
        <v>3420</v>
      </c>
      <c r="E2913" s="33"/>
      <c r="F2913" s="33"/>
      <c r="G2913" s="33"/>
      <c r="H2913" s="33"/>
      <c r="I2913" s="733">
        <v>1</v>
      </c>
      <c r="J2913" s="734">
        <v>16312</v>
      </c>
      <c r="K2913" s="33">
        <f t="shared" ref="K2913:K2961" si="93">J2913*(I2913+E2913)</f>
        <v>16312</v>
      </c>
    </row>
    <row r="2914" spans="1:11" ht="26.25">
      <c r="A2914" s="1202" t="s">
        <v>3561</v>
      </c>
      <c r="B2914" s="1202"/>
      <c r="C2914" s="1202"/>
      <c r="D2914" s="1202"/>
      <c r="E2914" s="1202"/>
      <c r="F2914" s="1202"/>
      <c r="G2914" s="1202"/>
      <c r="H2914" s="1202"/>
      <c r="I2914" s="1202"/>
      <c r="J2914" s="1202"/>
      <c r="K2914" s="1203"/>
    </row>
    <row r="2915" spans="1:11" ht="26.25">
      <c r="A2915" s="773"/>
      <c r="B2915" s="773"/>
      <c r="C2915" s="773"/>
      <c r="D2915" s="773"/>
      <c r="E2915" s="773"/>
      <c r="F2915" s="773"/>
      <c r="G2915" s="773"/>
      <c r="H2915" s="773"/>
      <c r="I2915" s="773"/>
      <c r="J2915" s="773"/>
      <c r="K2915" s="774"/>
    </row>
    <row r="2916" spans="1:11" ht="16.5">
      <c r="A2916" s="1095" t="s">
        <v>3258</v>
      </c>
      <c r="B2916" s="1097" t="s">
        <v>2167</v>
      </c>
      <c r="C2916" s="1095" t="s">
        <v>3259</v>
      </c>
      <c r="D2916" s="33" t="s">
        <v>7</v>
      </c>
      <c r="E2916" s="1099" t="s">
        <v>3440</v>
      </c>
      <c r="F2916" s="1100"/>
      <c r="G2916" s="1100"/>
      <c r="H2916" s="1100"/>
      <c r="I2916" s="1101"/>
      <c r="J2916" s="1200" t="s">
        <v>1292</v>
      </c>
      <c r="K2916" s="1200" t="s">
        <v>698</v>
      </c>
    </row>
    <row r="2917" spans="1:11" ht="16.5">
      <c r="A2917" s="1096"/>
      <c r="B2917" s="1098"/>
      <c r="C2917" s="1096"/>
      <c r="D2917" s="315"/>
      <c r="E2917" s="690" t="s">
        <v>10</v>
      </c>
      <c r="F2917" s="690" t="s">
        <v>2493</v>
      </c>
      <c r="G2917" s="690" t="s">
        <v>12</v>
      </c>
      <c r="H2917" s="690" t="s">
        <v>1944</v>
      </c>
      <c r="I2917" s="690" t="s">
        <v>14</v>
      </c>
      <c r="J2917" s="1201"/>
      <c r="K2917" s="1201"/>
    </row>
    <row r="2918" spans="1:11" ht="16.5">
      <c r="A2918" s="743">
        <v>1</v>
      </c>
      <c r="B2918" s="775" t="s">
        <v>466</v>
      </c>
      <c r="C2918" s="744" t="s">
        <v>721</v>
      </c>
      <c r="D2918" s="704" t="s">
        <v>21</v>
      </c>
      <c r="E2918" s="745">
        <v>711</v>
      </c>
      <c r="F2918" s="33"/>
      <c r="G2918" s="33"/>
      <c r="H2918" s="33"/>
      <c r="I2918" s="33"/>
      <c r="J2918" s="691">
        <v>82.5</v>
      </c>
      <c r="K2918" s="33">
        <f t="shared" si="93"/>
        <v>58657.5</v>
      </c>
    </row>
    <row r="2919" spans="1:11" ht="16.5">
      <c r="A2919" s="743">
        <v>2</v>
      </c>
      <c r="B2919" s="775" t="s">
        <v>466</v>
      </c>
      <c r="C2919" s="746" t="s">
        <v>3562</v>
      </c>
      <c r="D2919" s="704" t="s">
        <v>21</v>
      </c>
      <c r="E2919" s="745" t="s">
        <v>3563</v>
      </c>
      <c r="F2919" s="33"/>
      <c r="G2919" s="33"/>
      <c r="H2919" s="33"/>
      <c r="I2919" s="33"/>
      <c r="J2919" s="691">
        <v>50</v>
      </c>
      <c r="K2919" s="33">
        <f t="shared" si="93"/>
        <v>90700</v>
      </c>
    </row>
    <row r="2920" spans="1:11" ht="16.5">
      <c r="A2920" s="743">
        <v>3</v>
      </c>
      <c r="B2920" s="775" t="s">
        <v>466</v>
      </c>
      <c r="C2920" s="713" t="s">
        <v>785</v>
      </c>
      <c r="D2920" s="704" t="s">
        <v>564</v>
      </c>
      <c r="E2920" s="745" t="s">
        <v>3564</v>
      </c>
      <c r="F2920" s="33"/>
      <c r="G2920" s="33"/>
      <c r="H2920" s="33"/>
      <c r="I2920" s="33"/>
      <c r="J2920" s="691">
        <v>82500</v>
      </c>
      <c r="K2920" s="33">
        <f t="shared" si="93"/>
        <v>107250</v>
      </c>
    </row>
    <row r="2921" spans="1:11" ht="16.5">
      <c r="A2921" s="743">
        <v>4</v>
      </c>
      <c r="B2921" s="776" t="s">
        <v>3565</v>
      </c>
      <c r="C2921" s="713" t="s">
        <v>3566</v>
      </c>
      <c r="D2921" s="704" t="s">
        <v>21</v>
      </c>
      <c r="E2921" s="745">
        <v>2010</v>
      </c>
      <c r="F2921" s="33"/>
      <c r="G2921" s="33"/>
      <c r="H2921" s="33"/>
      <c r="I2921" s="33"/>
      <c r="J2921" s="691">
        <v>76.5</v>
      </c>
      <c r="K2921" s="33">
        <f t="shared" si="93"/>
        <v>153765</v>
      </c>
    </row>
    <row r="2922" spans="1:11" ht="16.5">
      <c r="A2922" s="743">
        <v>5</v>
      </c>
      <c r="B2922" s="776" t="s">
        <v>702</v>
      </c>
      <c r="C2922" s="713" t="s">
        <v>3567</v>
      </c>
      <c r="D2922" s="704" t="s">
        <v>940</v>
      </c>
      <c r="E2922" s="745" t="s">
        <v>3568</v>
      </c>
      <c r="F2922" s="33"/>
      <c r="G2922" s="33"/>
      <c r="H2922" s="33"/>
      <c r="I2922" s="33"/>
      <c r="J2922" s="691">
        <v>10</v>
      </c>
      <c r="K2922" s="33">
        <f t="shared" si="93"/>
        <v>13770</v>
      </c>
    </row>
    <row r="2923" spans="1:11" ht="16.5">
      <c r="A2923" s="743">
        <v>6</v>
      </c>
      <c r="B2923" s="775" t="s">
        <v>3565</v>
      </c>
      <c r="C2923" s="744" t="s">
        <v>3569</v>
      </c>
      <c r="D2923" s="704" t="s">
        <v>2497</v>
      </c>
      <c r="E2923" s="745">
        <v>0.99</v>
      </c>
      <c r="F2923" s="33"/>
      <c r="G2923" s="33"/>
      <c r="H2923" s="33"/>
      <c r="I2923" s="33"/>
      <c r="J2923" s="691">
        <v>85125</v>
      </c>
      <c r="K2923" s="33">
        <f t="shared" si="93"/>
        <v>84273.75</v>
      </c>
    </row>
    <row r="2924" spans="1:11" ht="16.5">
      <c r="A2924" s="743">
        <v>7</v>
      </c>
      <c r="B2924" s="775" t="s">
        <v>3570</v>
      </c>
      <c r="C2924" s="744" t="s">
        <v>3571</v>
      </c>
      <c r="D2924" s="704" t="s">
        <v>2910</v>
      </c>
      <c r="E2924" s="745">
        <v>0.71</v>
      </c>
      <c r="F2924" s="33"/>
      <c r="G2924" s="33"/>
      <c r="H2924" s="33"/>
      <c r="I2924" s="33"/>
      <c r="J2924" s="691">
        <v>29841</v>
      </c>
      <c r="K2924" s="33">
        <f t="shared" si="93"/>
        <v>21187.11</v>
      </c>
    </row>
    <row r="2925" spans="1:11" ht="16.5">
      <c r="A2925" s="743">
        <v>8</v>
      </c>
      <c r="B2925" s="776" t="s">
        <v>3572</v>
      </c>
      <c r="C2925" s="744" t="s">
        <v>3573</v>
      </c>
      <c r="D2925" s="704" t="s">
        <v>2910</v>
      </c>
      <c r="E2925" s="745">
        <v>0.66600000000000004</v>
      </c>
      <c r="F2925" s="33"/>
      <c r="G2925" s="33"/>
      <c r="H2925" s="33"/>
      <c r="I2925" s="33"/>
      <c r="J2925" s="691">
        <v>27000</v>
      </c>
      <c r="K2925" s="33">
        <f t="shared" si="93"/>
        <v>17982</v>
      </c>
    </row>
    <row r="2926" spans="1:11" ht="16.5">
      <c r="A2926" s="743">
        <v>9</v>
      </c>
      <c r="B2926" s="776" t="s">
        <v>3574</v>
      </c>
      <c r="C2926" s="744" t="s">
        <v>3575</v>
      </c>
      <c r="D2926" s="704" t="s">
        <v>46</v>
      </c>
      <c r="E2926" s="745">
        <v>1000</v>
      </c>
      <c r="F2926" s="33"/>
      <c r="G2926" s="33"/>
      <c r="H2926" s="33"/>
      <c r="I2926" s="33"/>
      <c r="J2926" s="691">
        <v>3.38</v>
      </c>
      <c r="K2926" s="33">
        <f t="shared" si="93"/>
        <v>3380</v>
      </c>
    </row>
    <row r="2927" spans="1:11" ht="16.5">
      <c r="A2927" s="743">
        <v>10</v>
      </c>
      <c r="B2927" s="776" t="s">
        <v>3576</v>
      </c>
      <c r="C2927" s="744" t="s">
        <v>3577</v>
      </c>
      <c r="D2927" s="704" t="s">
        <v>2910</v>
      </c>
      <c r="E2927" s="745" t="s">
        <v>3578</v>
      </c>
      <c r="F2927" s="33"/>
      <c r="G2927" s="33"/>
      <c r="H2927" s="33"/>
      <c r="I2927" s="33"/>
      <c r="J2927" s="691">
        <v>116905</v>
      </c>
      <c r="K2927" s="33">
        <f t="shared" si="93"/>
        <v>2566705.3894000002</v>
      </c>
    </row>
    <row r="2928" spans="1:11" ht="16.5">
      <c r="A2928" s="743">
        <v>11</v>
      </c>
      <c r="B2928" s="775" t="s">
        <v>3282</v>
      </c>
      <c r="C2928" s="744" t="s">
        <v>3579</v>
      </c>
      <c r="D2928" s="704" t="s">
        <v>1309</v>
      </c>
      <c r="E2928" s="745" t="s">
        <v>3580</v>
      </c>
      <c r="F2928" s="33"/>
      <c r="G2928" s="33"/>
      <c r="H2928" s="33"/>
      <c r="I2928" s="33"/>
      <c r="J2928" s="747">
        <v>116.905</v>
      </c>
      <c r="K2928" s="33">
        <f t="shared" si="93"/>
        <v>17001.72796</v>
      </c>
    </row>
    <row r="2929" spans="1:11" ht="16.5">
      <c r="A2929" s="743">
        <v>12</v>
      </c>
      <c r="B2929" s="776" t="s">
        <v>3280</v>
      </c>
      <c r="C2929" s="744" t="s">
        <v>3581</v>
      </c>
      <c r="D2929" s="704" t="s">
        <v>1309</v>
      </c>
      <c r="E2929" s="706">
        <v>185.625</v>
      </c>
      <c r="F2929" s="33"/>
      <c r="G2929" s="33"/>
      <c r="H2929" s="33"/>
      <c r="I2929" s="33"/>
      <c r="J2929" s="747">
        <v>116.905</v>
      </c>
      <c r="K2929" s="33">
        <f t="shared" si="93"/>
        <v>21700.490624999999</v>
      </c>
    </row>
    <row r="2930" spans="1:11" ht="16.5">
      <c r="A2930" s="743">
        <v>13</v>
      </c>
      <c r="B2930" s="775" t="s">
        <v>3582</v>
      </c>
      <c r="C2930" s="744" t="s">
        <v>3583</v>
      </c>
      <c r="D2930" s="704" t="s">
        <v>1309</v>
      </c>
      <c r="E2930" s="706">
        <v>112.655</v>
      </c>
      <c r="F2930" s="33"/>
      <c r="G2930" s="33"/>
      <c r="H2930" s="33"/>
      <c r="I2930" s="33"/>
      <c r="J2930" s="747">
        <v>116.905</v>
      </c>
      <c r="K2930" s="33">
        <f t="shared" si="93"/>
        <v>13169.932775000001</v>
      </c>
    </row>
    <row r="2931" spans="1:11" ht="16.5">
      <c r="A2931" s="743">
        <v>14</v>
      </c>
      <c r="B2931" s="776" t="s">
        <v>3278</v>
      </c>
      <c r="C2931" s="744" t="s">
        <v>3584</v>
      </c>
      <c r="D2931" s="704" t="s">
        <v>1309</v>
      </c>
      <c r="E2931" s="745" t="s">
        <v>3585</v>
      </c>
      <c r="F2931" s="33"/>
      <c r="G2931" s="33"/>
      <c r="H2931" s="33"/>
      <c r="I2931" s="33"/>
      <c r="J2931" s="747">
        <v>116.905</v>
      </c>
      <c r="K2931" s="33">
        <f t="shared" si="93"/>
        <v>16221.27018</v>
      </c>
    </row>
    <row r="2932" spans="1:11" ht="16.5">
      <c r="A2932" s="743">
        <v>15</v>
      </c>
      <c r="B2932" s="775" t="s">
        <v>3586</v>
      </c>
      <c r="C2932" s="744" t="s">
        <v>3587</v>
      </c>
      <c r="D2932" s="704" t="s">
        <v>1309</v>
      </c>
      <c r="E2932" s="706">
        <v>14.901999999999999</v>
      </c>
      <c r="F2932" s="33"/>
      <c r="G2932" s="33"/>
      <c r="H2932" s="33"/>
      <c r="I2932" s="33"/>
      <c r="J2932" s="747">
        <v>116.905</v>
      </c>
      <c r="K2932" s="33">
        <f t="shared" si="93"/>
        <v>1742.1183099999998</v>
      </c>
    </row>
    <row r="2933" spans="1:11" ht="16.5">
      <c r="A2933" s="743">
        <v>16</v>
      </c>
      <c r="B2933" s="776" t="s">
        <v>3588</v>
      </c>
      <c r="C2933" s="744" t="s">
        <v>3589</v>
      </c>
      <c r="D2933" s="704" t="s">
        <v>1309</v>
      </c>
      <c r="E2933" s="748" t="s">
        <v>3590</v>
      </c>
      <c r="F2933" s="33"/>
      <c r="G2933" s="33"/>
      <c r="H2933" s="33"/>
      <c r="I2933" s="33"/>
      <c r="J2933" s="747">
        <v>116.905</v>
      </c>
      <c r="K2933" s="33">
        <f t="shared" si="93"/>
        <v>109.65688999999999</v>
      </c>
    </row>
    <row r="2934" spans="1:11" ht="16.5">
      <c r="A2934" s="743">
        <v>17</v>
      </c>
      <c r="B2934" s="775" t="s">
        <v>3591</v>
      </c>
      <c r="C2934" s="744" t="s">
        <v>3592</v>
      </c>
      <c r="D2934" s="704" t="s">
        <v>1309</v>
      </c>
      <c r="E2934" s="745" t="s">
        <v>3593</v>
      </c>
      <c r="F2934" s="33"/>
      <c r="G2934" s="33"/>
      <c r="H2934" s="33"/>
      <c r="I2934" s="33"/>
      <c r="J2934" s="747">
        <v>116.905</v>
      </c>
      <c r="K2934" s="33">
        <f t="shared" si="93"/>
        <v>12177.05861</v>
      </c>
    </row>
    <row r="2935" spans="1:11" ht="16.5">
      <c r="A2935" s="743">
        <v>18</v>
      </c>
      <c r="B2935" s="775" t="s">
        <v>3594</v>
      </c>
      <c r="C2935" s="744" t="s">
        <v>3595</v>
      </c>
      <c r="D2935" s="704" t="s">
        <v>1309</v>
      </c>
      <c r="E2935" s="745" t="s">
        <v>3596</v>
      </c>
      <c r="F2935" s="33"/>
      <c r="G2935" s="33"/>
      <c r="H2935" s="33"/>
      <c r="I2935" s="33"/>
      <c r="J2935" s="747">
        <v>116.905</v>
      </c>
      <c r="K2935" s="33">
        <f t="shared" si="93"/>
        <v>1112.9356</v>
      </c>
    </row>
    <row r="2936" spans="1:11" ht="16.5">
      <c r="A2936" s="743">
        <v>19</v>
      </c>
      <c r="B2936" s="776" t="s">
        <v>3597</v>
      </c>
      <c r="C2936" s="744" t="s">
        <v>3598</v>
      </c>
      <c r="D2936" s="704" t="s">
        <v>1309</v>
      </c>
      <c r="E2936" s="745" t="s">
        <v>3599</v>
      </c>
      <c r="F2936" s="33"/>
      <c r="G2936" s="33"/>
      <c r="H2936" s="33"/>
      <c r="I2936" s="33"/>
      <c r="J2936" s="747">
        <v>116.905</v>
      </c>
      <c r="K2936" s="33">
        <f t="shared" si="93"/>
        <v>1178.4023999999999</v>
      </c>
    </row>
    <row r="2937" spans="1:11" ht="16.5">
      <c r="A2937" s="743">
        <v>20</v>
      </c>
      <c r="B2937" s="776" t="s">
        <v>3594</v>
      </c>
      <c r="C2937" s="744" t="s">
        <v>3600</v>
      </c>
      <c r="D2937" s="704" t="s">
        <v>1309</v>
      </c>
      <c r="E2937" s="745" t="s">
        <v>3601</v>
      </c>
      <c r="F2937" s="33"/>
      <c r="G2937" s="33"/>
      <c r="H2937" s="33"/>
      <c r="I2937" s="33"/>
      <c r="J2937" s="747">
        <v>116.905</v>
      </c>
      <c r="K2937" s="33">
        <f t="shared" si="93"/>
        <v>932.90190000000007</v>
      </c>
    </row>
    <row r="2938" spans="1:11" ht="16.5">
      <c r="A2938" s="743">
        <v>21</v>
      </c>
      <c r="B2938" s="776" t="s">
        <v>3602</v>
      </c>
      <c r="C2938" s="746" t="s">
        <v>3603</v>
      </c>
      <c r="D2938" s="704" t="s">
        <v>1309</v>
      </c>
      <c r="E2938" s="745" t="s">
        <v>3604</v>
      </c>
      <c r="F2938" s="33"/>
      <c r="G2938" s="33"/>
      <c r="H2938" s="33"/>
      <c r="I2938" s="33"/>
      <c r="J2938" s="747">
        <v>116.905</v>
      </c>
      <c r="K2938" s="33">
        <f t="shared" si="93"/>
        <v>5203.090835</v>
      </c>
    </row>
    <row r="2939" spans="1:11" ht="26.25">
      <c r="A2939" s="743">
        <v>22</v>
      </c>
      <c r="B2939" s="775" t="s">
        <v>3605</v>
      </c>
      <c r="C2939" s="713" t="s">
        <v>3606</v>
      </c>
      <c r="D2939" s="749" t="s">
        <v>2910</v>
      </c>
      <c r="E2939" s="745" t="s">
        <v>3607</v>
      </c>
      <c r="F2939" s="33"/>
      <c r="G2939" s="33"/>
      <c r="H2939" s="33"/>
      <c r="I2939" s="33"/>
      <c r="J2939" s="750">
        <v>73775</v>
      </c>
      <c r="K2939" s="33">
        <f t="shared" si="93"/>
        <v>28477.15</v>
      </c>
    </row>
    <row r="2940" spans="1:11" ht="16.5">
      <c r="A2940" s="743">
        <v>23</v>
      </c>
      <c r="B2940" s="775" t="s">
        <v>3608</v>
      </c>
      <c r="C2940" s="713" t="s">
        <v>3609</v>
      </c>
      <c r="D2940" s="704" t="s">
        <v>2910</v>
      </c>
      <c r="E2940" s="745">
        <v>3.5870000000000002</v>
      </c>
      <c r="F2940" s="33"/>
      <c r="G2940" s="33"/>
      <c r="H2940" s="33"/>
      <c r="I2940" s="33"/>
      <c r="J2940" s="691">
        <v>76250</v>
      </c>
      <c r="K2940" s="33">
        <f t="shared" si="93"/>
        <v>273508.75</v>
      </c>
    </row>
    <row r="2941" spans="1:11" ht="16.5">
      <c r="A2941" s="743">
        <v>24</v>
      </c>
      <c r="B2941" s="776" t="s">
        <v>3610</v>
      </c>
      <c r="C2941" s="713" t="s">
        <v>3611</v>
      </c>
      <c r="D2941" s="704" t="s">
        <v>2910</v>
      </c>
      <c r="E2941" s="745">
        <v>4.0650000000000004</v>
      </c>
      <c r="F2941" s="33"/>
      <c r="G2941" s="33"/>
      <c r="H2941" s="33"/>
      <c r="I2941" s="33"/>
      <c r="J2941" s="691">
        <v>76250</v>
      </c>
      <c r="K2941" s="33">
        <f t="shared" si="93"/>
        <v>309956.25000000006</v>
      </c>
    </row>
    <row r="2942" spans="1:11" ht="16.5">
      <c r="A2942" s="743">
        <v>25</v>
      </c>
      <c r="B2942" s="776" t="s">
        <v>734</v>
      </c>
      <c r="C2942" s="744" t="s">
        <v>3612</v>
      </c>
      <c r="D2942" s="704" t="s">
        <v>46</v>
      </c>
      <c r="E2942" s="745" t="s">
        <v>3613</v>
      </c>
      <c r="F2942" s="33"/>
      <c r="G2942" s="33"/>
      <c r="H2942" s="33"/>
      <c r="I2942" s="33"/>
      <c r="J2942" s="691">
        <v>80</v>
      </c>
      <c r="K2942" s="33">
        <f t="shared" si="93"/>
        <v>8800</v>
      </c>
    </row>
    <row r="2943" spans="1:11" ht="16.5">
      <c r="A2943" s="743">
        <v>26</v>
      </c>
      <c r="B2943" s="775" t="s">
        <v>732</v>
      </c>
      <c r="C2943" s="744" t="s">
        <v>3614</v>
      </c>
      <c r="D2943" s="704" t="s">
        <v>46</v>
      </c>
      <c r="E2943" s="745" t="s">
        <v>3615</v>
      </c>
      <c r="F2943" s="33"/>
      <c r="G2943" s="33"/>
      <c r="H2943" s="33"/>
      <c r="I2943" s="33"/>
      <c r="J2943" s="691">
        <v>40</v>
      </c>
      <c r="K2943" s="33">
        <f t="shared" si="93"/>
        <v>4160</v>
      </c>
    </row>
    <row r="2944" spans="1:11" ht="16.5">
      <c r="A2944" s="743">
        <v>27</v>
      </c>
      <c r="B2944" s="776" t="s">
        <v>736</v>
      </c>
      <c r="C2944" s="744" t="s">
        <v>3616</v>
      </c>
      <c r="D2944" s="704" t="s">
        <v>46</v>
      </c>
      <c r="E2944" s="745" t="s">
        <v>3617</v>
      </c>
      <c r="F2944" s="33"/>
      <c r="G2944" s="33"/>
      <c r="H2944" s="33"/>
      <c r="I2944" s="33"/>
      <c r="J2944" s="691">
        <v>30</v>
      </c>
      <c r="K2944" s="33">
        <f t="shared" si="93"/>
        <v>810</v>
      </c>
    </row>
    <row r="2945" spans="1:11" ht="16.5">
      <c r="A2945" s="743">
        <v>28</v>
      </c>
      <c r="B2945" s="776" t="s">
        <v>708</v>
      </c>
      <c r="C2945" s="744" t="s">
        <v>3618</v>
      </c>
      <c r="D2945" s="704" t="s">
        <v>46</v>
      </c>
      <c r="E2945" s="745">
        <v>1</v>
      </c>
      <c r="F2945" s="33"/>
      <c r="G2945" s="33"/>
      <c r="H2945" s="33"/>
      <c r="I2945" s="33"/>
      <c r="J2945" s="691">
        <v>980</v>
      </c>
      <c r="K2945" s="33">
        <f t="shared" si="93"/>
        <v>980</v>
      </c>
    </row>
    <row r="2946" spans="1:11" ht="16.5">
      <c r="A2946" s="743">
        <v>29</v>
      </c>
      <c r="B2946" s="776" t="s">
        <v>722</v>
      </c>
      <c r="C2946" s="744" t="s">
        <v>3619</v>
      </c>
      <c r="D2946" s="704" t="s">
        <v>46</v>
      </c>
      <c r="E2946" s="706">
        <v>159</v>
      </c>
      <c r="F2946" s="33"/>
      <c r="G2946" s="33"/>
      <c r="H2946" s="33"/>
      <c r="I2946" s="33"/>
      <c r="J2946" s="691">
        <v>464</v>
      </c>
      <c r="K2946" s="33">
        <f t="shared" si="93"/>
        <v>73776</v>
      </c>
    </row>
    <row r="2947" spans="1:11" ht="26.25">
      <c r="A2947" s="743">
        <v>30</v>
      </c>
      <c r="B2947" s="776" t="s">
        <v>3077</v>
      </c>
      <c r="C2947" s="746" t="s">
        <v>3620</v>
      </c>
      <c r="D2947" s="704" t="s">
        <v>282</v>
      </c>
      <c r="E2947" s="745">
        <v>8</v>
      </c>
      <c r="F2947" s="33"/>
      <c r="G2947" s="33"/>
      <c r="H2947" s="33"/>
      <c r="I2947" s="33"/>
      <c r="J2947" s="691">
        <v>9363.75</v>
      </c>
      <c r="K2947" s="33">
        <f t="shared" si="93"/>
        <v>74910</v>
      </c>
    </row>
    <row r="2948" spans="1:11" ht="16.5">
      <c r="A2948" s="743">
        <v>31</v>
      </c>
      <c r="B2948" s="776" t="s">
        <v>1344</v>
      </c>
      <c r="C2948" s="713" t="s">
        <v>3621</v>
      </c>
      <c r="D2948" s="704" t="s">
        <v>282</v>
      </c>
      <c r="E2948" s="745" t="s">
        <v>3622</v>
      </c>
      <c r="F2948" s="33"/>
      <c r="G2948" s="33"/>
      <c r="H2948" s="33"/>
      <c r="I2948" s="33"/>
      <c r="J2948" s="691">
        <v>1475.5</v>
      </c>
      <c r="K2948" s="33">
        <f t="shared" si="93"/>
        <v>28034.5</v>
      </c>
    </row>
    <row r="2949" spans="1:11" ht="16.5">
      <c r="A2949" s="743">
        <v>32</v>
      </c>
      <c r="B2949" s="775" t="s">
        <v>1342</v>
      </c>
      <c r="C2949" s="751" t="s">
        <v>3623</v>
      </c>
      <c r="D2949" s="704" t="s">
        <v>282</v>
      </c>
      <c r="E2949" s="745">
        <v>15</v>
      </c>
      <c r="F2949" s="33"/>
      <c r="G2949" s="33"/>
      <c r="H2949" s="33"/>
      <c r="I2949" s="33"/>
      <c r="J2949" s="691">
        <v>2258.65</v>
      </c>
      <c r="K2949" s="33">
        <f t="shared" si="93"/>
        <v>33879.75</v>
      </c>
    </row>
    <row r="2950" spans="1:11" ht="16.5">
      <c r="A2950" s="743">
        <v>33</v>
      </c>
      <c r="B2950" s="775" t="s">
        <v>722</v>
      </c>
      <c r="C2950" s="751" t="s">
        <v>3624</v>
      </c>
      <c r="D2950" s="704" t="s">
        <v>233</v>
      </c>
      <c r="E2950" s="745">
        <v>120</v>
      </c>
      <c r="F2950" s="33"/>
      <c r="G2950" s="33"/>
      <c r="H2950" s="33"/>
      <c r="I2950" s="33"/>
      <c r="J2950" s="691">
        <v>464</v>
      </c>
      <c r="K2950" s="33">
        <f t="shared" si="93"/>
        <v>55680</v>
      </c>
    </row>
    <row r="2951" spans="1:11" ht="16.5">
      <c r="A2951" s="743">
        <v>34</v>
      </c>
      <c r="B2951" s="775" t="s">
        <v>719</v>
      </c>
      <c r="C2951" s="713" t="s">
        <v>3625</v>
      </c>
      <c r="D2951" s="704" t="s">
        <v>233</v>
      </c>
      <c r="E2951" s="745" t="s">
        <v>3626</v>
      </c>
      <c r="F2951" s="33"/>
      <c r="G2951" s="33"/>
      <c r="H2951" s="33"/>
      <c r="I2951" s="33"/>
      <c r="J2951" s="691">
        <v>300</v>
      </c>
      <c r="K2951" s="33">
        <f t="shared" si="93"/>
        <v>166500</v>
      </c>
    </row>
    <row r="2952" spans="1:11" ht="16.5">
      <c r="A2952" s="743">
        <v>35</v>
      </c>
      <c r="B2952" s="776" t="s">
        <v>3627</v>
      </c>
      <c r="C2952" s="713" t="s">
        <v>3628</v>
      </c>
      <c r="D2952" s="704" t="s">
        <v>233</v>
      </c>
      <c r="E2952" s="745">
        <v>36</v>
      </c>
      <c r="F2952" s="33"/>
      <c r="G2952" s="33"/>
      <c r="H2952" s="33"/>
      <c r="I2952" s="33"/>
      <c r="J2952" s="691">
        <v>420</v>
      </c>
      <c r="K2952" s="33">
        <f t="shared" si="93"/>
        <v>15120</v>
      </c>
    </row>
    <row r="2953" spans="1:11" ht="30">
      <c r="A2953" s="743">
        <v>36</v>
      </c>
      <c r="B2953" s="775" t="s">
        <v>708</v>
      </c>
      <c r="C2953" s="101" t="s">
        <v>3629</v>
      </c>
      <c r="D2953" s="704" t="s">
        <v>233</v>
      </c>
      <c r="E2953" s="745" t="s">
        <v>3630</v>
      </c>
      <c r="F2953" s="33"/>
      <c r="G2953" s="33"/>
      <c r="H2953" s="33"/>
      <c r="I2953" s="33"/>
      <c r="J2953" s="691">
        <v>9555.64</v>
      </c>
      <c r="K2953" s="33">
        <f t="shared" si="93"/>
        <v>114667.68</v>
      </c>
    </row>
    <row r="2954" spans="1:11" ht="16.5">
      <c r="A2954" s="743">
        <v>37</v>
      </c>
      <c r="B2954" s="759"/>
      <c r="C2954" s="744" t="s">
        <v>3631</v>
      </c>
      <c r="D2954" s="704" t="s">
        <v>21</v>
      </c>
      <c r="E2954" s="745">
        <v>280</v>
      </c>
      <c r="F2954" s="33"/>
      <c r="G2954" s="33"/>
      <c r="H2954" s="33"/>
      <c r="I2954" s="33"/>
      <c r="J2954" s="691">
        <v>355.95</v>
      </c>
      <c r="K2954" s="33">
        <f t="shared" si="93"/>
        <v>99666</v>
      </c>
    </row>
    <row r="2955" spans="1:11" ht="16.5">
      <c r="A2955" s="743">
        <v>38</v>
      </c>
      <c r="B2955" s="775"/>
      <c r="C2955" s="744" t="s">
        <v>3632</v>
      </c>
      <c r="D2955" s="704" t="s">
        <v>2910</v>
      </c>
      <c r="E2955" s="745" t="s">
        <v>3633</v>
      </c>
      <c r="F2955" s="33"/>
      <c r="G2955" s="33"/>
      <c r="H2955" s="33"/>
      <c r="I2955" s="33">
        <v>1</v>
      </c>
      <c r="J2955" s="691">
        <v>29841</v>
      </c>
      <c r="K2955" s="33">
        <f t="shared" si="93"/>
        <v>65351.79</v>
      </c>
    </row>
    <row r="2956" spans="1:11" ht="16.5">
      <c r="A2956" s="743">
        <v>39</v>
      </c>
      <c r="B2956" s="775"/>
      <c r="C2956" s="744" t="s">
        <v>3634</v>
      </c>
      <c r="D2956" s="704" t="s">
        <v>46</v>
      </c>
      <c r="E2956" s="745">
        <v>1</v>
      </c>
      <c r="F2956" s="33"/>
      <c r="G2956" s="33"/>
      <c r="H2956" s="33"/>
      <c r="I2956" s="33"/>
      <c r="J2956" s="691">
        <v>9902.8700000000008</v>
      </c>
      <c r="K2956" s="33">
        <f t="shared" si="93"/>
        <v>9902.8700000000008</v>
      </c>
    </row>
    <row r="2957" spans="1:11" ht="16.5">
      <c r="A2957" s="743">
        <v>40</v>
      </c>
      <c r="B2957" s="775"/>
      <c r="C2957" s="744" t="s">
        <v>3635</v>
      </c>
      <c r="D2957" s="704" t="s">
        <v>2910</v>
      </c>
      <c r="E2957" s="745" t="s">
        <v>3636</v>
      </c>
      <c r="F2957" s="33"/>
      <c r="G2957" s="33"/>
      <c r="H2957" s="33"/>
      <c r="I2957" s="33"/>
      <c r="J2957" s="691">
        <v>29841</v>
      </c>
      <c r="K2957" s="33">
        <f t="shared" si="93"/>
        <v>96967.434269999998</v>
      </c>
    </row>
    <row r="2958" spans="1:11" ht="16.5">
      <c r="A2958" s="743">
        <v>41</v>
      </c>
      <c r="B2958" s="775"/>
      <c r="C2958" s="744" t="s">
        <v>3637</v>
      </c>
      <c r="D2958" s="704" t="s">
        <v>2910</v>
      </c>
      <c r="E2958" s="745" t="s">
        <v>3638</v>
      </c>
      <c r="F2958" s="33"/>
      <c r="G2958" s="33"/>
      <c r="H2958" s="33"/>
      <c r="I2958" s="33"/>
      <c r="J2958" s="691">
        <v>79450</v>
      </c>
      <c r="K2958" s="33">
        <f t="shared" si="93"/>
        <v>28395.43</v>
      </c>
    </row>
    <row r="2959" spans="1:11" ht="16.5">
      <c r="A2959" s="743">
        <v>42</v>
      </c>
      <c r="B2959" s="775"/>
      <c r="C2959" s="713" t="s">
        <v>3639</v>
      </c>
      <c r="D2959" s="704" t="s">
        <v>2910</v>
      </c>
      <c r="E2959" s="748" t="s">
        <v>3640</v>
      </c>
      <c r="F2959" s="33"/>
      <c r="G2959" s="33"/>
      <c r="H2959" s="33"/>
      <c r="I2959" s="33"/>
      <c r="J2959" s="691">
        <v>29841</v>
      </c>
      <c r="K2959" s="33">
        <f t="shared" si="93"/>
        <v>242681.9325</v>
      </c>
    </row>
    <row r="2960" spans="1:11" ht="16.5">
      <c r="A2960" s="743">
        <v>43</v>
      </c>
      <c r="B2960" s="775"/>
      <c r="C2960" s="561" t="s">
        <v>3641</v>
      </c>
      <c r="D2960" s="704" t="s">
        <v>233</v>
      </c>
      <c r="E2960" s="745" t="s">
        <v>3642</v>
      </c>
      <c r="F2960" s="33"/>
      <c r="G2960" s="33"/>
      <c r="H2960" s="33"/>
      <c r="I2960" s="33"/>
      <c r="J2960" s="691">
        <v>9080</v>
      </c>
      <c r="K2960" s="33">
        <f t="shared" si="93"/>
        <v>72640</v>
      </c>
    </row>
    <row r="2961" spans="1:11" ht="16.5">
      <c r="A2961" s="743">
        <v>44</v>
      </c>
      <c r="B2961" s="775"/>
      <c r="C2961" s="752" t="s">
        <v>3643</v>
      </c>
      <c r="D2961" s="704" t="s">
        <v>233</v>
      </c>
      <c r="E2961" s="745" t="s">
        <v>3644</v>
      </c>
      <c r="F2961" s="33"/>
      <c r="G2961" s="33"/>
      <c r="H2961" s="33"/>
      <c r="I2961" s="33"/>
      <c r="J2961" s="691">
        <v>808.3</v>
      </c>
      <c r="K2961" s="33">
        <f t="shared" si="93"/>
        <v>5658.0999999999995</v>
      </c>
    </row>
    <row r="2962" spans="1:11" ht="16.5">
      <c r="A2962" s="518"/>
      <c r="B2962" s="518"/>
      <c r="C2962" s="518"/>
      <c r="D2962" s="518"/>
      <c r="E2962" s="518"/>
      <c r="F2962" s="518"/>
      <c r="G2962" s="518"/>
      <c r="H2962" s="518"/>
      <c r="I2962" s="518"/>
      <c r="J2962" s="518"/>
      <c r="K2962" s="518"/>
    </row>
    <row r="2963" spans="1:11" ht="16.5">
      <c r="A2963" s="518"/>
      <c r="B2963" s="518"/>
      <c r="C2963" s="518"/>
      <c r="D2963" s="518"/>
      <c r="E2963" s="518"/>
      <c r="F2963" s="518"/>
      <c r="G2963" s="518"/>
      <c r="H2963" s="518"/>
      <c r="I2963" s="518"/>
      <c r="J2963" s="518"/>
      <c r="K2963" s="777"/>
    </row>
    <row r="2966" spans="1:11">
      <c r="A2966" s="1138" t="s">
        <v>686</v>
      </c>
      <c r="B2966" s="1138"/>
      <c r="C2966" s="1138"/>
      <c r="D2966" s="1138"/>
      <c r="E2966" s="1138"/>
      <c r="F2966" s="1138"/>
      <c r="G2966" s="1138"/>
      <c r="H2966" s="1138"/>
      <c r="I2966" s="1138"/>
      <c r="J2966" s="1138"/>
      <c r="K2966" s="1138"/>
    </row>
    <row r="2967" spans="1:11">
      <c r="A2967" s="1138"/>
      <c r="B2967" s="1138"/>
      <c r="C2967" s="1138"/>
      <c r="D2967" s="1138"/>
      <c r="E2967" s="1138"/>
      <c r="F2967" s="1138"/>
      <c r="G2967" s="1138"/>
      <c r="H2967" s="1138"/>
      <c r="I2967" s="1138"/>
      <c r="J2967" s="1138"/>
      <c r="K2967" s="1138"/>
    </row>
    <row r="2968" spans="1:11">
      <c r="A2968" s="122"/>
      <c r="B2968" s="123"/>
      <c r="C2968" s="123"/>
      <c r="D2968" s="123"/>
      <c r="E2968" s="123"/>
      <c r="F2968" s="123"/>
      <c r="G2968" s="123"/>
      <c r="H2968" s="123"/>
      <c r="I2968" s="123"/>
      <c r="J2968" s="123"/>
      <c r="K2968" s="123"/>
    </row>
    <row r="2969" spans="1:11">
      <c r="A2969" s="1139" t="s">
        <v>687</v>
      </c>
      <c r="B2969" s="1139"/>
      <c r="C2969" s="1139"/>
      <c r="D2969" s="176"/>
      <c r="E2969" s="123"/>
      <c r="F2969" s="123"/>
      <c r="G2969" s="123"/>
      <c r="H2969" s="123" t="s">
        <v>689</v>
      </c>
      <c r="I2969" s="123"/>
      <c r="J2969" s="123"/>
      <c r="K2969" s="123" t="s">
        <v>3645</v>
      </c>
    </row>
    <row r="2970" spans="1:11">
      <c r="A2970" s="1140" t="s">
        <v>3646</v>
      </c>
      <c r="B2970" s="1140"/>
      <c r="C2970" s="1140"/>
      <c r="D2970" s="177"/>
      <c r="E2970" s="123"/>
      <c r="F2970" s="123"/>
      <c r="G2970" s="123"/>
      <c r="H2970" s="1198" t="s">
        <v>3647</v>
      </c>
      <c r="I2970" s="1198"/>
      <c r="J2970" s="1198"/>
      <c r="K2970" s="1198"/>
    </row>
    <row r="2971" spans="1:11">
      <c r="A2971" s="1133" t="s">
        <v>694</v>
      </c>
      <c r="B2971" s="1122" t="s">
        <v>5</v>
      </c>
      <c r="C2971" s="1122" t="s">
        <v>695</v>
      </c>
      <c r="D2971" s="1120" t="s">
        <v>7</v>
      </c>
      <c r="E2971" s="1122" t="s">
        <v>696</v>
      </c>
      <c r="F2971" s="1122"/>
      <c r="G2971" s="1122"/>
      <c r="H2971" s="1122"/>
      <c r="I2971" s="1122"/>
      <c r="J2971" s="130"/>
      <c r="K2971" s="1122" t="s">
        <v>1161</v>
      </c>
    </row>
    <row r="2972" spans="1:11">
      <c r="A2972" s="1122"/>
      <c r="B2972" s="1122"/>
      <c r="C2972" s="1122"/>
      <c r="D2972" s="1121"/>
      <c r="E2972" s="130" t="s">
        <v>10</v>
      </c>
      <c r="F2972" s="130" t="s">
        <v>699</v>
      </c>
      <c r="G2972" s="130" t="s">
        <v>12</v>
      </c>
      <c r="H2972" s="130" t="s">
        <v>700</v>
      </c>
      <c r="I2972" s="130" t="s">
        <v>701</v>
      </c>
      <c r="J2972" s="130" t="s">
        <v>1162</v>
      </c>
      <c r="K2972" s="1122"/>
    </row>
    <row r="2973" spans="1:11" ht="37.5">
      <c r="A2973" s="130">
        <v>1</v>
      </c>
      <c r="B2973" s="778" t="s">
        <v>3648</v>
      </c>
      <c r="C2973" s="779" t="s">
        <v>3649</v>
      </c>
      <c r="D2973" s="314" t="s">
        <v>2225</v>
      </c>
      <c r="E2973" s="130">
        <v>3</v>
      </c>
      <c r="F2973" s="130" t="s">
        <v>1185</v>
      </c>
      <c r="G2973" s="130" t="s">
        <v>1185</v>
      </c>
      <c r="H2973" s="130" t="s">
        <v>1185</v>
      </c>
      <c r="I2973" s="130" t="s">
        <v>1185</v>
      </c>
      <c r="J2973" s="780">
        <v>281</v>
      </c>
      <c r="K2973" s="292">
        <f>J2973*E2973</f>
        <v>843</v>
      </c>
    </row>
    <row r="2974" spans="1:11" ht="15.75">
      <c r="A2974" s="130">
        <v>2</v>
      </c>
      <c r="B2974" s="781" t="s">
        <v>2745</v>
      </c>
      <c r="C2974" s="779" t="s">
        <v>3650</v>
      </c>
      <c r="D2974" s="314" t="s">
        <v>278</v>
      </c>
      <c r="E2974" s="130">
        <v>2</v>
      </c>
      <c r="F2974" s="130" t="s">
        <v>1185</v>
      </c>
      <c r="G2974" s="130" t="s">
        <v>1185</v>
      </c>
      <c r="H2974" s="130" t="s">
        <v>1185</v>
      </c>
      <c r="I2974" s="130" t="s">
        <v>1185</v>
      </c>
      <c r="J2974" s="780">
        <v>175</v>
      </c>
      <c r="K2974" s="292">
        <f>J2974*E2974</f>
        <v>350</v>
      </c>
    </row>
    <row r="2975" spans="1:11" ht="18.75">
      <c r="A2975" s="130">
        <v>3</v>
      </c>
      <c r="B2975" s="782" t="s">
        <v>466</v>
      </c>
      <c r="C2975" s="779" t="s">
        <v>3651</v>
      </c>
      <c r="D2975" s="314" t="s">
        <v>3652</v>
      </c>
      <c r="E2975" s="130">
        <v>4400</v>
      </c>
      <c r="F2975" s="130" t="s">
        <v>1185</v>
      </c>
      <c r="G2975" s="130" t="s">
        <v>1185</v>
      </c>
      <c r="H2975" s="130" t="s">
        <v>1185</v>
      </c>
      <c r="I2975" s="130" t="s">
        <v>1185</v>
      </c>
      <c r="J2975" s="780">
        <v>30</v>
      </c>
      <c r="K2975" s="292">
        <f t="shared" ref="K2975:K3025" si="94">J2975*E2975</f>
        <v>132000</v>
      </c>
    </row>
    <row r="2976" spans="1:11" ht="18.75">
      <c r="A2976" s="130">
        <v>4</v>
      </c>
      <c r="B2976" s="778" t="s">
        <v>3077</v>
      </c>
      <c r="C2976" s="779" t="s">
        <v>3653</v>
      </c>
      <c r="D2976" s="314" t="s">
        <v>2553</v>
      </c>
      <c r="E2976" s="130">
        <v>735</v>
      </c>
      <c r="F2976" s="130" t="s">
        <v>1185</v>
      </c>
      <c r="G2976" s="130" t="s">
        <v>1185</v>
      </c>
      <c r="H2976" s="130" t="s">
        <v>1185</v>
      </c>
      <c r="I2976" s="130" t="s">
        <v>1185</v>
      </c>
      <c r="J2976" s="780">
        <v>90</v>
      </c>
      <c r="K2976" s="292">
        <f t="shared" si="94"/>
        <v>66150</v>
      </c>
    </row>
    <row r="2977" spans="1:11" ht="18.75">
      <c r="A2977" s="130">
        <v>5</v>
      </c>
      <c r="B2977" s="783" t="s">
        <v>3280</v>
      </c>
      <c r="C2977" s="779" t="s">
        <v>3654</v>
      </c>
      <c r="D2977" s="314" t="s">
        <v>940</v>
      </c>
      <c r="E2977" s="130">
        <v>25</v>
      </c>
      <c r="F2977" s="130" t="s">
        <v>1185</v>
      </c>
      <c r="G2977" s="130" t="s">
        <v>1185</v>
      </c>
      <c r="H2977" s="130" t="s">
        <v>1185</v>
      </c>
      <c r="I2977" s="130" t="s">
        <v>1185</v>
      </c>
      <c r="J2977" s="780">
        <v>315</v>
      </c>
      <c r="K2977" s="292">
        <f t="shared" si="94"/>
        <v>7875</v>
      </c>
    </row>
    <row r="2978" spans="1:11" ht="18.75">
      <c r="A2978" s="130">
        <v>6</v>
      </c>
      <c r="B2978" s="783" t="s">
        <v>3278</v>
      </c>
      <c r="C2978" s="779" t="s">
        <v>3655</v>
      </c>
      <c r="D2978" s="314" t="s">
        <v>940</v>
      </c>
      <c r="E2978" s="130">
        <v>30</v>
      </c>
      <c r="F2978" s="130" t="s">
        <v>1185</v>
      </c>
      <c r="G2978" s="130" t="s">
        <v>1185</v>
      </c>
      <c r="H2978" s="130" t="s">
        <v>1185</v>
      </c>
      <c r="I2978" s="130" t="s">
        <v>1185</v>
      </c>
      <c r="J2978" s="780">
        <v>320.25</v>
      </c>
      <c r="K2978" s="292">
        <f t="shared" si="94"/>
        <v>9607.5</v>
      </c>
    </row>
    <row r="2979" spans="1:11" ht="18.75">
      <c r="A2979" s="130">
        <v>7</v>
      </c>
      <c r="B2979" s="784" t="s">
        <v>2745</v>
      </c>
      <c r="C2979" s="779" t="s">
        <v>3656</v>
      </c>
      <c r="D2979" s="2" t="s">
        <v>278</v>
      </c>
      <c r="E2979" s="130">
        <v>6</v>
      </c>
      <c r="F2979" s="130" t="s">
        <v>1185</v>
      </c>
      <c r="G2979" s="130" t="s">
        <v>1185</v>
      </c>
      <c r="H2979" s="130" t="s">
        <v>1185</v>
      </c>
      <c r="I2979" s="130" t="s">
        <v>1185</v>
      </c>
      <c r="J2979" s="780">
        <v>1416</v>
      </c>
      <c r="K2979" s="292">
        <f t="shared" si="94"/>
        <v>8496</v>
      </c>
    </row>
    <row r="2980" spans="1:11" ht="18.75">
      <c r="A2980" s="130">
        <v>8</v>
      </c>
      <c r="B2980" s="784" t="s">
        <v>708</v>
      </c>
      <c r="C2980" s="785" t="s">
        <v>3657</v>
      </c>
      <c r="D2980" s="2" t="s">
        <v>278</v>
      </c>
      <c r="E2980" s="130">
        <v>8</v>
      </c>
      <c r="F2980" s="130" t="s">
        <v>1185</v>
      </c>
      <c r="G2980" s="130" t="s">
        <v>1185</v>
      </c>
      <c r="H2980" s="130" t="s">
        <v>1185</v>
      </c>
      <c r="I2980" s="130" t="s">
        <v>1185</v>
      </c>
      <c r="J2980" s="780">
        <v>5369</v>
      </c>
      <c r="K2980" s="292">
        <f t="shared" si="94"/>
        <v>42952</v>
      </c>
    </row>
    <row r="2981" spans="1:11" ht="18.75">
      <c r="A2981" s="130">
        <v>9</v>
      </c>
      <c r="B2981" s="786" t="s">
        <v>3658</v>
      </c>
      <c r="C2981" s="787" t="s">
        <v>3659</v>
      </c>
      <c r="D2981" s="788" t="s">
        <v>46</v>
      </c>
      <c r="E2981" s="130">
        <v>2</v>
      </c>
      <c r="F2981" s="130" t="s">
        <v>1185</v>
      </c>
      <c r="G2981" s="130" t="s">
        <v>1185</v>
      </c>
      <c r="H2981" s="130" t="s">
        <v>1185</v>
      </c>
      <c r="I2981" s="130" t="s">
        <v>1185</v>
      </c>
      <c r="J2981" s="780">
        <v>12267</v>
      </c>
      <c r="K2981" s="292">
        <f t="shared" si="94"/>
        <v>24534</v>
      </c>
    </row>
    <row r="2982" spans="1:11" ht="18.75">
      <c r="A2982" s="130">
        <v>10</v>
      </c>
      <c r="B2982" s="786" t="s">
        <v>1395</v>
      </c>
      <c r="C2982" s="787" t="s">
        <v>3660</v>
      </c>
      <c r="D2982" s="788" t="s">
        <v>46</v>
      </c>
      <c r="E2982" s="130">
        <v>1</v>
      </c>
      <c r="F2982" s="130" t="s">
        <v>1185</v>
      </c>
      <c r="G2982" s="130" t="s">
        <v>1185</v>
      </c>
      <c r="H2982" s="130" t="s">
        <v>1185</v>
      </c>
      <c r="I2982" s="130" t="s">
        <v>1185</v>
      </c>
      <c r="J2982" s="780">
        <v>0</v>
      </c>
      <c r="K2982" s="292">
        <f t="shared" si="94"/>
        <v>0</v>
      </c>
    </row>
    <row r="2983" spans="1:11" ht="18.75">
      <c r="A2983" s="130">
        <v>11</v>
      </c>
      <c r="B2983" s="786" t="s">
        <v>448</v>
      </c>
      <c r="C2983" s="787" t="s">
        <v>3661</v>
      </c>
      <c r="D2983" s="788" t="s">
        <v>46</v>
      </c>
      <c r="E2983" s="130">
        <v>2</v>
      </c>
      <c r="F2983" s="130" t="s">
        <v>1185</v>
      </c>
      <c r="G2983" s="130" t="s">
        <v>1185</v>
      </c>
      <c r="H2983" s="130" t="s">
        <v>1185</v>
      </c>
      <c r="I2983" s="130" t="s">
        <v>1185</v>
      </c>
      <c r="J2983" s="780">
        <v>0</v>
      </c>
      <c r="K2983" s="292">
        <f t="shared" si="94"/>
        <v>0</v>
      </c>
    </row>
    <row r="2984" spans="1:11" ht="18.75">
      <c r="A2984" s="130">
        <v>12</v>
      </c>
      <c r="B2984" s="786" t="s">
        <v>361</v>
      </c>
      <c r="C2984" s="787" t="s">
        <v>3662</v>
      </c>
      <c r="D2984" s="788" t="s">
        <v>46</v>
      </c>
      <c r="E2984" s="130">
        <v>2</v>
      </c>
      <c r="F2984" s="130" t="s">
        <v>1185</v>
      </c>
      <c r="G2984" s="130" t="s">
        <v>1185</v>
      </c>
      <c r="H2984" s="130" t="s">
        <v>1185</v>
      </c>
      <c r="I2984" s="130" t="s">
        <v>1185</v>
      </c>
      <c r="J2984" s="780">
        <v>0</v>
      </c>
      <c r="K2984" s="292">
        <f t="shared" si="94"/>
        <v>0</v>
      </c>
    </row>
    <row r="2985" spans="1:11" ht="18.75">
      <c r="A2985" s="130">
        <v>13</v>
      </c>
      <c r="B2985" s="789"/>
      <c r="C2985" s="787" t="s">
        <v>3663</v>
      </c>
      <c r="D2985" s="788" t="s">
        <v>46</v>
      </c>
      <c r="E2985" s="130">
        <v>3</v>
      </c>
      <c r="F2985" s="130" t="s">
        <v>1185</v>
      </c>
      <c r="G2985" s="130" t="s">
        <v>1185</v>
      </c>
      <c r="H2985" s="130" t="s">
        <v>1185</v>
      </c>
      <c r="I2985" s="130" t="s">
        <v>1185</v>
      </c>
      <c r="J2985" s="780">
        <v>0</v>
      </c>
      <c r="K2985" s="292">
        <f t="shared" si="94"/>
        <v>0</v>
      </c>
    </row>
    <row r="2986" spans="1:11" ht="15.75">
      <c r="A2986" s="130">
        <v>14</v>
      </c>
      <c r="B2986" s="790" t="s">
        <v>3664</v>
      </c>
      <c r="C2986" s="787" t="s">
        <v>3665</v>
      </c>
      <c r="D2986" s="788" t="s">
        <v>46</v>
      </c>
      <c r="E2986" s="130">
        <v>1</v>
      </c>
      <c r="F2986" s="130" t="s">
        <v>1185</v>
      </c>
      <c r="G2986" s="130" t="s">
        <v>1185</v>
      </c>
      <c r="H2986" s="130" t="s">
        <v>1185</v>
      </c>
      <c r="I2986" s="130" t="s">
        <v>1185</v>
      </c>
      <c r="J2986" s="780">
        <v>50000</v>
      </c>
      <c r="K2986" s="292">
        <f t="shared" si="94"/>
        <v>50000</v>
      </c>
    </row>
    <row r="2987" spans="1:11" ht="30">
      <c r="A2987" s="130">
        <v>15</v>
      </c>
      <c r="B2987" s="791" t="s">
        <v>633</v>
      </c>
      <c r="C2987" s="792" t="s">
        <v>3666</v>
      </c>
      <c r="D2987" s="793" t="s">
        <v>46</v>
      </c>
      <c r="E2987" s="130">
        <v>2</v>
      </c>
      <c r="F2987" s="130" t="s">
        <v>1185</v>
      </c>
      <c r="G2987" s="130" t="s">
        <v>1185</v>
      </c>
      <c r="H2987" s="130" t="s">
        <v>1185</v>
      </c>
      <c r="I2987" s="130" t="s">
        <v>1185</v>
      </c>
      <c r="J2987" s="794">
        <v>834.22</v>
      </c>
      <c r="K2987" s="292">
        <f t="shared" si="94"/>
        <v>1668.44</v>
      </c>
    </row>
    <row r="2988" spans="1:11" ht="30">
      <c r="A2988" s="130">
        <v>16</v>
      </c>
      <c r="B2988" s="789"/>
      <c r="C2988" s="792" t="s">
        <v>3667</v>
      </c>
      <c r="D2988" s="795" t="s">
        <v>46</v>
      </c>
      <c r="E2988" s="130">
        <v>1</v>
      </c>
      <c r="F2988" s="130" t="s">
        <v>1185</v>
      </c>
      <c r="G2988" s="130" t="s">
        <v>1185</v>
      </c>
      <c r="H2988" s="130" t="s">
        <v>1185</v>
      </c>
      <c r="I2988" s="130" t="s">
        <v>1185</v>
      </c>
      <c r="J2988" s="292">
        <v>945.46</v>
      </c>
      <c r="K2988" s="292">
        <f t="shared" si="94"/>
        <v>945.46</v>
      </c>
    </row>
    <row r="2989" spans="1:11" ht="18.75">
      <c r="A2989" s="130">
        <v>17</v>
      </c>
      <c r="B2989" s="778" t="s">
        <v>796</v>
      </c>
      <c r="C2989" s="787" t="s">
        <v>3668</v>
      </c>
      <c r="D2989" s="795" t="s">
        <v>46</v>
      </c>
      <c r="E2989" s="130">
        <v>1</v>
      </c>
      <c r="F2989" s="130" t="s">
        <v>1185</v>
      </c>
      <c r="G2989" s="130" t="s">
        <v>1185</v>
      </c>
      <c r="H2989" s="130" t="s">
        <v>1185</v>
      </c>
      <c r="I2989" s="130" t="s">
        <v>1185</v>
      </c>
      <c r="J2989" s="780">
        <v>834.22</v>
      </c>
      <c r="K2989" s="292">
        <f t="shared" si="94"/>
        <v>834.22</v>
      </c>
    </row>
    <row r="2990" spans="1:11" ht="18.75">
      <c r="A2990" s="130">
        <v>18</v>
      </c>
      <c r="B2990" s="796" t="s">
        <v>3290</v>
      </c>
      <c r="C2990" s="787" t="s">
        <v>3669</v>
      </c>
      <c r="D2990" s="795" t="s">
        <v>46</v>
      </c>
      <c r="E2990" s="130">
        <v>2</v>
      </c>
      <c r="F2990" s="130" t="s">
        <v>1185</v>
      </c>
      <c r="G2990" s="130" t="s">
        <v>1185</v>
      </c>
      <c r="H2990" s="130" t="s">
        <v>1185</v>
      </c>
      <c r="I2990" s="130" t="s">
        <v>1185</v>
      </c>
      <c r="J2990" s="780">
        <v>6980.25</v>
      </c>
      <c r="K2990" s="292">
        <f t="shared" si="94"/>
        <v>13960.5</v>
      </c>
    </row>
    <row r="2991" spans="1:11" ht="18.75">
      <c r="A2991" s="130">
        <v>19</v>
      </c>
      <c r="B2991" s="796" t="s">
        <v>2844</v>
      </c>
      <c r="C2991" s="787" t="s">
        <v>3670</v>
      </c>
      <c r="D2991" s="795" t="s">
        <v>46</v>
      </c>
      <c r="E2991" s="130">
        <v>1</v>
      </c>
      <c r="F2991" s="130" t="s">
        <v>1185</v>
      </c>
      <c r="G2991" s="130" t="s">
        <v>1185</v>
      </c>
      <c r="H2991" s="130" t="s">
        <v>1185</v>
      </c>
      <c r="I2991" s="130" t="s">
        <v>1185</v>
      </c>
      <c r="J2991" s="780">
        <v>8841.67</v>
      </c>
      <c r="K2991" s="292">
        <f t="shared" si="94"/>
        <v>8841.67</v>
      </c>
    </row>
    <row r="2992" spans="1:11" ht="18.75">
      <c r="A2992" s="130">
        <v>20</v>
      </c>
      <c r="B2992" s="786" t="s">
        <v>3671</v>
      </c>
      <c r="C2992" s="787" t="s">
        <v>3672</v>
      </c>
      <c r="D2992" s="795" t="s">
        <v>46</v>
      </c>
      <c r="E2992" s="130">
        <v>4</v>
      </c>
      <c r="F2992" s="130" t="s">
        <v>1185</v>
      </c>
      <c r="G2992" s="130" t="s">
        <v>1185</v>
      </c>
      <c r="H2992" s="130" t="s">
        <v>1185</v>
      </c>
      <c r="I2992" s="130" t="s">
        <v>1185</v>
      </c>
      <c r="J2992" s="780">
        <v>2459</v>
      </c>
      <c r="K2992" s="292">
        <f t="shared" si="94"/>
        <v>9836</v>
      </c>
    </row>
    <row r="2993" spans="1:11" ht="18.75">
      <c r="A2993" s="130">
        <v>21</v>
      </c>
      <c r="B2993" s="786" t="s">
        <v>1402</v>
      </c>
      <c r="C2993" s="787" t="s">
        <v>3673</v>
      </c>
      <c r="D2993" s="795" t="s">
        <v>46</v>
      </c>
      <c r="E2993" s="130">
        <v>2</v>
      </c>
      <c r="F2993" s="130" t="s">
        <v>1185</v>
      </c>
      <c r="G2993" s="130" t="s">
        <v>1185</v>
      </c>
      <c r="H2993" s="130" t="s">
        <v>1185</v>
      </c>
      <c r="I2993" s="130" t="s">
        <v>1185</v>
      </c>
      <c r="J2993" s="780">
        <v>7882.5</v>
      </c>
      <c r="K2993" s="292">
        <f t="shared" si="94"/>
        <v>15765</v>
      </c>
    </row>
    <row r="2994" spans="1:11" ht="15.75">
      <c r="A2994" s="130">
        <v>22</v>
      </c>
      <c r="B2994" s="790" t="s">
        <v>2649</v>
      </c>
      <c r="C2994" s="797" t="s">
        <v>3674</v>
      </c>
      <c r="D2994" s="795" t="s">
        <v>46</v>
      </c>
      <c r="E2994" s="130">
        <v>2</v>
      </c>
      <c r="F2994" s="130" t="s">
        <v>1185</v>
      </c>
      <c r="G2994" s="130" t="s">
        <v>1185</v>
      </c>
      <c r="H2994" s="130" t="s">
        <v>1185</v>
      </c>
      <c r="I2994" s="130" t="s">
        <v>1185</v>
      </c>
      <c r="J2994" s="780">
        <v>22132.5</v>
      </c>
      <c r="K2994" s="292">
        <f t="shared" si="94"/>
        <v>44265</v>
      </c>
    </row>
    <row r="2995" spans="1:11" ht="18.75">
      <c r="A2995" s="130">
        <v>23</v>
      </c>
      <c r="B2995" s="789"/>
      <c r="C2995" s="797" t="s">
        <v>3675</v>
      </c>
      <c r="D2995" s="795" t="s">
        <v>46</v>
      </c>
      <c r="E2995" s="130">
        <v>1</v>
      </c>
      <c r="F2995" s="130" t="s">
        <v>1185</v>
      </c>
      <c r="G2995" s="130" t="s">
        <v>1185</v>
      </c>
      <c r="H2995" s="130" t="s">
        <v>1185</v>
      </c>
      <c r="I2995" s="130" t="s">
        <v>1185</v>
      </c>
      <c r="J2995" s="780">
        <v>74115.5</v>
      </c>
      <c r="K2995" s="292">
        <f t="shared" si="94"/>
        <v>74115.5</v>
      </c>
    </row>
    <row r="2996" spans="1:11" ht="18.75">
      <c r="A2996" s="130">
        <v>24</v>
      </c>
      <c r="B2996" s="786" t="s">
        <v>448</v>
      </c>
      <c r="C2996" s="797" t="s">
        <v>3676</v>
      </c>
      <c r="D2996" s="795" t="s">
        <v>46</v>
      </c>
      <c r="E2996" s="130">
        <v>3</v>
      </c>
      <c r="F2996" s="130" t="s">
        <v>1185</v>
      </c>
      <c r="G2996" s="130" t="s">
        <v>1185</v>
      </c>
      <c r="H2996" s="130" t="s">
        <v>1185</v>
      </c>
      <c r="I2996" s="130" t="s">
        <v>1185</v>
      </c>
      <c r="J2996" s="780">
        <v>3915.75</v>
      </c>
      <c r="K2996" s="292">
        <f t="shared" si="94"/>
        <v>11747.25</v>
      </c>
    </row>
    <row r="2997" spans="1:11" ht="37.5">
      <c r="A2997" s="130">
        <v>25</v>
      </c>
      <c r="B2997" s="798" t="s">
        <v>545</v>
      </c>
      <c r="C2997" s="797" t="s">
        <v>3677</v>
      </c>
      <c r="D2997" s="795" t="s">
        <v>46</v>
      </c>
      <c r="E2997" s="130">
        <v>1</v>
      </c>
      <c r="F2997" s="130" t="s">
        <v>1185</v>
      </c>
      <c r="G2997" s="130" t="s">
        <v>1185</v>
      </c>
      <c r="H2997" s="130" t="s">
        <v>1185</v>
      </c>
      <c r="I2997" s="130" t="s">
        <v>1185</v>
      </c>
      <c r="J2997" s="780">
        <v>37114.33</v>
      </c>
      <c r="K2997" s="292">
        <f t="shared" si="94"/>
        <v>37114.33</v>
      </c>
    </row>
    <row r="2998" spans="1:11" ht="15.75">
      <c r="A2998" s="130">
        <v>26</v>
      </c>
      <c r="B2998" s="790" t="s">
        <v>882</v>
      </c>
      <c r="C2998" s="797" t="s">
        <v>3678</v>
      </c>
      <c r="D2998" s="795" t="s">
        <v>46</v>
      </c>
      <c r="E2998" s="130">
        <v>1</v>
      </c>
      <c r="F2998" s="130" t="s">
        <v>1185</v>
      </c>
      <c r="G2998" s="130" t="s">
        <v>1185</v>
      </c>
      <c r="H2998" s="130" t="s">
        <v>1185</v>
      </c>
      <c r="I2998" s="130" t="s">
        <v>1185</v>
      </c>
      <c r="J2998" s="780">
        <v>55501.5</v>
      </c>
      <c r="K2998" s="292">
        <f t="shared" si="94"/>
        <v>55501.5</v>
      </c>
    </row>
    <row r="2999" spans="1:11" ht="18.75">
      <c r="A2999" s="130">
        <v>27</v>
      </c>
      <c r="B2999" s="784" t="s">
        <v>857</v>
      </c>
      <c r="C2999" s="797" t="s">
        <v>3679</v>
      </c>
      <c r="D2999" s="795" t="s">
        <v>46</v>
      </c>
      <c r="E2999" s="130">
        <v>1</v>
      </c>
      <c r="F2999" s="130" t="s">
        <v>1185</v>
      </c>
      <c r="G2999" s="130" t="s">
        <v>1185</v>
      </c>
      <c r="H2999" s="130" t="s">
        <v>1185</v>
      </c>
      <c r="I2999" s="130" t="s">
        <v>1185</v>
      </c>
      <c r="J2999" s="780">
        <v>3030.45</v>
      </c>
      <c r="K2999" s="292">
        <f t="shared" si="94"/>
        <v>3030.45</v>
      </c>
    </row>
    <row r="3000" spans="1:11" ht="18.75">
      <c r="A3000" s="130">
        <v>28</v>
      </c>
      <c r="B3000" s="784" t="s">
        <v>754</v>
      </c>
      <c r="C3000" s="797" t="s">
        <v>3680</v>
      </c>
      <c r="D3000" s="795" t="s">
        <v>46</v>
      </c>
      <c r="E3000" s="130">
        <v>6</v>
      </c>
      <c r="F3000" s="130" t="s">
        <v>1185</v>
      </c>
      <c r="G3000" s="130" t="s">
        <v>1185</v>
      </c>
      <c r="H3000" s="130" t="s">
        <v>1185</v>
      </c>
      <c r="I3000" s="130" t="s">
        <v>1185</v>
      </c>
      <c r="J3000" s="780">
        <v>2587.71</v>
      </c>
      <c r="K3000" s="292">
        <f t="shared" si="94"/>
        <v>15526.26</v>
      </c>
    </row>
    <row r="3001" spans="1:11" ht="40.5">
      <c r="A3001" s="130">
        <v>29</v>
      </c>
      <c r="B3001" s="799" t="s">
        <v>2577</v>
      </c>
      <c r="C3001" s="797" t="s">
        <v>3681</v>
      </c>
      <c r="D3001" s="795" t="s">
        <v>46</v>
      </c>
      <c r="E3001" s="130">
        <v>3</v>
      </c>
      <c r="F3001" s="130" t="s">
        <v>1185</v>
      </c>
      <c r="G3001" s="130" t="s">
        <v>1185</v>
      </c>
      <c r="H3001" s="130" t="s">
        <v>1185</v>
      </c>
      <c r="I3001" s="130" t="s">
        <v>1185</v>
      </c>
      <c r="J3001" s="780">
        <v>15000</v>
      </c>
      <c r="K3001" s="292">
        <f t="shared" si="94"/>
        <v>45000</v>
      </c>
    </row>
    <row r="3002" spans="1:11" ht="15.75">
      <c r="A3002" s="130">
        <v>30</v>
      </c>
      <c r="B3002" s="800" t="s">
        <v>3682</v>
      </c>
      <c r="C3002" s="797" t="s">
        <v>3683</v>
      </c>
      <c r="D3002" s="795" t="s">
        <v>46</v>
      </c>
      <c r="E3002" s="130">
        <v>14</v>
      </c>
      <c r="F3002" s="130" t="s">
        <v>1185</v>
      </c>
      <c r="G3002" s="130" t="s">
        <v>1185</v>
      </c>
      <c r="H3002" s="130" t="s">
        <v>1185</v>
      </c>
      <c r="I3002" s="130" t="s">
        <v>1185</v>
      </c>
      <c r="J3002" s="780">
        <v>488.05</v>
      </c>
      <c r="K3002" s="292">
        <f t="shared" si="94"/>
        <v>6832.7</v>
      </c>
    </row>
    <row r="3003" spans="1:11" ht="31.5">
      <c r="A3003" s="130">
        <v>31</v>
      </c>
      <c r="B3003" s="782" t="s">
        <v>1202</v>
      </c>
      <c r="C3003" s="801" t="s">
        <v>3684</v>
      </c>
      <c r="D3003" s="802" t="s">
        <v>3652</v>
      </c>
      <c r="E3003" s="130">
        <v>200</v>
      </c>
      <c r="F3003" s="130" t="s">
        <v>1185</v>
      </c>
      <c r="G3003" s="130" t="s">
        <v>1185</v>
      </c>
      <c r="H3003" s="130" t="s">
        <v>1185</v>
      </c>
      <c r="I3003" s="130" t="s">
        <v>1185</v>
      </c>
      <c r="J3003" s="780">
        <v>300</v>
      </c>
      <c r="K3003" s="292">
        <f t="shared" si="94"/>
        <v>60000</v>
      </c>
    </row>
    <row r="3004" spans="1:11" ht="18.75">
      <c r="A3004" s="130">
        <v>32</v>
      </c>
      <c r="B3004" s="803" t="s">
        <v>1014</v>
      </c>
      <c r="C3004" s="787" t="s">
        <v>3685</v>
      </c>
      <c r="D3004" s="795" t="s">
        <v>46</v>
      </c>
      <c r="E3004" s="130">
        <v>2</v>
      </c>
      <c r="F3004" s="130" t="s">
        <v>1185</v>
      </c>
      <c r="G3004" s="130" t="s">
        <v>1185</v>
      </c>
      <c r="H3004" s="130" t="s">
        <v>1185</v>
      </c>
      <c r="I3004" s="130" t="s">
        <v>1185</v>
      </c>
      <c r="J3004" s="780">
        <v>0</v>
      </c>
      <c r="K3004" s="292">
        <f t="shared" si="94"/>
        <v>0</v>
      </c>
    </row>
    <row r="3005" spans="1:11" ht="18.75">
      <c r="A3005" s="130">
        <v>33</v>
      </c>
      <c r="B3005" s="786" t="s">
        <v>3686</v>
      </c>
      <c r="C3005" s="785" t="s">
        <v>3687</v>
      </c>
      <c r="D3005" s="308" t="s">
        <v>278</v>
      </c>
      <c r="E3005" s="130">
        <v>2</v>
      </c>
      <c r="F3005" s="130" t="s">
        <v>1185</v>
      </c>
      <c r="G3005" s="130" t="s">
        <v>1185</v>
      </c>
      <c r="H3005" s="130" t="s">
        <v>1185</v>
      </c>
      <c r="I3005" s="130" t="s">
        <v>1185</v>
      </c>
      <c r="J3005" s="780">
        <v>767</v>
      </c>
      <c r="K3005" s="292">
        <f t="shared" si="94"/>
        <v>1534</v>
      </c>
    </row>
    <row r="3006" spans="1:11" ht="18.75">
      <c r="A3006" s="130">
        <v>34</v>
      </c>
      <c r="B3006" s="789"/>
      <c r="C3006" s="785" t="s">
        <v>3688</v>
      </c>
      <c r="D3006" s="308" t="s">
        <v>278</v>
      </c>
      <c r="E3006" s="130">
        <v>4</v>
      </c>
      <c r="F3006" s="130" t="s">
        <v>1185</v>
      </c>
      <c r="G3006" s="130" t="s">
        <v>1185</v>
      </c>
      <c r="H3006" s="130" t="s">
        <v>1185</v>
      </c>
      <c r="I3006" s="130" t="s">
        <v>1185</v>
      </c>
      <c r="J3006" s="780">
        <v>531</v>
      </c>
      <c r="K3006" s="292">
        <f t="shared" si="94"/>
        <v>2124</v>
      </c>
    </row>
    <row r="3007" spans="1:11" ht="18.75">
      <c r="A3007" s="130">
        <v>35</v>
      </c>
      <c r="B3007" s="796" t="s">
        <v>631</v>
      </c>
      <c r="C3007" s="785" t="s">
        <v>3689</v>
      </c>
      <c r="D3007" s="308" t="s">
        <v>278</v>
      </c>
      <c r="E3007" s="130">
        <v>2</v>
      </c>
      <c r="F3007" s="130" t="s">
        <v>1185</v>
      </c>
      <c r="G3007" s="130" t="s">
        <v>1185</v>
      </c>
      <c r="H3007" s="130" t="s">
        <v>1185</v>
      </c>
      <c r="I3007" s="130" t="s">
        <v>1185</v>
      </c>
      <c r="J3007" s="780">
        <v>733.96</v>
      </c>
      <c r="K3007" s="292">
        <f t="shared" si="94"/>
        <v>1467.92</v>
      </c>
    </row>
    <row r="3008" spans="1:11" ht="18.75">
      <c r="A3008" s="130">
        <v>36</v>
      </c>
      <c r="B3008" s="786" t="s">
        <v>3690</v>
      </c>
      <c r="C3008" s="785" t="s">
        <v>3691</v>
      </c>
      <c r="D3008" s="308" t="s">
        <v>278</v>
      </c>
      <c r="E3008" s="130">
        <v>3</v>
      </c>
      <c r="F3008" s="130" t="s">
        <v>1185</v>
      </c>
      <c r="G3008" s="130" t="s">
        <v>1185</v>
      </c>
      <c r="H3008" s="130" t="s">
        <v>1185</v>
      </c>
      <c r="I3008" s="130" t="s">
        <v>1185</v>
      </c>
      <c r="J3008" s="780">
        <v>1416</v>
      </c>
      <c r="K3008" s="292">
        <f t="shared" si="94"/>
        <v>4248</v>
      </c>
    </row>
    <row r="3009" spans="1:11" ht="18.75">
      <c r="A3009" s="130">
        <v>37</v>
      </c>
      <c r="B3009" s="789"/>
      <c r="C3009" s="804" t="s">
        <v>3692</v>
      </c>
      <c r="D3009" s="308" t="s">
        <v>278</v>
      </c>
      <c r="E3009" s="130">
        <v>2</v>
      </c>
      <c r="F3009" s="130" t="s">
        <v>1185</v>
      </c>
      <c r="G3009" s="130" t="s">
        <v>1185</v>
      </c>
      <c r="H3009" s="130" t="s">
        <v>1185</v>
      </c>
      <c r="I3009" s="130" t="s">
        <v>1185</v>
      </c>
      <c r="J3009" s="780">
        <v>1180</v>
      </c>
      <c r="K3009" s="292">
        <f t="shared" si="94"/>
        <v>2360</v>
      </c>
    </row>
    <row r="3010" spans="1:11" ht="30">
      <c r="A3010" s="130">
        <v>38</v>
      </c>
      <c r="B3010" s="789"/>
      <c r="C3010" s="327" t="s">
        <v>3693</v>
      </c>
      <c r="D3010" s="308" t="s">
        <v>278</v>
      </c>
      <c r="E3010" s="130">
        <v>5</v>
      </c>
      <c r="F3010" s="130" t="s">
        <v>1185</v>
      </c>
      <c r="G3010" s="130" t="s">
        <v>1185</v>
      </c>
      <c r="H3010" s="130" t="s">
        <v>1185</v>
      </c>
      <c r="I3010" s="130" t="s">
        <v>1185</v>
      </c>
      <c r="J3010" s="780">
        <v>1416</v>
      </c>
      <c r="K3010" s="292">
        <f t="shared" si="94"/>
        <v>7080</v>
      </c>
    </row>
    <row r="3011" spans="1:11" ht="18.75">
      <c r="A3011" s="130">
        <v>39</v>
      </c>
      <c r="B3011" s="778" t="s">
        <v>730</v>
      </c>
      <c r="C3011" s="785" t="s">
        <v>3694</v>
      </c>
      <c r="D3011" s="308" t="s">
        <v>278</v>
      </c>
      <c r="E3011" s="130">
        <v>1</v>
      </c>
      <c r="F3011" s="130" t="s">
        <v>1185</v>
      </c>
      <c r="G3011" s="130" t="s">
        <v>1185</v>
      </c>
      <c r="H3011" s="130" t="s">
        <v>1185</v>
      </c>
      <c r="I3011" s="130" t="s">
        <v>1185</v>
      </c>
      <c r="J3011" s="780">
        <v>822.55</v>
      </c>
      <c r="K3011" s="292">
        <f t="shared" si="94"/>
        <v>822.55</v>
      </c>
    </row>
    <row r="3012" spans="1:11" ht="30">
      <c r="A3012" s="130">
        <v>40</v>
      </c>
      <c r="B3012" s="790" t="s">
        <v>3695</v>
      </c>
      <c r="C3012" s="327" t="s">
        <v>3696</v>
      </c>
      <c r="D3012" s="308" t="s">
        <v>278</v>
      </c>
      <c r="E3012" s="130">
        <v>1</v>
      </c>
      <c r="F3012" s="130" t="s">
        <v>1185</v>
      </c>
      <c r="G3012" s="130" t="s">
        <v>1185</v>
      </c>
      <c r="H3012" s="130" t="s">
        <v>1185</v>
      </c>
      <c r="I3012" s="130" t="s">
        <v>1185</v>
      </c>
      <c r="J3012" s="292">
        <v>1298</v>
      </c>
      <c r="K3012" s="292">
        <f t="shared" si="94"/>
        <v>1298</v>
      </c>
    </row>
    <row r="3013" spans="1:11" ht="30">
      <c r="A3013" s="130">
        <v>41</v>
      </c>
      <c r="B3013" s="790" t="s">
        <v>3697</v>
      </c>
      <c r="C3013" s="327" t="s">
        <v>3698</v>
      </c>
      <c r="D3013" s="308" t="s">
        <v>278</v>
      </c>
      <c r="E3013" s="130">
        <v>1</v>
      </c>
      <c r="F3013" s="130" t="s">
        <v>1185</v>
      </c>
      <c r="G3013" s="130" t="s">
        <v>1185</v>
      </c>
      <c r="H3013" s="130" t="s">
        <v>1185</v>
      </c>
      <c r="I3013" s="130" t="s">
        <v>1185</v>
      </c>
      <c r="J3013" s="780">
        <v>2242</v>
      </c>
      <c r="K3013" s="292">
        <f t="shared" si="94"/>
        <v>2242</v>
      </c>
    </row>
    <row r="3014" spans="1:11" ht="18.75">
      <c r="A3014" s="130">
        <v>42</v>
      </c>
      <c r="B3014" s="778" t="s">
        <v>798</v>
      </c>
      <c r="C3014" s="785" t="s">
        <v>3699</v>
      </c>
      <c r="D3014" s="308" t="s">
        <v>278</v>
      </c>
      <c r="E3014" s="805">
        <v>1</v>
      </c>
      <c r="F3014" s="130" t="s">
        <v>1185</v>
      </c>
      <c r="G3014" s="130" t="s">
        <v>1185</v>
      </c>
      <c r="H3014" s="130" t="s">
        <v>1185</v>
      </c>
      <c r="I3014" s="130" t="s">
        <v>1185</v>
      </c>
      <c r="J3014" s="780">
        <v>649</v>
      </c>
      <c r="K3014" s="292">
        <f t="shared" si="94"/>
        <v>649</v>
      </c>
    </row>
    <row r="3015" spans="1:11" ht="18.75">
      <c r="A3015" s="130">
        <v>43</v>
      </c>
      <c r="B3015" s="803" t="s">
        <v>661</v>
      </c>
      <c r="C3015" s="346" t="s">
        <v>3700</v>
      </c>
      <c r="D3015" s="308" t="s">
        <v>1054</v>
      </c>
      <c r="E3015" s="805">
        <v>15</v>
      </c>
      <c r="F3015" s="130" t="s">
        <v>1185</v>
      </c>
      <c r="G3015" s="130" t="s">
        <v>1185</v>
      </c>
      <c r="H3015" s="130" t="s">
        <v>1185</v>
      </c>
      <c r="I3015" s="130" t="s">
        <v>1185</v>
      </c>
      <c r="J3015" s="417">
        <v>5786.1</v>
      </c>
      <c r="K3015" s="292">
        <f t="shared" si="94"/>
        <v>86791.5</v>
      </c>
    </row>
    <row r="3016" spans="1:11" ht="18.75">
      <c r="A3016" s="130">
        <v>44</v>
      </c>
      <c r="B3016" s="786" t="s">
        <v>2537</v>
      </c>
      <c r="C3016" s="785" t="s">
        <v>3701</v>
      </c>
      <c r="D3016" s="308" t="s">
        <v>278</v>
      </c>
      <c r="E3016" s="805">
        <v>2</v>
      </c>
      <c r="F3016" s="130" t="s">
        <v>1185</v>
      </c>
      <c r="G3016" s="130" t="s">
        <v>1185</v>
      </c>
      <c r="H3016" s="130" t="s">
        <v>1185</v>
      </c>
      <c r="I3016" s="130" t="s">
        <v>1185</v>
      </c>
      <c r="J3016" s="780">
        <v>649</v>
      </c>
      <c r="K3016" s="292">
        <f t="shared" si="94"/>
        <v>1298</v>
      </c>
    </row>
    <row r="3017" spans="1:11" ht="15.75">
      <c r="A3017" s="130">
        <v>45</v>
      </c>
      <c r="B3017" s="790" t="s">
        <v>864</v>
      </c>
      <c r="C3017" s="785" t="s">
        <v>3702</v>
      </c>
      <c r="D3017" s="308" t="s">
        <v>278</v>
      </c>
      <c r="E3017" s="805">
        <v>5</v>
      </c>
      <c r="F3017" s="130" t="s">
        <v>1185</v>
      </c>
      <c r="G3017" s="130" t="s">
        <v>1185</v>
      </c>
      <c r="H3017" s="130" t="s">
        <v>1185</v>
      </c>
      <c r="I3017" s="130" t="s">
        <v>1185</v>
      </c>
      <c r="J3017" s="780">
        <v>1168.2</v>
      </c>
      <c r="K3017" s="292">
        <f t="shared" si="94"/>
        <v>5841</v>
      </c>
    </row>
    <row r="3018" spans="1:11" ht="18.75">
      <c r="A3018" s="130">
        <v>46</v>
      </c>
      <c r="B3018" s="806"/>
      <c r="C3018" s="785" t="s">
        <v>3703</v>
      </c>
      <c r="D3018" s="308" t="s">
        <v>278</v>
      </c>
      <c r="E3018" s="805">
        <v>2</v>
      </c>
      <c r="F3018" s="130" t="s">
        <v>1185</v>
      </c>
      <c r="G3018" s="130" t="s">
        <v>1185</v>
      </c>
      <c r="H3018" s="130" t="s">
        <v>1185</v>
      </c>
      <c r="I3018" s="130" t="s">
        <v>1185</v>
      </c>
      <c r="J3018" s="780">
        <v>1174.0999999999999</v>
      </c>
      <c r="K3018" s="292">
        <f t="shared" si="94"/>
        <v>2348.1999999999998</v>
      </c>
    </row>
    <row r="3019" spans="1:11" ht="15.75">
      <c r="A3019" s="130">
        <v>47</v>
      </c>
      <c r="B3019" s="790" t="s">
        <v>3704</v>
      </c>
      <c r="C3019" s="785" t="s">
        <v>3705</v>
      </c>
      <c r="D3019" s="308" t="s">
        <v>278</v>
      </c>
      <c r="E3019" s="805">
        <v>2</v>
      </c>
      <c r="F3019" s="130" t="s">
        <v>1185</v>
      </c>
      <c r="G3019" s="130" t="s">
        <v>1185</v>
      </c>
      <c r="H3019" s="130" t="s">
        <v>1185</v>
      </c>
      <c r="I3019" s="130" t="s">
        <v>1185</v>
      </c>
      <c r="J3019" s="780">
        <v>1298</v>
      </c>
      <c r="K3019" s="292">
        <f t="shared" si="94"/>
        <v>2596</v>
      </c>
    </row>
    <row r="3020" spans="1:11" ht="37.5">
      <c r="A3020" s="130">
        <v>48</v>
      </c>
      <c r="B3020" s="798" t="s">
        <v>57</v>
      </c>
      <c r="C3020" s="785" t="s">
        <v>3706</v>
      </c>
      <c r="D3020" s="308" t="s">
        <v>278</v>
      </c>
      <c r="E3020" s="805">
        <v>2</v>
      </c>
      <c r="F3020" s="130" t="s">
        <v>1185</v>
      </c>
      <c r="G3020" s="130" t="s">
        <v>1185</v>
      </c>
      <c r="H3020" s="130" t="s">
        <v>1185</v>
      </c>
      <c r="I3020" s="130" t="s">
        <v>1185</v>
      </c>
      <c r="J3020" s="780">
        <v>800</v>
      </c>
      <c r="K3020" s="292">
        <f t="shared" si="94"/>
        <v>1600</v>
      </c>
    </row>
    <row r="3021" spans="1:11" ht="37.5">
      <c r="A3021" s="130">
        <v>49</v>
      </c>
      <c r="B3021" s="798" t="s">
        <v>545</v>
      </c>
      <c r="C3021" s="807" t="s">
        <v>3707</v>
      </c>
      <c r="D3021" s="301" t="s">
        <v>46</v>
      </c>
      <c r="E3021" s="805">
        <v>2</v>
      </c>
      <c r="F3021" s="130" t="s">
        <v>1185</v>
      </c>
      <c r="G3021" s="130" t="s">
        <v>1185</v>
      </c>
      <c r="H3021" s="130" t="s">
        <v>1185</v>
      </c>
      <c r="I3021" s="130" t="s">
        <v>1185</v>
      </c>
      <c r="J3021" s="808">
        <v>1100</v>
      </c>
      <c r="K3021" s="292">
        <f t="shared" si="94"/>
        <v>2200</v>
      </c>
    </row>
    <row r="3022" spans="1:11" ht="18.75">
      <c r="A3022" s="130">
        <v>50</v>
      </c>
      <c r="B3022" s="784" t="s">
        <v>1166</v>
      </c>
      <c r="C3022" s="785" t="s">
        <v>3708</v>
      </c>
      <c r="D3022" s="308" t="s">
        <v>34</v>
      </c>
      <c r="E3022" s="805">
        <v>18</v>
      </c>
      <c r="F3022" s="130" t="s">
        <v>1185</v>
      </c>
      <c r="G3022" s="130" t="s">
        <v>1185</v>
      </c>
      <c r="H3022" s="130" t="s">
        <v>1185</v>
      </c>
      <c r="I3022" s="130" t="s">
        <v>1185</v>
      </c>
      <c r="J3022" s="780">
        <v>1371.71</v>
      </c>
      <c r="K3022" s="292">
        <f t="shared" si="94"/>
        <v>24690.78</v>
      </c>
    </row>
    <row r="3023" spans="1:11" ht="18.75">
      <c r="A3023" s="130">
        <v>51</v>
      </c>
      <c r="B3023" s="784" t="s">
        <v>734</v>
      </c>
      <c r="C3023" s="809" t="s">
        <v>3709</v>
      </c>
      <c r="D3023" s="308" t="s">
        <v>278</v>
      </c>
      <c r="E3023" s="805">
        <v>35</v>
      </c>
      <c r="F3023" s="130" t="s">
        <v>1185</v>
      </c>
      <c r="G3023" s="130" t="s">
        <v>1185</v>
      </c>
      <c r="H3023" s="130" t="s">
        <v>1185</v>
      </c>
      <c r="I3023" s="130" t="s">
        <v>1185</v>
      </c>
      <c r="J3023" s="780">
        <v>1067.05</v>
      </c>
      <c r="K3023" s="292">
        <f t="shared" si="94"/>
        <v>37346.75</v>
      </c>
    </row>
    <row r="3024" spans="1:11" ht="15.75">
      <c r="A3024" s="130">
        <v>52</v>
      </c>
      <c r="B3024" s="790" t="s">
        <v>3710</v>
      </c>
      <c r="C3024" s="810" t="s">
        <v>3711</v>
      </c>
      <c r="D3024" s="74" t="s">
        <v>278</v>
      </c>
      <c r="E3024" s="805">
        <v>2</v>
      </c>
      <c r="F3024" s="130" t="s">
        <v>1185</v>
      </c>
      <c r="G3024" s="130" t="s">
        <v>1185</v>
      </c>
      <c r="H3024" s="130" t="s">
        <v>1185</v>
      </c>
      <c r="I3024" s="130" t="s">
        <v>1185</v>
      </c>
      <c r="J3024" s="808">
        <v>800</v>
      </c>
      <c r="K3024" s="292">
        <f t="shared" si="94"/>
        <v>1600</v>
      </c>
    </row>
    <row r="3025" spans="1:11" ht="15.75">
      <c r="A3025" s="130">
        <v>53</v>
      </c>
      <c r="B3025" s="790" t="s">
        <v>3712</v>
      </c>
      <c r="C3025" s="810" t="s">
        <v>3713</v>
      </c>
      <c r="D3025" s="74" t="s">
        <v>278</v>
      </c>
      <c r="E3025" s="805">
        <v>5</v>
      </c>
      <c r="F3025" s="130" t="s">
        <v>1185</v>
      </c>
      <c r="G3025" s="130" t="s">
        <v>1185</v>
      </c>
      <c r="H3025" s="130" t="s">
        <v>1185</v>
      </c>
      <c r="I3025" s="130" t="s">
        <v>1185</v>
      </c>
      <c r="J3025" s="808">
        <v>1174.0999999999999</v>
      </c>
      <c r="K3025" s="292">
        <f t="shared" si="94"/>
        <v>5870.5</v>
      </c>
    </row>
    <row r="3026" spans="1:11" ht="15.75">
      <c r="A3026" s="130">
        <v>54</v>
      </c>
      <c r="B3026" s="790" t="s">
        <v>978</v>
      </c>
      <c r="C3026" s="811" t="s">
        <v>3714</v>
      </c>
      <c r="D3026" s="308" t="s">
        <v>278</v>
      </c>
      <c r="E3026" s="805">
        <v>1</v>
      </c>
      <c r="F3026" s="130" t="s">
        <v>1185</v>
      </c>
      <c r="G3026" s="130" t="s">
        <v>1185</v>
      </c>
      <c r="H3026" s="130" t="s">
        <v>1185</v>
      </c>
      <c r="I3026" s="130" t="s">
        <v>1185</v>
      </c>
      <c r="J3026" s="780">
        <v>193800</v>
      </c>
      <c r="K3026" s="292">
        <f>J3026*E3026</f>
        <v>193800</v>
      </c>
    </row>
    <row r="3027" spans="1:11" ht="30">
      <c r="A3027" s="130">
        <v>55</v>
      </c>
      <c r="B3027" s="783" t="s">
        <v>3715</v>
      </c>
      <c r="C3027" s="811" t="s">
        <v>3716</v>
      </c>
      <c r="D3027" s="308" t="s">
        <v>3717</v>
      </c>
      <c r="E3027" s="805">
        <v>0.70499999999999996</v>
      </c>
      <c r="F3027" s="130" t="s">
        <v>1185</v>
      </c>
      <c r="G3027" s="130" t="s">
        <v>1185</v>
      </c>
      <c r="H3027" s="130" t="s">
        <v>1185</v>
      </c>
      <c r="I3027" s="130" t="s">
        <v>1185</v>
      </c>
      <c r="J3027" s="292">
        <v>97589.19</v>
      </c>
      <c r="K3027" s="292">
        <f>J3027*E3027</f>
        <v>68800.378949999998</v>
      </c>
    </row>
    <row r="3028" spans="1:11" ht="18.75">
      <c r="A3028" s="130">
        <v>56</v>
      </c>
      <c r="B3028" s="784" t="s">
        <v>732</v>
      </c>
      <c r="C3028" s="812" t="s">
        <v>3718</v>
      </c>
      <c r="D3028" s="308" t="s">
        <v>278</v>
      </c>
      <c r="E3028" s="805">
        <v>19</v>
      </c>
      <c r="F3028" s="130" t="s">
        <v>1185</v>
      </c>
      <c r="G3028" s="130" t="s">
        <v>1185</v>
      </c>
      <c r="H3028" s="130" t="s">
        <v>1185</v>
      </c>
      <c r="I3028" s="130" t="s">
        <v>1185</v>
      </c>
      <c r="J3028" s="297">
        <v>622.97</v>
      </c>
      <c r="K3028" s="292">
        <f>J3028*E3028</f>
        <v>11836.43</v>
      </c>
    </row>
    <row r="3029" spans="1:11" ht="30">
      <c r="A3029" s="130">
        <v>57</v>
      </c>
      <c r="B3029" s="813" t="s">
        <v>3719</v>
      </c>
      <c r="C3029" s="327" t="s">
        <v>3720</v>
      </c>
      <c r="D3029" s="793" t="s">
        <v>28</v>
      </c>
      <c r="E3029" s="805">
        <v>16955</v>
      </c>
      <c r="F3029" s="130" t="s">
        <v>1185</v>
      </c>
      <c r="G3029" s="130" t="s">
        <v>1185</v>
      </c>
      <c r="H3029" s="130" t="s">
        <v>1185</v>
      </c>
      <c r="I3029" s="130" t="s">
        <v>1185</v>
      </c>
      <c r="J3029" s="814">
        <v>24.646999999999998</v>
      </c>
      <c r="K3029" s="309">
        <f t="shared" ref="K3029:K3034" si="95">J3029*E3029</f>
        <v>417889.88499999995</v>
      </c>
    </row>
    <row r="3030" spans="1:11" ht="30">
      <c r="A3030" s="130">
        <v>58</v>
      </c>
      <c r="B3030" s="784" t="s">
        <v>738</v>
      </c>
      <c r="C3030" s="812" t="s">
        <v>3721</v>
      </c>
      <c r="D3030" s="308" t="s">
        <v>34</v>
      </c>
      <c r="E3030" s="805">
        <v>24</v>
      </c>
      <c r="F3030" s="130" t="s">
        <v>1185</v>
      </c>
      <c r="G3030" s="130" t="s">
        <v>1185</v>
      </c>
      <c r="H3030" s="130" t="s">
        <v>1185</v>
      </c>
      <c r="I3030" s="130" t="s">
        <v>1185</v>
      </c>
      <c r="J3030" s="815">
        <v>100</v>
      </c>
      <c r="K3030" s="292">
        <f t="shared" si="95"/>
        <v>2400</v>
      </c>
    </row>
    <row r="3031" spans="1:11" ht="30">
      <c r="A3031" s="130">
        <v>59</v>
      </c>
      <c r="B3031" s="781" t="s">
        <v>3722</v>
      </c>
      <c r="C3031" s="327" t="s">
        <v>3723</v>
      </c>
      <c r="D3031" s="308" t="s">
        <v>278</v>
      </c>
      <c r="E3031" s="805">
        <v>3</v>
      </c>
      <c r="F3031" s="130" t="s">
        <v>1185</v>
      </c>
      <c r="G3031" s="130" t="s">
        <v>1185</v>
      </c>
      <c r="H3031" s="130" t="s">
        <v>1185</v>
      </c>
      <c r="I3031" s="130" t="s">
        <v>1185</v>
      </c>
      <c r="J3031" s="297">
        <v>30</v>
      </c>
      <c r="K3031" s="292">
        <f t="shared" si="95"/>
        <v>90</v>
      </c>
    </row>
    <row r="3032" spans="1:11" ht="15.75">
      <c r="A3032" s="130">
        <v>60</v>
      </c>
      <c r="B3032" s="781" t="s">
        <v>717</v>
      </c>
      <c r="C3032" s="816" t="s">
        <v>3724</v>
      </c>
      <c r="D3032" s="308" t="s">
        <v>278</v>
      </c>
      <c r="E3032" s="805">
        <v>6</v>
      </c>
      <c r="F3032" s="130" t="s">
        <v>1185</v>
      </c>
      <c r="G3032" s="130" t="s">
        <v>1185</v>
      </c>
      <c r="H3032" s="130" t="s">
        <v>1185</v>
      </c>
      <c r="I3032" s="130" t="s">
        <v>1185</v>
      </c>
      <c r="J3032" s="297">
        <v>2242</v>
      </c>
      <c r="K3032" s="292">
        <f t="shared" si="95"/>
        <v>13452</v>
      </c>
    </row>
    <row r="3033" spans="1:11" ht="29.25">
      <c r="A3033" s="130">
        <v>61</v>
      </c>
      <c r="B3033" s="781"/>
      <c r="C3033" s="817" t="s">
        <v>3725</v>
      </c>
      <c r="D3033" s="308" t="s">
        <v>278</v>
      </c>
      <c r="E3033" s="805">
        <v>1</v>
      </c>
      <c r="F3033" s="130" t="s">
        <v>1185</v>
      </c>
      <c r="G3033" s="130" t="s">
        <v>1185</v>
      </c>
      <c r="H3033" s="130" t="s">
        <v>1185</v>
      </c>
      <c r="I3033" s="130" t="s">
        <v>1185</v>
      </c>
      <c r="J3033" s="297">
        <v>15000</v>
      </c>
      <c r="K3033" s="292">
        <f t="shared" si="95"/>
        <v>15000</v>
      </c>
    </row>
    <row r="3034" spans="1:11" ht="30">
      <c r="A3034" s="130">
        <v>62</v>
      </c>
      <c r="B3034" s="781"/>
      <c r="C3034" s="812" t="s">
        <v>3726</v>
      </c>
      <c r="D3034" s="308" t="s">
        <v>278</v>
      </c>
      <c r="E3034" s="805">
        <v>1</v>
      </c>
      <c r="F3034" s="130" t="s">
        <v>1185</v>
      </c>
      <c r="G3034" s="130" t="s">
        <v>1185</v>
      </c>
      <c r="H3034" s="130" t="s">
        <v>1185</v>
      </c>
      <c r="I3034" s="130" t="s">
        <v>1185</v>
      </c>
      <c r="J3034" s="297">
        <v>57600</v>
      </c>
      <c r="K3034" s="292">
        <f t="shared" si="95"/>
        <v>57600</v>
      </c>
    </row>
    <row r="3035" spans="1:11" ht="15.75">
      <c r="A3035" s="130">
        <v>63</v>
      </c>
      <c r="B3035" s="781"/>
      <c r="C3035" s="807" t="s">
        <v>3727</v>
      </c>
      <c r="D3035" s="301" t="s">
        <v>46</v>
      </c>
      <c r="E3035" s="130">
        <v>1</v>
      </c>
      <c r="F3035" s="130"/>
      <c r="G3035" s="130"/>
      <c r="H3035" s="130"/>
      <c r="I3035" s="301"/>
      <c r="J3035" s="301">
        <v>2200</v>
      </c>
      <c r="K3035" s="298">
        <f>J3035*E3035</f>
        <v>2200</v>
      </c>
    </row>
    <row r="3036" spans="1:11" ht="15.75">
      <c r="A3036" s="130">
        <v>64</v>
      </c>
      <c r="B3036" s="818" t="s">
        <v>3728</v>
      </c>
      <c r="C3036" s="816" t="s">
        <v>3729</v>
      </c>
      <c r="D3036" s="308" t="s">
        <v>278</v>
      </c>
      <c r="E3036" s="805">
        <v>24</v>
      </c>
      <c r="F3036" s="130" t="s">
        <v>1185</v>
      </c>
      <c r="G3036" s="130" t="s">
        <v>1185</v>
      </c>
      <c r="H3036" s="130" t="s">
        <v>1185</v>
      </c>
      <c r="I3036" s="130" t="s">
        <v>1185</v>
      </c>
      <c r="J3036" s="297">
        <v>696.2</v>
      </c>
      <c r="K3036" s="292">
        <f>J3036*E3036</f>
        <v>16708.800000000003</v>
      </c>
    </row>
    <row r="3037" spans="1:11">
      <c r="A3037" s="130"/>
      <c r="B3037" s="135"/>
      <c r="C3037" s="131"/>
      <c r="D3037" s="131"/>
      <c r="E3037" s="131"/>
      <c r="F3037" s="131"/>
      <c r="G3037" s="131"/>
      <c r="H3037" s="1194"/>
      <c r="I3037" s="1195"/>
      <c r="J3037" s="297" t="s">
        <v>679</v>
      </c>
      <c r="K3037" s="298">
        <f>SUM(K2973:K3036)</f>
        <v>1743577.47395</v>
      </c>
    </row>
    <row r="3038" spans="1:11" ht="18.75">
      <c r="A3038" s="299"/>
      <c r="B3038" s="1196" t="s">
        <v>1182</v>
      </c>
      <c r="C3038" s="1196"/>
      <c r="D3038" s="1196"/>
      <c r="E3038" s="1196"/>
      <c r="F3038" s="1196"/>
      <c r="G3038" s="1196"/>
      <c r="H3038" s="1196"/>
      <c r="I3038" s="1196"/>
      <c r="J3038" s="1196"/>
      <c r="K3038" s="1196"/>
    </row>
    <row r="3039" spans="1:11">
      <c r="A3039" s="1133" t="s">
        <v>694</v>
      </c>
      <c r="B3039" s="1122" t="s">
        <v>5</v>
      </c>
      <c r="C3039" s="1122" t="s">
        <v>695</v>
      </c>
      <c r="D3039" s="1120" t="s">
        <v>7</v>
      </c>
      <c r="E3039" s="1122" t="s">
        <v>696</v>
      </c>
      <c r="F3039" s="1122"/>
      <c r="G3039" s="1122"/>
      <c r="H3039" s="1122"/>
      <c r="I3039" s="1122"/>
      <c r="J3039" s="130"/>
      <c r="K3039" s="1122" t="s">
        <v>1161</v>
      </c>
    </row>
    <row r="3040" spans="1:11">
      <c r="A3040" s="1122"/>
      <c r="B3040" s="1122"/>
      <c r="C3040" s="1122"/>
      <c r="D3040" s="1121"/>
      <c r="E3040" s="130" t="s">
        <v>10</v>
      </c>
      <c r="F3040" s="130" t="s">
        <v>699</v>
      </c>
      <c r="G3040" s="130" t="s">
        <v>12</v>
      </c>
      <c r="H3040" s="130" t="s">
        <v>700</v>
      </c>
      <c r="I3040" s="130" t="s">
        <v>701</v>
      </c>
      <c r="J3040" s="130"/>
      <c r="K3040" s="1122"/>
    </row>
    <row r="3041" spans="1:11">
      <c r="A3041" s="299"/>
      <c r="B3041" s="131"/>
      <c r="C3041" s="819" t="s">
        <v>3730</v>
      </c>
      <c r="D3041" s="820" t="s">
        <v>940</v>
      </c>
      <c r="E3041" s="130" t="s">
        <v>1184</v>
      </c>
      <c r="F3041" s="130" t="s">
        <v>1185</v>
      </c>
      <c r="G3041" s="130" t="s">
        <v>1185</v>
      </c>
      <c r="H3041" s="130" t="s">
        <v>1185</v>
      </c>
      <c r="I3041" s="820">
        <v>3300</v>
      </c>
      <c r="J3041" s="820">
        <v>30</v>
      </c>
      <c r="K3041" s="298">
        <f>J3041*I3041</f>
        <v>99000</v>
      </c>
    </row>
    <row r="3042" spans="1:11" ht="30">
      <c r="A3042" s="299"/>
      <c r="B3042" s="131"/>
      <c r="C3042" s="821" t="s">
        <v>3731</v>
      </c>
      <c r="D3042" s="820" t="s">
        <v>1309</v>
      </c>
      <c r="E3042" s="130" t="s">
        <v>1184</v>
      </c>
      <c r="F3042" s="130" t="s">
        <v>1185</v>
      </c>
      <c r="G3042" s="130" t="s">
        <v>1185</v>
      </c>
      <c r="H3042" s="130" t="s">
        <v>1185</v>
      </c>
      <c r="I3042" s="820">
        <v>936</v>
      </c>
      <c r="J3042" s="820">
        <v>25</v>
      </c>
      <c r="K3042" s="298">
        <f t="shared" ref="K3042:K3052" si="96">J3042*I3042</f>
        <v>23400</v>
      </c>
    </row>
    <row r="3043" spans="1:11" ht="15.75">
      <c r="A3043" s="299"/>
      <c r="B3043" s="131"/>
      <c r="C3043" s="807" t="s">
        <v>3732</v>
      </c>
      <c r="D3043" s="35" t="s">
        <v>1309</v>
      </c>
      <c r="E3043" s="130" t="s">
        <v>1184</v>
      </c>
      <c r="F3043" s="130" t="s">
        <v>1185</v>
      </c>
      <c r="G3043" s="130" t="s">
        <v>1185</v>
      </c>
      <c r="H3043" s="130" t="s">
        <v>1185</v>
      </c>
      <c r="I3043" s="301">
        <v>225</v>
      </c>
      <c r="J3043" s="301">
        <v>20</v>
      </c>
      <c r="K3043" s="298">
        <f t="shared" si="96"/>
        <v>4500</v>
      </c>
    </row>
    <row r="3044" spans="1:11" ht="30">
      <c r="A3044" s="299"/>
      <c r="B3044" s="131"/>
      <c r="C3044" s="324" t="s">
        <v>3733</v>
      </c>
      <c r="D3044" s="74" t="s">
        <v>1054</v>
      </c>
      <c r="E3044" s="130" t="s">
        <v>1184</v>
      </c>
      <c r="F3044" s="130" t="s">
        <v>1185</v>
      </c>
      <c r="G3044" s="130" t="s">
        <v>1185</v>
      </c>
      <c r="H3044" s="130" t="s">
        <v>1185</v>
      </c>
      <c r="I3044" s="74">
        <v>10100</v>
      </c>
      <c r="J3044" s="74">
        <v>20</v>
      </c>
      <c r="K3044" s="298">
        <f t="shared" si="96"/>
        <v>202000</v>
      </c>
    </row>
    <row r="3045" spans="1:11" ht="15.75">
      <c r="A3045" s="299"/>
      <c r="B3045" s="131"/>
      <c r="C3045" s="807" t="s">
        <v>3734</v>
      </c>
      <c r="D3045" s="301" t="s">
        <v>46</v>
      </c>
      <c r="E3045" s="130" t="s">
        <v>1184</v>
      </c>
      <c r="F3045" s="130" t="s">
        <v>1185</v>
      </c>
      <c r="G3045" s="130" t="s">
        <v>1185</v>
      </c>
      <c r="H3045" s="130" t="s">
        <v>1185</v>
      </c>
      <c r="I3045" s="301">
        <v>8</v>
      </c>
      <c r="J3045" s="301">
        <v>5000</v>
      </c>
      <c r="K3045" s="298">
        <f t="shared" si="96"/>
        <v>40000</v>
      </c>
    </row>
    <row r="3046" spans="1:11" ht="15.75">
      <c r="A3046" s="299"/>
      <c r="B3046" s="131"/>
      <c r="C3046" s="807" t="s">
        <v>3735</v>
      </c>
      <c r="D3046" s="301" t="s">
        <v>46</v>
      </c>
      <c r="E3046" s="130" t="s">
        <v>1184</v>
      </c>
      <c r="F3046" s="130" t="s">
        <v>1185</v>
      </c>
      <c r="G3046" s="130" t="s">
        <v>1185</v>
      </c>
      <c r="H3046" s="130" t="s">
        <v>1185</v>
      </c>
      <c r="I3046" s="301">
        <v>82</v>
      </c>
      <c r="J3046" s="301">
        <v>250</v>
      </c>
      <c r="K3046" s="298">
        <f t="shared" si="96"/>
        <v>20500</v>
      </c>
    </row>
    <row r="3047" spans="1:11" ht="15.75">
      <c r="A3047" s="299"/>
      <c r="B3047" s="131"/>
      <c r="C3047" s="807" t="s">
        <v>3736</v>
      </c>
      <c r="D3047" s="301" t="s">
        <v>46</v>
      </c>
      <c r="E3047" s="130" t="s">
        <v>1184</v>
      </c>
      <c r="F3047" s="130" t="s">
        <v>1185</v>
      </c>
      <c r="G3047" s="130" t="s">
        <v>1185</v>
      </c>
      <c r="H3047" s="130" t="s">
        <v>1185</v>
      </c>
      <c r="I3047" s="301">
        <v>3</v>
      </c>
      <c r="J3047" s="301">
        <v>15000</v>
      </c>
      <c r="K3047" s="298">
        <f t="shared" si="96"/>
        <v>45000</v>
      </c>
    </row>
    <row r="3048" spans="1:11" ht="15.75">
      <c r="A3048" s="299"/>
      <c r="B3048" s="131"/>
      <c r="C3048" s="807" t="s">
        <v>3737</v>
      </c>
      <c r="D3048" s="301" t="s">
        <v>28</v>
      </c>
      <c r="E3048" s="130" t="s">
        <v>1184</v>
      </c>
      <c r="F3048" s="130" t="s">
        <v>1185</v>
      </c>
      <c r="G3048" s="130" t="s">
        <v>1185</v>
      </c>
      <c r="H3048" s="130" t="s">
        <v>1185</v>
      </c>
      <c r="I3048" s="301">
        <v>1.6</v>
      </c>
      <c r="J3048" s="301">
        <v>120</v>
      </c>
      <c r="K3048" s="298">
        <f t="shared" si="96"/>
        <v>192</v>
      </c>
    </row>
    <row r="3049" spans="1:11" ht="15.75">
      <c r="A3049" s="299"/>
      <c r="B3049" s="131"/>
      <c r="C3049" s="822" t="s">
        <v>3738</v>
      </c>
      <c r="D3049" s="301" t="s">
        <v>46</v>
      </c>
      <c r="E3049" s="130" t="s">
        <v>1184</v>
      </c>
      <c r="F3049" s="130" t="s">
        <v>1185</v>
      </c>
      <c r="G3049" s="130" t="s">
        <v>1185</v>
      </c>
      <c r="H3049" s="130" t="s">
        <v>1185</v>
      </c>
      <c r="I3049" s="301">
        <v>1</v>
      </c>
      <c r="J3049" s="301">
        <v>4000</v>
      </c>
      <c r="K3049" s="298">
        <f t="shared" si="96"/>
        <v>4000</v>
      </c>
    </row>
    <row r="3050" spans="1:11" ht="15.75">
      <c r="A3050" s="299"/>
      <c r="B3050" s="131"/>
      <c r="C3050" s="807" t="s">
        <v>3739</v>
      </c>
      <c r="D3050" s="301" t="s">
        <v>46</v>
      </c>
      <c r="E3050" s="130" t="s">
        <v>1184</v>
      </c>
      <c r="F3050" s="130" t="s">
        <v>1185</v>
      </c>
      <c r="G3050" s="130" t="s">
        <v>1185</v>
      </c>
      <c r="H3050" s="130" t="s">
        <v>1185</v>
      </c>
      <c r="I3050" s="301">
        <v>6</v>
      </c>
      <c r="J3050" s="301">
        <v>2200</v>
      </c>
      <c r="K3050" s="298">
        <f t="shared" si="96"/>
        <v>13200</v>
      </c>
    </row>
    <row r="3051" spans="1:11" ht="15.75">
      <c r="A3051" s="299"/>
      <c r="B3051" s="131"/>
      <c r="C3051" s="807" t="s">
        <v>3740</v>
      </c>
      <c r="D3051" s="301" t="s">
        <v>46</v>
      </c>
      <c r="E3051" s="130" t="s">
        <v>1184</v>
      </c>
      <c r="F3051" s="130" t="s">
        <v>1185</v>
      </c>
      <c r="G3051" s="130" t="s">
        <v>1185</v>
      </c>
      <c r="H3051" s="130" t="s">
        <v>1185</v>
      </c>
      <c r="I3051" s="301">
        <v>1</v>
      </c>
      <c r="J3051" s="301">
        <v>2000</v>
      </c>
      <c r="K3051" s="298">
        <f t="shared" si="96"/>
        <v>2000</v>
      </c>
    </row>
    <row r="3052" spans="1:11" ht="15.75">
      <c r="A3052" s="299"/>
      <c r="B3052" s="131"/>
      <c r="C3052" s="810" t="s">
        <v>3741</v>
      </c>
      <c r="D3052" s="74" t="s">
        <v>278</v>
      </c>
      <c r="E3052" s="130" t="s">
        <v>1184</v>
      </c>
      <c r="F3052" s="130" t="s">
        <v>1185</v>
      </c>
      <c r="G3052" s="130" t="s">
        <v>1185</v>
      </c>
      <c r="H3052" s="130" t="s">
        <v>1185</v>
      </c>
      <c r="I3052" s="301">
        <v>3</v>
      </c>
      <c r="J3052" s="301">
        <v>150</v>
      </c>
      <c r="K3052" s="298">
        <f t="shared" si="96"/>
        <v>450</v>
      </c>
    </row>
    <row r="3053" spans="1:11" ht="15.75">
      <c r="A3053" s="299"/>
      <c r="B3053" s="131"/>
      <c r="C3053" s="807" t="s">
        <v>3742</v>
      </c>
      <c r="D3053" s="301" t="s">
        <v>28</v>
      </c>
      <c r="E3053" s="130" t="s">
        <v>1184</v>
      </c>
      <c r="F3053" s="130" t="s">
        <v>1185</v>
      </c>
      <c r="G3053" s="130" t="s">
        <v>1185</v>
      </c>
      <c r="H3053" s="130" t="s">
        <v>1185</v>
      </c>
      <c r="I3053" s="301">
        <v>330</v>
      </c>
      <c r="J3053" s="301">
        <v>15</v>
      </c>
      <c r="K3053" s="298">
        <v>4950</v>
      </c>
    </row>
    <row r="3054" spans="1:11">
      <c r="A3054" s="123"/>
      <c r="B3054" s="131"/>
      <c r="C3054" s="131"/>
      <c r="D3054" s="131"/>
      <c r="E3054" s="131"/>
      <c r="F3054" s="131"/>
      <c r="G3054" s="131"/>
      <c r="H3054" s="1190" t="s">
        <v>679</v>
      </c>
      <c r="I3054" s="1190"/>
      <c r="J3054" s="135"/>
      <c r="K3054" s="298">
        <f>SUM(K3041:K3053)</f>
        <v>459192</v>
      </c>
    </row>
    <row r="3055" spans="1:11">
      <c r="A3055" s="123"/>
      <c r="B3055" s="123"/>
      <c r="C3055" s="172"/>
      <c r="D3055" s="172"/>
      <c r="E3055" s="172"/>
      <c r="F3055" s="172"/>
      <c r="G3055" s="172"/>
      <c r="H3055" s="303"/>
      <c r="I3055" s="303"/>
      <c r="J3055" s="303"/>
      <c r="K3055" s="304"/>
    </row>
    <row r="3056" spans="1:11">
      <c r="A3056" s="123"/>
      <c r="B3056" s="123"/>
      <c r="C3056" s="123" t="s">
        <v>1154</v>
      </c>
      <c r="D3056" s="123"/>
      <c r="E3056" s="123"/>
      <c r="F3056" s="123" t="s">
        <v>1155</v>
      </c>
      <c r="G3056" s="123"/>
      <c r="H3056" s="123"/>
      <c r="I3056" s="123"/>
      <c r="J3056" s="123"/>
      <c r="K3056" s="123" t="s">
        <v>1156</v>
      </c>
    </row>
    <row r="3059" spans="1:10">
      <c r="A3059" s="1138" t="s">
        <v>686</v>
      </c>
      <c r="B3059" s="1138"/>
      <c r="C3059" s="1138"/>
      <c r="D3059" s="1138"/>
      <c r="E3059" s="1138"/>
      <c r="F3059" s="1138"/>
      <c r="G3059" s="1138"/>
      <c r="H3059" s="1138"/>
      <c r="I3059" s="1138"/>
      <c r="J3059" s="1138"/>
    </row>
    <row r="3060" spans="1:10">
      <c r="A3060" s="1138"/>
      <c r="B3060" s="1138"/>
      <c r="C3060" s="1138"/>
      <c r="D3060" s="1138"/>
      <c r="E3060" s="1138"/>
      <c r="F3060" s="1138"/>
      <c r="G3060" s="1138"/>
      <c r="H3060" s="1138"/>
      <c r="I3060" s="1138"/>
      <c r="J3060" s="1138"/>
    </row>
    <row r="3061" spans="1:10">
      <c r="A3061" s="122"/>
      <c r="B3061" s="123"/>
      <c r="C3061" s="123"/>
      <c r="D3061" s="123"/>
      <c r="E3061" s="123"/>
      <c r="F3061" s="123"/>
      <c r="G3061" s="123"/>
      <c r="H3061" s="123"/>
      <c r="I3061" s="123"/>
      <c r="J3061" s="123"/>
    </row>
    <row r="3062" spans="1:10">
      <c r="A3062" s="1197" t="s">
        <v>3743</v>
      </c>
      <c r="B3062" s="1197"/>
      <c r="C3062" s="1197"/>
      <c r="D3062" s="823"/>
      <c r="E3062" s="131"/>
      <c r="F3062" s="1197" t="s">
        <v>3744</v>
      </c>
      <c r="G3062" s="1197"/>
      <c r="H3062" s="1197"/>
      <c r="I3062" s="1197"/>
      <c r="J3062" s="1197"/>
    </row>
    <row r="3063" spans="1:10">
      <c r="A3063" s="1197" t="s">
        <v>3745</v>
      </c>
      <c r="B3063" s="1197"/>
      <c r="C3063" s="1197"/>
      <c r="D3063" s="823"/>
      <c r="E3063" s="131"/>
      <c r="F3063" s="1197" t="s">
        <v>3746</v>
      </c>
      <c r="G3063" s="1197"/>
      <c r="H3063" s="1197"/>
      <c r="I3063" s="1197"/>
      <c r="J3063" s="1197"/>
    </row>
    <row r="3064" spans="1:10">
      <c r="A3064" s="1133" t="s">
        <v>694</v>
      </c>
      <c r="B3064" s="1122" t="s">
        <v>5</v>
      </c>
      <c r="C3064" s="1122" t="s">
        <v>695</v>
      </c>
      <c r="D3064" s="1120" t="s">
        <v>7</v>
      </c>
      <c r="E3064" s="1122" t="s">
        <v>696</v>
      </c>
      <c r="F3064" s="1122"/>
      <c r="G3064" s="1122"/>
      <c r="H3064" s="1122"/>
      <c r="I3064" s="1122"/>
      <c r="J3064" s="1122" t="s">
        <v>1161</v>
      </c>
    </row>
    <row r="3065" spans="1:10">
      <c r="A3065" s="1122"/>
      <c r="B3065" s="1122"/>
      <c r="C3065" s="1122"/>
      <c r="D3065" s="1121"/>
      <c r="E3065" s="130" t="s">
        <v>10</v>
      </c>
      <c r="F3065" s="130" t="s">
        <v>699</v>
      </c>
      <c r="G3065" s="130" t="s">
        <v>12</v>
      </c>
      <c r="H3065" s="130" t="s">
        <v>700</v>
      </c>
      <c r="I3065" s="130" t="s">
        <v>701</v>
      </c>
      <c r="J3065" s="1122"/>
    </row>
    <row r="3066" spans="1:10" ht="15.75">
      <c r="A3066" s="130">
        <v>1</v>
      </c>
      <c r="B3066" s="824" t="s">
        <v>3747</v>
      </c>
      <c r="C3066" s="825" t="s">
        <v>3748</v>
      </c>
      <c r="D3066" s="314" t="s">
        <v>940</v>
      </c>
      <c r="E3066" s="130">
        <v>50</v>
      </c>
      <c r="F3066" s="130" t="s">
        <v>1185</v>
      </c>
      <c r="G3066" s="130" t="s">
        <v>1185</v>
      </c>
      <c r="H3066" s="130" t="s">
        <v>1185</v>
      </c>
      <c r="I3066" s="130" t="s">
        <v>1185</v>
      </c>
      <c r="J3066" s="292">
        <v>11210</v>
      </c>
    </row>
    <row r="3067" spans="1:10" ht="20.25">
      <c r="A3067" s="130">
        <v>2</v>
      </c>
      <c r="B3067" s="826" t="s">
        <v>3058</v>
      </c>
      <c r="C3067" s="827" t="s">
        <v>3749</v>
      </c>
      <c r="D3067" s="314" t="s">
        <v>278</v>
      </c>
      <c r="E3067" s="130">
        <v>11</v>
      </c>
      <c r="F3067" s="130" t="s">
        <v>1185</v>
      </c>
      <c r="G3067" s="130" t="s">
        <v>1185</v>
      </c>
      <c r="H3067" s="130" t="s">
        <v>1185</v>
      </c>
      <c r="I3067" s="130" t="s">
        <v>1185</v>
      </c>
      <c r="J3067" s="828">
        <v>53542.5</v>
      </c>
    </row>
    <row r="3068" spans="1:10" ht="20.25">
      <c r="A3068" s="130">
        <v>3</v>
      </c>
      <c r="B3068" s="826" t="s">
        <v>1331</v>
      </c>
      <c r="C3068" s="827" t="s">
        <v>1333</v>
      </c>
      <c r="D3068" s="314" t="s">
        <v>2225</v>
      </c>
      <c r="E3068" s="130">
        <v>7</v>
      </c>
      <c r="F3068" s="130" t="s">
        <v>1185</v>
      </c>
      <c r="G3068" s="130" t="s">
        <v>1185</v>
      </c>
      <c r="H3068" s="130" t="s">
        <v>1185</v>
      </c>
      <c r="I3068" s="130" t="s">
        <v>1185</v>
      </c>
      <c r="J3068" s="828">
        <v>39235</v>
      </c>
    </row>
    <row r="3069" spans="1:10" ht="20.25">
      <c r="A3069" s="130">
        <v>4</v>
      </c>
      <c r="B3069" s="826" t="s">
        <v>633</v>
      </c>
      <c r="C3069" s="827" t="s">
        <v>3750</v>
      </c>
      <c r="D3069" s="314" t="s">
        <v>2553</v>
      </c>
      <c r="E3069" s="130">
        <v>6</v>
      </c>
      <c r="F3069" s="130" t="s">
        <v>1185</v>
      </c>
      <c r="G3069" s="130" t="s">
        <v>1185</v>
      </c>
      <c r="H3069" s="130" t="s">
        <v>1185</v>
      </c>
      <c r="I3069" s="130" t="s">
        <v>1185</v>
      </c>
      <c r="J3069" s="828">
        <v>7788</v>
      </c>
    </row>
    <row r="3070" spans="1:10" ht="20.25">
      <c r="A3070" s="130">
        <v>5</v>
      </c>
      <c r="B3070" s="826" t="s">
        <v>631</v>
      </c>
      <c r="C3070" s="827" t="s">
        <v>3751</v>
      </c>
      <c r="D3070" s="314" t="s">
        <v>2225</v>
      </c>
      <c r="E3070" s="130">
        <v>3</v>
      </c>
      <c r="F3070" s="130" t="s">
        <v>1185</v>
      </c>
      <c r="G3070" s="130" t="s">
        <v>1185</v>
      </c>
      <c r="H3070" s="130" t="s">
        <v>1185</v>
      </c>
      <c r="I3070" s="130" t="s">
        <v>1185</v>
      </c>
      <c r="J3070" s="828">
        <v>1593</v>
      </c>
    </row>
    <row r="3071" spans="1:10" ht="15.75">
      <c r="A3071" s="130">
        <v>6</v>
      </c>
      <c r="B3071" s="611" t="s">
        <v>730</v>
      </c>
      <c r="C3071" s="827" t="s">
        <v>1347</v>
      </c>
      <c r="D3071" s="314" t="s">
        <v>2225</v>
      </c>
      <c r="E3071" s="130">
        <v>6</v>
      </c>
      <c r="F3071" s="130" t="s">
        <v>1185</v>
      </c>
      <c r="G3071" s="130" t="s">
        <v>1185</v>
      </c>
      <c r="H3071" s="130" t="s">
        <v>1185</v>
      </c>
      <c r="I3071" s="130" t="s">
        <v>1185</v>
      </c>
      <c r="J3071" s="828">
        <v>4248</v>
      </c>
    </row>
    <row r="3072" spans="1:10" ht="15.75">
      <c r="A3072" s="130">
        <v>7</v>
      </c>
      <c r="B3072" s="611" t="s">
        <v>3075</v>
      </c>
      <c r="C3072" s="827" t="s">
        <v>3752</v>
      </c>
      <c r="D3072" s="2" t="s">
        <v>278</v>
      </c>
      <c r="E3072" s="130">
        <v>66</v>
      </c>
      <c r="F3072" s="130" t="s">
        <v>1185</v>
      </c>
      <c r="G3072" s="130" t="s">
        <v>1185</v>
      </c>
      <c r="H3072" s="130" t="s">
        <v>1185</v>
      </c>
      <c r="I3072" s="130" t="s">
        <v>1185</v>
      </c>
      <c r="J3072" s="828">
        <v>49064.4</v>
      </c>
    </row>
    <row r="3073" spans="1:10" ht="15.75">
      <c r="A3073" s="130">
        <v>8</v>
      </c>
      <c r="B3073" s="610" t="s">
        <v>754</v>
      </c>
      <c r="C3073" s="827" t="s">
        <v>1350</v>
      </c>
      <c r="D3073" s="2" t="s">
        <v>278</v>
      </c>
      <c r="E3073" s="130">
        <v>30</v>
      </c>
      <c r="F3073" s="130" t="s">
        <v>1185</v>
      </c>
      <c r="G3073" s="130" t="s">
        <v>1185</v>
      </c>
      <c r="H3073" s="130" t="s">
        <v>1185</v>
      </c>
      <c r="I3073" s="130" t="s">
        <v>1185</v>
      </c>
      <c r="J3073" s="828">
        <v>78942</v>
      </c>
    </row>
    <row r="3074" spans="1:10" ht="15.75">
      <c r="A3074" s="130">
        <v>9</v>
      </c>
      <c r="B3074" s="610" t="s">
        <v>3753</v>
      </c>
      <c r="C3074" s="827" t="s">
        <v>3754</v>
      </c>
      <c r="D3074" s="788" t="s">
        <v>46</v>
      </c>
      <c r="E3074" s="130">
        <v>50</v>
      </c>
      <c r="F3074" s="130" t="s">
        <v>1185</v>
      </c>
      <c r="G3074" s="130" t="s">
        <v>1185</v>
      </c>
      <c r="H3074" s="130" t="s">
        <v>1185</v>
      </c>
      <c r="I3074" s="130" t="s">
        <v>1185</v>
      </c>
      <c r="J3074" s="828">
        <v>36875</v>
      </c>
    </row>
    <row r="3075" spans="1:10" ht="15.75">
      <c r="A3075" s="130">
        <v>10</v>
      </c>
      <c r="B3075" s="829" t="s">
        <v>3690</v>
      </c>
      <c r="C3075" s="830" t="s">
        <v>3755</v>
      </c>
      <c r="D3075" s="788" t="s">
        <v>46</v>
      </c>
      <c r="E3075" s="130">
        <v>5</v>
      </c>
      <c r="F3075" s="130" t="s">
        <v>1185</v>
      </c>
      <c r="G3075" s="130" t="s">
        <v>1185</v>
      </c>
      <c r="H3075" s="130" t="s">
        <v>1185</v>
      </c>
      <c r="I3075" s="130" t="s">
        <v>1185</v>
      </c>
      <c r="J3075" s="828">
        <v>7080</v>
      </c>
    </row>
    <row r="3076" spans="1:10" ht="15.75">
      <c r="A3076" s="130">
        <v>11</v>
      </c>
      <c r="B3076" s="829" t="s">
        <v>3686</v>
      </c>
      <c r="C3076" s="831" t="s">
        <v>3756</v>
      </c>
      <c r="D3076" s="788" t="s">
        <v>46</v>
      </c>
      <c r="E3076" s="130">
        <v>4</v>
      </c>
      <c r="F3076" s="130" t="s">
        <v>1185</v>
      </c>
      <c r="G3076" s="130" t="s">
        <v>1185</v>
      </c>
      <c r="H3076" s="130" t="s">
        <v>1185</v>
      </c>
      <c r="I3076" s="130" t="s">
        <v>1185</v>
      </c>
      <c r="J3076" s="828">
        <v>3304</v>
      </c>
    </row>
    <row r="3077" spans="1:10" ht="15.75">
      <c r="A3077" s="130">
        <v>12</v>
      </c>
      <c r="B3077" s="829" t="s">
        <v>2537</v>
      </c>
      <c r="C3077" s="832" t="s">
        <v>3757</v>
      </c>
      <c r="D3077" s="788" t="s">
        <v>46</v>
      </c>
      <c r="E3077" s="130">
        <v>4</v>
      </c>
      <c r="F3077" s="130" t="s">
        <v>1185</v>
      </c>
      <c r="G3077" s="130" t="s">
        <v>1185</v>
      </c>
      <c r="H3077" s="130" t="s">
        <v>1185</v>
      </c>
      <c r="I3077" s="130" t="s">
        <v>1185</v>
      </c>
      <c r="J3077" s="828">
        <v>3304</v>
      </c>
    </row>
    <row r="3078" spans="1:10" ht="15.75">
      <c r="A3078" s="130">
        <v>13</v>
      </c>
      <c r="B3078" s="833" t="s">
        <v>661</v>
      </c>
      <c r="C3078" s="834" t="s">
        <v>1421</v>
      </c>
      <c r="D3078" s="788" t="s">
        <v>940</v>
      </c>
      <c r="E3078" s="130">
        <v>6</v>
      </c>
      <c r="F3078" s="130" t="s">
        <v>1185</v>
      </c>
      <c r="G3078" s="130" t="s">
        <v>1185</v>
      </c>
      <c r="H3078" s="130" t="s">
        <v>1185</v>
      </c>
      <c r="I3078" s="130" t="s">
        <v>1185</v>
      </c>
      <c r="J3078" s="828">
        <v>34784.1</v>
      </c>
    </row>
    <row r="3079" spans="1:10" ht="15.75">
      <c r="A3079" s="130">
        <v>14</v>
      </c>
      <c r="B3079" s="833" t="s">
        <v>1014</v>
      </c>
      <c r="C3079" s="834" t="s">
        <v>3758</v>
      </c>
      <c r="D3079" s="788" t="s">
        <v>46</v>
      </c>
      <c r="E3079" s="130">
        <v>1</v>
      </c>
      <c r="F3079" s="130" t="s">
        <v>1185</v>
      </c>
      <c r="G3079" s="130" t="s">
        <v>1185</v>
      </c>
      <c r="H3079" s="130" t="s">
        <v>1185</v>
      </c>
      <c r="I3079" s="130" t="s">
        <v>1185</v>
      </c>
      <c r="J3079" s="828">
        <v>0</v>
      </c>
    </row>
    <row r="3080" spans="1:10" ht="40.5">
      <c r="A3080" s="130">
        <v>15</v>
      </c>
      <c r="B3080" s="799" t="s">
        <v>57</v>
      </c>
      <c r="C3080" s="827" t="s">
        <v>3759</v>
      </c>
      <c r="D3080" s="793" t="s">
        <v>46</v>
      </c>
      <c r="E3080" s="130">
        <v>3</v>
      </c>
      <c r="F3080" s="130" t="s">
        <v>1185</v>
      </c>
      <c r="G3080" s="130" t="s">
        <v>1185</v>
      </c>
      <c r="H3080" s="130" t="s">
        <v>1185</v>
      </c>
      <c r="I3080" s="130" t="s">
        <v>1185</v>
      </c>
      <c r="J3080" s="828">
        <v>3000</v>
      </c>
    </row>
    <row r="3081" spans="1:10" ht="40.5">
      <c r="A3081" s="130">
        <v>16</v>
      </c>
      <c r="B3081" s="799" t="s">
        <v>545</v>
      </c>
      <c r="C3081" s="827" t="s">
        <v>3760</v>
      </c>
      <c r="D3081" s="795" t="s">
        <v>46</v>
      </c>
      <c r="E3081" s="130">
        <v>1</v>
      </c>
      <c r="F3081" s="130" t="s">
        <v>1185</v>
      </c>
      <c r="G3081" s="130" t="s">
        <v>1185</v>
      </c>
      <c r="H3081" s="130" t="s">
        <v>1185</v>
      </c>
      <c r="I3081" s="130" t="s">
        <v>1185</v>
      </c>
      <c r="J3081" s="828">
        <v>1100</v>
      </c>
    </row>
    <row r="3082" spans="1:10" ht="15.75">
      <c r="A3082" s="130">
        <v>17</v>
      </c>
      <c r="B3082" s="835" t="s">
        <v>3682</v>
      </c>
      <c r="C3082" s="836" t="s">
        <v>3761</v>
      </c>
      <c r="D3082" s="795" t="s">
        <v>46</v>
      </c>
      <c r="E3082" s="130">
        <v>8</v>
      </c>
      <c r="F3082" s="130" t="s">
        <v>1185</v>
      </c>
      <c r="G3082" s="130" t="s">
        <v>1185</v>
      </c>
      <c r="H3082" s="130" t="s">
        <v>1185</v>
      </c>
      <c r="I3082" s="130" t="s">
        <v>1185</v>
      </c>
      <c r="J3082" s="828">
        <v>3870.4</v>
      </c>
    </row>
    <row r="3083" spans="1:10" ht="15.75">
      <c r="A3083" s="130">
        <v>18</v>
      </c>
      <c r="B3083" s="247" t="s">
        <v>638</v>
      </c>
      <c r="C3083" s="837" t="s">
        <v>3762</v>
      </c>
      <c r="D3083" s="795" t="s">
        <v>2162</v>
      </c>
      <c r="E3083" s="130">
        <v>5432</v>
      </c>
      <c r="F3083" s="130" t="s">
        <v>1185</v>
      </c>
      <c r="G3083" s="130" t="s">
        <v>1185</v>
      </c>
      <c r="H3083" s="130" t="s">
        <v>1185</v>
      </c>
      <c r="I3083" s="130" t="s">
        <v>1185</v>
      </c>
      <c r="J3083" s="828">
        <v>397405.12</v>
      </c>
    </row>
    <row r="3084" spans="1:10" ht="15.75">
      <c r="A3084" s="130">
        <v>19</v>
      </c>
      <c r="B3084" s="247"/>
      <c r="C3084" s="837" t="s">
        <v>3763</v>
      </c>
      <c r="D3084" s="795" t="s">
        <v>46</v>
      </c>
      <c r="E3084" s="130">
        <v>2</v>
      </c>
      <c r="F3084" s="130"/>
      <c r="G3084" s="130"/>
      <c r="H3084" s="130"/>
      <c r="I3084" s="130"/>
      <c r="J3084" s="828">
        <v>100</v>
      </c>
    </row>
    <row r="3085" spans="1:10" ht="31.5">
      <c r="A3085" s="130">
        <v>20</v>
      </c>
      <c r="B3085" s="247" t="s">
        <v>909</v>
      </c>
      <c r="C3085" s="837" t="s">
        <v>3764</v>
      </c>
      <c r="D3085" s="795" t="s">
        <v>46</v>
      </c>
      <c r="E3085" s="130">
        <v>2</v>
      </c>
      <c r="F3085" s="130" t="s">
        <v>1185</v>
      </c>
      <c r="G3085" s="130" t="s">
        <v>1185</v>
      </c>
      <c r="H3085" s="130" t="s">
        <v>1185</v>
      </c>
      <c r="I3085" s="130" t="s">
        <v>1185</v>
      </c>
      <c r="J3085" s="828">
        <v>113044</v>
      </c>
    </row>
    <row r="3086" spans="1:10" ht="31.5">
      <c r="A3086" s="130">
        <v>21</v>
      </c>
      <c r="B3086" s="247" t="s">
        <v>3712</v>
      </c>
      <c r="C3086" s="837" t="s">
        <v>3765</v>
      </c>
      <c r="D3086" s="795" t="s">
        <v>46</v>
      </c>
      <c r="E3086" s="130">
        <v>4</v>
      </c>
      <c r="F3086" s="130" t="s">
        <v>1185</v>
      </c>
      <c r="G3086" s="130" t="s">
        <v>1185</v>
      </c>
      <c r="H3086" s="130" t="s">
        <v>1185</v>
      </c>
      <c r="I3086" s="130" t="s">
        <v>1185</v>
      </c>
      <c r="J3086" s="828">
        <v>5664</v>
      </c>
    </row>
    <row r="3087" spans="1:10" ht="31.5">
      <c r="A3087" s="130">
        <v>22</v>
      </c>
      <c r="B3087" s="247" t="s">
        <v>864</v>
      </c>
      <c r="C3087" s="837" t="s">
        <v>3766</v>
      </c>
      <c r="D3087" s="795" t="s">
        <v>46</v>
      </c>
      <c r="E3087" s="130">
        <v>6</v>
      </c>
      <c r="F3087" s="130" t="s">
        <v>1185</v>
      </c>
      <c r="G3087" s="130" t="s">
        <v>1185</v>
      </c>
      <c r="H3087" s="130" t="s">
        <v>1185</v>
      </c>
      <c r="I3087" s="130" t="s">
        <v>1185</v>
      </c>
      <c r="J3087" s="828">
        <v>5664</v>
      </c>
    </row>
    <row r="3088" spans="1:10" ht="31.5">
      <c r="A3088" s="130">
        <v>23</v>
      </c>
      <c r="B3088" s="247" t="s">
        <v>2633</v>
      </c>
      <c r="C3088" s="837" t="s">
        <v>3767</v>
      </c>
      <c r="D3088" s="795" t="s">
        <v>46</v>
      </c>
      <c r="E3088" s="130">
        <v>4</v>
      </c>
      <c r="F3088" s="130" t="s">
        <v>1185</v>
      </c>
      <c r="G3088" s="130" t="s">
        <v>1185</v>
      </c>
      <c r="H3088" s="130" t="s">
        <v>1185</v>
      </c>
      <c r="I3088" s="130" t="s">
        <v>1185</v>
      </c>
      <c r="J3088" s="828">
        <v>3776</v>
      </c>
    </row>
    <row r="3089" spans="1:10" ht="31.5">
      <c r="A3089" s="130">
        <v>24</v>
      </c>
      <c r="B3089" s="223" t="s">
        <v>860</v>
      </c>
      <c r="C3089" s="838" t="s">
        <v>3768</v>
      </c>
      <c r="D3089" s="793" t="s">
        <v>46</v>
      </c>
      <c r="E3089" s="130">
        <v>1</v>
      </c>
      <c r="F3089" s="130" t="s">
        <v>1185</v>
      </c>
      <c r="G3089" s="130" t="s">
        <v>1185</v>
      </c>
      <c r="H3089" s="130" t="s">
        <v>1185</v>
      </c>
      <c r="I3089" s="130" t="s">
        <v>1185</v>
      </c>
      <c r="J3089" s="828">
        <v>57600</v>
      </c>
    </row>
    <row r="3090" spans="1:10" ht="15.75">
      <c r="A3090" s="130">
        <v>25</v>
      </c>
      <c r="B3090" s="223" t="s">
        <v>3704</v>
      </c>
      <c r="C3090" s="836" t="s">
        <v>3769</v>
      </c>
      <c r="D3090" s="795" t="s">
        <v>46</v>
      </c>
      <c r="E3090" s="130">
        <v>6</v>
      </c>
      <c r="F3090" s="130" t="s">
        <v>1185</v>
      </c>
      <c r="G3090" s="130" t="s">
        <v>1185</v>
      </c>
      <c r="H3090" s="130" t="s">
        <v>1185</v>
      </c>
      <c r="I3090" s="130" t="s">
        <v>1185</v>
      </c>
      <c r="J3090" s="828">
        <v>7788</v>
      </c>
    </row>
    <row r="3091" spans="1:10" ht="15.75">
      <c r="A3091" s="130">
        <v>26</v>
      </c>
      <c r="B3091" s="839"/>
      <c r="C3091" s="840" t="s">
        <v>3770</v>
      </c>
      <c r="D3091" s="795" t="s">
        <v>46</v>
      </c>
      <c r="E3091" s="841">
        <v>3</v>
      </c>
      <c r="F3091" s="130" t="s">
        <v>1185</v>
      </c>
      <c r="G3091" s="130" t="s">
        <v>1185</v>
      </c>
      <c r="H3091" s="130" t="s">
        <v>1185</v>
      </c>
      <c r="I3091" s="130" t="s">
        <v>1185</v>
      </c>
      <c r="J3091" s="828">
        <v>3540</v>
      </c>
    </row>
    <row r="3092" spans="1:10" ht="15.75">
      <c r="A3092" s="130">
        <v>27</v>
      </c>
      <c r="B3092" s="839"/>
      <c r="C3092" s="840" t="s">
        <v>3771</v>
      </c>
      <c r="D3092" s="795" t="s">
        <v>46</v>
      </c>
      <c r="E3092" s="841">
        <v>1</v>
      </c>
      <c r="F3092" s="130" t="s">
        <v>1185</v>
      </c>
      <c r="G3092" s="130" t="s">
        <v>1185</v>
      </c>
      <c r="H3092" s="130" t="s">
        <v>1185</v>
      </c>
      <c r="I3092" s="130" t="s">
        <v>1185</v>
      </c>
      <c r="J3092" s="828">
        <v>8242.2999999999993</v>
      </c>
    </row>
    <row r="3093" spans="1:10" ht="15.75">
      <c r="A3093" s="130">
        <v>28</v>
      </c>
      <c r="B3093" s="839"/>
      <c r="C3093" s="840" t="s">
        <v>3772</v>
      </c>
      <c r="D3093" s="795" t="s">
        <v>46</v>
      </c>
      <c r="E3093" s="841">
        <v>7</v>
      </c>
      <c r="F3093" s="130" t="s">
        <v>1185</v>
      </c>
      <c r="G3093" s="130" t="s">
        <v>1185</v>
      </c>
      <c r="H3093" s="130" t="s">
        <v>1185</v>
      </c>
      <c r="I3093" s="130" t="s">
        <v>1185</v>
      </c>
      <c r="J3093" s="828">
        <v>59224.2</v>
      </c>
    </row>
    <row r="3094" spans="1:10" ht="20.25">
      <c r="A3094" s="130">
        <v>29</v>
      </c>
      <c r="B3094" s="826" t="s">
        <v>3773</v>
      </c>
      <c r="C3094" s="840" t="s">
        <v>3774</v>
      </c>
      <c r="D3094" s="795" t="s">
        <v>46</v>
      </c>
      <c r="E3094" s="841">
        <v>18</v>
      </c>
      <c r="F3094" s="130" t="s">
        <v>1185</v>
      </c>
      <c r="G3094" s="130" t="s">
        <v>1185</v>
      </c>
      <c r="H3094" s="130" t="s">
        <v>1185</v>
      </c>
      <c r="I3094" s="130" t="s">
        <v>1185</v>
      </c>
      <c r="J3094" s="828">
        <v>62084.5</v>
      </c>
    </row>
    <row r="3095" spans="1:10" ht="15.75">
      <c r="A3095" s="130">
        <v>30</v>
      </c>
      <c r="B3095" s="610" t="s">
        <v>857</v>
      </c>
      <c r="C3095" s="827" t="s">
        <v>3775</v>
      </c>
      <c r="D3095" s="795" t="s">
        <v>46</v>
      </c>
      <c r="E3095" s="130">
        <v>21</v>
      </c>
      <c r="F3095" s="130" t="s">
        <v>1185</v>
      </c>
      <c r="G3095" s="130" t="s">
        <v>1185</v>
      </c>
      <c r="H3095" s="130" t="s">
        <v>1185</v>
      </c>
      <c r="I3095" s="130" t="s">
        <v>1185</v>
      </c>
      <c r="J3095" s="828">
        <v>73101</v>
      </c>
    </row>
    <row r="3096" spans="1:10" ht="15.75">
      <c r="A3096" s="130">
        <v>31</v>
      </c>
      <c r="B3096" s="610" t="s">
        <v>3776</v>
      </c>
      <c r="C3096" s="827" t="s">
        <v>3777</v>
      </c>
      <c r="D3096" s="793" t="s">
        <v>46</v>
      </c>
      <c r="E3096" s="130">
        <v>2</v>
      </c>
      <c r="F3096" s="130" t="s">
        <v>1185</v>
      </c>
      <c r="G3096" s="130" t="s">
        <v>1185</v>
      </c>
      <c r="H3096" s="130" t="s">
        <v>1185</v>
      </c>
      <c r="I3096" s="130" t="s">
        <v>1185</v>
      </c>
      <c r="J3096" s="828">
        <v>7788</v>
      </c>
    </row>
    <row r="3097" spans="1:10" ht="31.5">
      <c r="A3097" s="130">
        <v>32</v>
      </c>
      <c r="B3097" s="610"/>
      <c r="C3097" s="836" t="s">
        <v>3778</v>
      </c>
      <c r="D3097" s="793" t="s">
        <v>46</v>
      </c>
      <c r="E3097" s="130">
        <v>2</v>
      </c>
      <c r="F3097" s="130" t="s">
        <v>1185</v>
      </c>
      <c r="G3097" s="130" t="s">
        <v>1185</v>
      </c>
      <c r="H3097" s="130" t="s">
        <v>1185</v>
      </c>
      <c r="I3097" s="130" t="s">
        <v>1185</v>
      </c>
      <c r="J3097" s="842">
        <v>11505</v>
      </c>
    </row>
    <row r="3098" spans="1:10" ht="31.5">
      <c r="A3098" s="130">
        <v>33</v>
      </c>
      <c r="B3098" s="610"/>
      <c r="C3098" s="836" t="s">
        <v>3779</v>
      </c>
      <c r="D3098" s="793" t="s">
        <v>46</v>
      </c>
      <c r="E3098" s="130">
        <v>4</v>
      </c>
      <c r="F3098" s="130" t="s">
        <v>1185</v>
      </c>
      <c r="G3098" s="130" t="s">
        <v>1185</v>
      </c>
      <c r="H3098" s="130" t="s">
        <v>1185</v>
      </c>
      <c r="I3098" s="130" t="s">
        <v>1185</v>
      </c>
      <c r="J3098" s="828">
        <v>23600</v>
      </c>
    </row>
    <row r="3099" spans="1:10" ht="31.5">
      <c r="A3099" s="130">
        <v>34</v>
      </c>
      <c r="B3099" s="610"/>
      <c r="C3099" s="836" t="s">
        <v>3780</v>
      </c>
      <c r="D3099" s="793" t="s">
        <v>46</v>
      </c>
      <c r="E3099" s="130">
        <v>2</v>
      </c>
      <c r="F3099" s="130" t="s">
        <v>1185</v>
      </c>
      <c r="G3099" s="130" t="s">
        <v>1185</v>
      </c>
      <c r="H3099" s="130" t="s">
        <v>1185</v>
      </c>
      <c r="I3099" s="130" t="s">
        <v>1185</v>
      </c>
      <c r="J3099" s="828">
        <v>11505</v>
      </c>
    </row>
    <row r="3100" spans="1:10" ht="47.25">
      <c r="A3100" s="130">
        <v>35</v>
      </c>
      <c r="B3100" s="610"/>
      <c r="C3100" s="836" t="s">
        <v>3781</v>
      </c>
      <c r="D3100" s="793" t="s">
        <v>46</v>
      </c>
      <c r="E3100" s="130">
        <v>2</v>
      </c>
      <c r="F3100" s="130" t="s">
        <v>1185</v>
      </c>
      <c r="G3100" s="130" t="s">
        <v>1185</v>
      </c>
      <c r="H3100" s="130" t="s">
        <v>1185</v>
      </c>
      <c r="I3100" s="130" t="s">
        <v>1185</v>
      </c>
      <c r="J3100" s="828">
        <v>11800</v>
      </c>
    </row>
    <row r="3101" spans="1:10" ht="47.25">
      <c r="A3101" s="130">
        <v>36</v>
      </c>
      <c r="B3101" s="610"/>
      <c r="C3101" s="836" t="s">
        <v>3782</v>
      </c>
      <c r="D3101" s="793" t="s">
        <v>46</v>
      </c>
      <c r="E3101" s="130">
        <v>1</v>
      </c>
      <c r="F3101" s="130" t="s">
        <v>1185</v>
      </c>
      <c r="G3101" s="130" t="s">
        <v>1185</v>
      </c>
      <c r="H3101" s="130" t="s">
        <v>1185</v>
      </c>
      <c r="I3101" s="130" t="s">
        <v>1185</v>
      </c>
      <c r="J3101" s="828">
        <v>5723</v>
      </c>
    </row>
    <row r="3102" spans="1:10" ht="47.25">
      <c r="A3102" s="130">
        <v>37</v>
      </c>
      <c r="B3102" s="843"/>
      <c r="C3102" s="844" t="s">
        <v>3783</v>
      </c>
      <c r="D3102" s="793" t="s">
        <v>46</v>
      </c>
      <c r="E3102" s="130">
        <v>1</v>
      </c>
      <c r="F3102" s="130" t="s">
        <v>1185</v>
      </c>
      <c r="G3102" s="130" t="s">
        <v>1185</v>
      </c>
      <c r="H3102" s="130" t="s">
        <v>1185</v>
      </c>
      <c r="I3102" s="130" t="s">
        <v>1185</v>
      </c>
      <c r="J3102" s="828">
        <v>5723</v>
      </c>
    </row>
    <row r="3103" spans="1:10" ht="15.75">
      <c r="A3103" s="130">
        <v>38</v>
      </c>
      <c r="B3103" s="610"/>
      <c r="C3103" s="836" t="s">
        <v>3784</v>
      </c>
      <c r="D3103" s="793" t="s">
        <v>46</v>
      </c>
      <c r="E3103" s="130">
        <v>2</v>
      </c>
      <c r="F3103" s="130" t="s">
        <v>1185</v>
      </c>
      <c r="G3103" s="130" t="s">
        <v>1185</v>
      </c>
      <c r="H3103" s="130" t="s">
        <v>1185</v>
      </c>
      <c r="I3103" s="130" t="s">
        <v>1185</v>
      </c>
      <c r="J3103" s="828">
        <v>2134.1</v>
      </c>
    </row>
    <row r="3104" spans="1:10" ht="31.5">
      <c r="A3104" s="130">
        <v>39</v>
      </c>
      <c r="B3104" s="610"/>
      <c r="C3104" s="836" t="s">
        <v>3785</v>
      </c>
      <c r="D3104" s="793" t="s">
        <v>46</v>
      </c>
      <c r="E3104" s="130">
        <v>1</v>
      </c>
      <c r="F3104" s="130" t="s">
        <v>1185</v>
      </c>
      <c r="G3104" s="130" t="s">
        <v>1185</v>
      </c>
      <c r="H3104" s="130" t="s">
        <v>1185</v>
      </c>
      <c r="I3104" s="130" t="s">
        <v>1185</v>
      </c>
      <c r="J3104" s="828">
        <v>2242</v>
      </c>
    </row>
    <row r="3105" spans="1:10" ht="15.75">
      <c r="A3105" s="130">
        <v>40</v>
      </c>
      <c r="B3105" s="610"/>
      <c r="C3105" s="845" t="s">
        <v>3786</v>
      </c>
      <c r="D3105" s="793" t="s">
        <v>46</v>
      </c>
      <c r="E3105" s="130">
        <v>1</v>
      </c>
      <c r="F3105" s="130" t="s">
        <v>1185</v>
      </c>
      <c r="G3105" s="130" t="s">
        <v>1185</v>
      </c>
      <c r="H3105" s="130" t="s">
        <v>1185</v>
      </c>
      <c r="I3105" s="130" t="s">
        <v>1185</v>
      </c>
      <c r="J3105" s="828">
        <v>622.97</v>
      </c>
    </row>
    <row r="3106" spans="1:10" ht="15.75">
      <c r="A3106" s="130">
        <v>41</v>
      </c>
      <c r="B3106" s="610"/>
      <c r="C3106" s="845" t="s">
        <v>3787</v>
      </c>
      <c r="D3106" s="793" t="s">
        <v>46</v>
      </c>
      <c r="E3106" s="130">
        <v>6</v>
      </c>
      <c r="F3106" s="130" t="s">
        <v>1185</v>
      </c>
      <c r="G3106" s="130" t="s">
        <v>1185</v>
      </c>
      <c r="H3106" s="130" t="s">
        <v>1185</v>
      </c>
      <c r="I3106" s="130" t="s">
        <v>1185</v>
      </c>
      <c r="J3106" s="828">
        <v>3000</v>
      </c>
    </row>
    <row r="3107" spans="1:10" ht="47.25">
      <c r="A3107" s="130">
        <v>42</v>
      </c>
      <c r="B3107" s="610"/>
      <c r="C3107" s="846" t="s">
        <v>3788</v>
      </c>
      <c r="D3107" s="793" t="s">
        <v>46</v>
      </c>
      <c r="E3107" s="130">
        <v>3</v>
      </c>
      <c r="F3107" s="130" t="s">
        <v>1185</v>
      </c>
      <c r="G3107" s="130" t="s">
        <v>1185</v>
      </c>
      <c r="H3107" s="130" t="s">
        <v>1185</v>
      </c>
      <c r="I3107" s="130" t="s">
        <v>1185</v>
      </c>
      <c r="J3107" s="828">
        <v>30000</v>
      </c>
    </row>
    <row r="3108" spans="1:10" ht="31.5">
      <c r="A3108" s="130">
        <v>43</v>
      </c>
      <c r="B3108" s="610"/>
      <c r="C3108" s="846" t="s">
        <v>3789</v>
      </c>
      <c r="D3108" s="793" t="s">
        <v>46</v>
      </c>
      <c r="E3108" s="130">
        <v>2</v>
      </c>
      <c r="F3108" s="130" t="s">
        <v>1185</v>
      </c>
      <c r="G3108" s="130" t="s">
        <v>1185</v>
      </c>
      <c r="H3108" s="130" t="s">
        <v>1185</v>
      </c>
      <c r="I3108" s="130" t="s">
        <v>1185</v>
      </c>
      <c r="J3108" s="828">
        <v>30000</v>
      </c>
    </row>
    <row r="3109" spans="1:10" ht="31.5">
      <c r="A3109" s="130">
        <v>44</v>
      </c>
      <c r="B3109" s="610"/>
      <c r="C3109" s="846" t="s">
        <v>3790</v>
      </c>
      <c r="D3109" s="793" t="s">
        <v>46</v>
      </c>
      <c r="E3109" s="130">
        <v>2</v>
      </c>
      <c r="F3109" s="130" t="s">
        <v>1185</v>
      </c>
      <c r="G3109" s="130" t="s">
        <v>1185</v>
      </c>
      <c r="H3109" s="130" t="s">
        <v>1185</v>
      </c>
      <c r="I3109" s="130" t="s">
        <v>1185</v>
      </c>
      <c r="J3109" s="828">
        <v>2230.1999999999998</v>
      </c>
    </row>
    <row r="3110" spans="1:10" ht="31.5">
      <c r="A3110" s="130">
        <v>45</v>
      </c>
      <c r="B3110" s="610"/>
      <c r="C3110" s="846" t="s">
        <v>3791</v>
      </c>
      <c r="D3110" s="793" t="s">
        <v>46</v>
      </c>
      <c r="E3110" s="130">
        <v>1</v>
      </c>
      <c r="F3110" s="130" t="s">
        <v>1185</v>
      </c>
      <c r="G3110" s="130" t="s">
        <v>1185</v>
      </c>
      <c r="H3110" s="130" t="s">
        <v>1185</v>
      </c>
      <c r="I3110" s="130" t="s">
        <v>1185</v>
      </c>
      <c r="J3110" s="828">
        <v>1876.3</v>
      </c>
    </row>
    <row r="3111" spans="1:10" ht="31.5">
      <c r="A3111" s="130">
        <v>46</v>
      </c>
      <c r="B3111" s="610"/>
      <c r="C3111" s="846" t="s">
        <v>3792</v>
      </c>
      <c r="D3111" s="793" t="s">
        <v>46</v>
      </c>
      <c r="E3111" s="130">
        <v>2</v>
      </c>
      <c r="F3111" s="130" t="s">
        <v>1185</v>
      </c>
      <c r="G3111" s="130" t="s">
        <v>1185</v>
      </c>
      <c r="H3111" s="130" t="s">
        <v>1185</v>
      </c>
      <c r="I3111" s="130" t="s">
        <v>1185</v>
      </c>
      <c r="J3111" s="828">
        <v>3988.7</v>
      </c>
    </row>
    <row r="3112" spans="1:10" ht="15.75">
      <c r="A3112" s="130"/>
      <c r="B3112" s="610"/>
      <c r="C3112" s="846" t="s">
        <v>3793</v>
      </c>
      <c r="D3112" s="793" t="s">
        <v>31</v>
      </c>
      <c r="E3112" s="130">
        <v>2</v>
      </c>
      <c r="F3112" s="130" t="s">
        <v>1185</v>
      </c>
      <c r="G3112" s="130" t="s">
        <v>1185</v>
      </c>
      <c r="H3112" s="130" t="s">
        <v>1185</v>
      </c>
      <c r="I3112" s="130" t="s">
        <v>1185</v>
      </c>
      <c r="J3112" s="828">
        <v>5865</v>
      </c>
    </row>
    <row r="3113" spans="1:10" ht="15.75">
      <c r="A3113" s="130"/>
      <c r="B3113" s="135"/>
      <c r="C3113" s="847"/>
      <c r="D3113" s="793"/>
      <c r="E3113" s="805"/>
      <c r="F3113" s="130"/>
      <c r="G3113" s="131"/>
      <c r="H3113" s="1194" t="s">
        <v>679</v>
      </c>
      <c r="I3113" s="1195"/>
      <c r="J3113" s="298">
        <f>SUM(J3066:J3112)</f>
        <v>1295776.79</v>
      </c>
    </row>
    <row r="3114" spans="1:10" ht="18.75">
      <c r="A3114" s="299"/>
      <c r="B3114" s="1196"/>
      <c r="C3114" s="1196"/>
      <c r="D3114" s="1196"/>
      <c r="E3114" s="1196"/>
      <c r="F3114" s="1196"/>
      <c r="G3114" s="1196"/>
      <c r="H3114" s="1196"/>
      <c r="I3114" s="1196"/>
      <c r="J3114" s="1196"/>
    </row>
    <row r="3115" spans="1:10">
      <c r="A3115" s="1133" t="s">
        <v>694</v>
      </c>
      <c r="B3115" s="1122" t="s">
        <v>5</v>
      </c>
      <c r="C3115" s="1122" t="s">
        <v>695</v>
      </c>
      <c r="D3115" s="1120" t="s">
        <v>7</v>
      </c>
      <c r="E3115" s="1122" t="s">
        <v>696</v>
      </c>
      <c r="F3115" s="1122"/>
      <c r="G3115" s="1122"/>
      <c r="H3115" s="1122"/>
      <c r="I3115" s="1122"/>
      <c r="J3115" s="1122" t="s">
        <v>1161</v>
      </c>
    </row>
    <row r="3116" spans="1:10">
      <c r="A3116" s="1122"/>
      <c r="B3116" s="1122"/>
      <c r="C3116" s="1122"/>
      <c r="D3116" s="1121"/>
      <c r="E3116" s="130" t="s">
        <v>10</v>
      </c>
      <c r="F3116" s="130" t="s">
        <v>699</v>
      </c>
      <c r="G3116" s="130" t="s">
        <v>12</v>
      </c>
      <c r="H3116" s="130" t="s">
        <v>700</v>
      </c>
      <c r="I3116" s="130" t="s">
        <v>701</v>
      </c>
      <c r="J3116" s="1122"/>
    </row>
    <row r="3117" spans="1:10" ht="15.75">
      <c r="A3117" s="130">
        <v>1</v>
      </c>
      <c r="B3117" s="247" t="s">
        <v>92</v>
      </c>
      <c r="C3117" s="848" t="s">
        <v>3794</v>
      </c>
      <c r="D3117" s="308" t="s">
        <v>278</v>
      </c>
      <c r="E3117" s="130" t="s">
        <v>1184</v>
      </c>
      <c r="F3117" s="130" t="s">
        <v>1185</v>
      </c>
      <c r="G3117" s="130" t="s">
        <v>1185</v>
      </c>
      <c r="H3117" s="130" t="s">
        <v>1185</v>
      </c>
      <c r="I3117" s="130">
        <v>1</v>
      </c>
      <c r="J3117" s="828">
        <v>200</v>
      </c>
    </row>
    <row r="3118" spans="1:10" ht="40.5">
      <c r="A3118" s="130">
        <v>2</v>
      </c>
      <c r="B3118" s="799" t="s">
        <v>57</v>
      </c>
      <c r="C3118" s="849" t="s">
        <v>3795</v>
      </c>
      <c r="D3118" s="308" t="s">
        <v>278</v>
      </c>
      <c r="E3118" s="130" t="s">
        <v>1184</v>
      </c>
      <c r="F3118" s="130" t="s">
        <v>1185</v>
      </c>
      <c r="G3118" s="130" t="s">
        <v>1185</v>
      </c>
      <c r="H3118" s="130" t="s">
        <v>1185</v>
      </c>
      <c r="I3118" s="130">
        <v>3</v>
      </c>
      <c r="J3118" s="828">
        <v>4500</v>
      </c>
    </row>
    <row r="3119" spans="1:10" ht="40.5">
      <c r="A3119" s="130">
        <v>3</v>
      </c>
      <c r="B3119" s="799" t="s">
        <v>545</v>
      </c>
      <c r="C3119" s="849" t="s">
        <v>3796</v>
      </c>
      <c r="D3119" s="308" t="s">
        <v>278</v>
      </c>
      <c r="E3119" s="130" t="s">
        <v>1184</v>
      </c>
      <c r="F3119" s="130" t="s">
        <v>1185</v>
      </c>
      <c r="G3119" s="130" t="s">
        <v>1185</v>
      </c>
      <c r="H3119" s="130" t="s">
        <v>1185</v>
      </c>
      <c r="I3119" s="130">
        <v>2</v>
      </c>
      <c r="J3119" s="828">
        <v>400</v>
      </c>
    </row>
    <row r="3120" spans="1:10" ht="15.75">
      <c r="A3120" s="130">
        <v>4</v>
      </c>
      <c r="B3120" s="850" t="s">
        <v>702</v>
      </c>
      <c r="C3120" s="851" t="s">
        <v>786</v>
      </c>
      <c r="D3120" s="308" t="s">
        <v>1309</v>
      </c>
      <c r="E3120" s="130" t="s">
        <v>1184</v>
      </c>
      <c r="F3120" s="130" t="s">
        <v>1185</v>
      </c>
      <c r="G3120" s="130" t="s">
        <v>1185</v>
      </c>
      <c r="H3120" s="130" t="s">
        <v>1185</v>
      </c>
      <c r="I3120" s="130">
        <v>13515</v>
      </c>
      <c r="J3120" s="828">
        <v>135150</v>
      </c>
    </row>
    <row r="3121" spans="1:15">
      <c r="A3121" s="131"/>
      <c r="B3121" s="131"/>
      <c r="C3121" s="131"/>
      <c r="D3121" s="131"/>
      <c r="E3121" s="131"/>
      <c r="F3121" s="131"/>
      <c r="G3121" s="131"/>
      <c r="H3121" s="1190" t="s">
        <v>679</v>
      </c>
      <c r="I3121" s="1190"/>
      <c r="J3121" s="298">
        <f>SUM(J3117:J3120)</f>
        <v>140250</v>
      </c>
    </row>
    <row r="3122" spans="1:15">
      <c r="A3122" s="123"/>
      <c r="B3122" s="123"/>
      <c r="C3122" s="172"/>
      <c r="D3122" s="172"/>
      <c r="E3122" s="172"/>
      <c r="F3122" s="172"/>
      <c r="G3122" s="172"/>
      <c r="H3122" s="303"/>
      <c r="I3122" s="303"/>
      <c r="J3122" s="304"/>
    </row>
    <row r="3123" spans="1:15">
      <c r="A3123" s="123"/>
      <c r="B3123" s="123"/>
      <c r="C3123" s="123" t="s">
        <v>3797</v>
      </c>
      <c r="D3123" s="123"/>
      <c r="E3123" s="1139" t="s">
        <v>3798</v>
      </c>
      <c r="F3123" s="1139"/>
      <c r="G3123" s="123"/>
      <c r="H3123" s="1139" t="s">
        <v>3799</v>
      </c>
      <c r="I3123" s="1139"/>
      <c r="J3123" s="1139"/>
    </row>
    <row r="3124" spans="1:15">
      <c r="A3124" s="123"/>
      <c r="B3124" s="123"/>
      <c r="C3124" s="123"/>
      <c r="D3124" s="123"/>
      <c r="E3124" s="123"/>
      <c r="F3124" s="123"/>
      <c r="G3124" s="123"/>
      <c r="H3124" s="123"/>
      <c r="I3124" s="123"/>
      <c r="J3124" s="123"/>
    </row>
    <row r="3127" spans="1:15" ht="22.5">
      <c r="A3127" s="1191" t="s">
        <v>3800</v>
      </c>
      <c r="B3127" s="1191"/>
      <c r="C3127" s="1191"/>
      <c r="D3127" s="1191"/>
      <c r="E3127" s="1191"/>
      <c r="F3127" s="1191"/>
      <c r="G3127" s="1191"/>
      <c r="H3127" s="1191"/>
      <c r="I3127" s="1191"/>
      <c r="J3127" s="1191"/>
      <c r="K3127" s="1191"/>
      <c r="L3127" s="1191"/>
      <c r="M3127" s="1191"/>
      <c r="N3127" s="1191"/>
      <c r="O3127" s="1191"/>
    </row>
    <row r="3128" spans="1:15">
      <c r="A3128" s="852"/>
      <c r="B3128" s="853"/>
      <c r="C3128" s="854"/>
      <c r="D3128" s="854"/>
      <c r="E3128" s="854"/>
      <c r="F3128" s="854"/>
      <c r="G3128" s="854"/>
      <c r="H3128" s="854"/>
      <c r="I3128" s="854"/>
      <c r="J3128" s="854"/>
      <c r="K3128" s="854"/>
      <c r="L3128" s="854"/>
      <c r="M3128" s="854"/>
      <c r="N3128" s="854"/>
      <c r="O3128" s="854"/>
    </row>
    <row r="3129" spans="1:15" ht="15.75">
      <c r="A3129" s="1192" t="s">
        <v>3801</v>
      </c>
      <c r="B3129" s="1193"/>
      <c r="C3129" s="1192"/>
      <c r="D3129" s="855"/>
      <c r="E3129" s="855"/>
      <c r="F3129" s="852"/>
      <c r="G3129" s="852"/>
      <c r="H3129" s="852"/>
      <c r="I3129" s="852"/>
      <c r="J3129" s="852"/>
      <c r="K3129" s="852"/>
      <c r="L3129" s="852"/>
      <c r="M3129" s="852"/>
      <c r="N3129" s="852"/>
      <c r="O3129" s="852"/>
    </row>
    <row r="3130" spans="1:15" ht="15.75">
      <c r="A3130" s="1188" t="s">
        <v>3802</v>
      </c>
      <c r="B3130" s="1189"/>
      <c r="C3130" s="1188"/>
      <c r="D3130" s="856"/>
      <c r="E3130" s="855"/>
      <c r="F3130" s="852"/>
      <c r="G3130" s="852"/>
      <c r="H3130" s="852"/>
      <c r="I3130" s="852"/>
      <c r="J3130" s="852"/>
      <c r="K3130" s="857" t="s">
        <v>3803</v>
      </c>
      <c r="L3130" s="852"/>
      <c r="M3130" s="852"/>
      <c r="N3130" s="852"/>
      <c r="O3130" s="852"/>
    </row>
    <row r="3131" spans="1:15" ht="15.75">
      <c r="A3131" s="858" t="s">
        <v>3804</v>
      </c>
      <c r="B3131" s="859"/>
      <c r="C3131" s="858"/>
      <c r="D3131" s="856"/>
      <c r="E3131" s="855"/>
      <c r="F3131" s="852"/>
      <c r="G3131" s="852"/>
      <c r="H3131" s="852"/>
      <c r="I3131" s="852"/>
      <c r="J3131" s="852"/>
      <c r="K3131" s="428" t="s">
        <v>3805</v>
      </c>
      <c r="L3131" s="852"/>
      <c r="M3131" s="852"/>
      <c r="N3131" s="852"/>
      <c r="O3131" s="852"/>
    </row>
    <row r="3132" spans="1:15" ht="15.75">
      <c r="A3132" s="1161" t="s">
        <v>1941</v>
      </c>
      <c r="B3132" s="1161" t="s">
        <v>5</v>
      </c>
      <c r="C3132" s="1161" t="s">
        <v>6</v>
      </c>
      <c r="D3132" s="1161" t="s">
        <v>7</v>
      </c>
      <c r="E3132" s="1163" t="s">
        <v>2171</v>
      </c>
      <c r="F3132" s="1151" t="s">
        <v>1942</v>
      </c>
      <c r="G3132" s="1152"/>
      <c r="H3132" s="1153" t="s">
        <v>3806</v>
      </c>
      <c r="I3132" s="1154"/>
      <c r="J3132" s="1151" t="s">
        <v>12</v>
      </c>
      <c r="K3132" s="1155"/>
      <c r="L3132" s="1156" t="s">
        <v>14</v>
      </c>
      <c r="M3132" s="1157"/>
      <c r="N3132" s="1158" t="s">
        <v>1944</v>
      </c>
      <c r="O3132" s="1158"/>
    </row>
    <row r="3133" spans="1:15" ht="47.25">
      <c r="A3133" s="1162"/>
      <c r="B3133" s="1162"/>
      <c r="C3133" s="1162"/>
      <c r="D3133" s="1162"/>
      <c r="E3133" s="1164"/>
      <c r="F3133" s="860" t="s">
        <v>2173</v>
      </c>
      <c r="G3133" s="861" t="s">
        <v>2174</v>
      </c>
      <c r="H3133" s="860" t="s">
        <v>2173</v>
      </c>
      <c r="I3133" s="861" t="s">
        <v>2174</v>
      </c>
      <c r="J3133" s="860" t="s">
        <v>2173</v>
      </c>
      <c r="K3133" s="861" t="s">
        <v>2174</v>
      </c>
      <c r="L3133" s="860" t="s">
        <v>2173</v>
      </c>
      <c r="M3133" s="861" t="s">
        <v>2174</v>
      </c>
      <c r="N3133" s="860" t="s">
        <v>2173</v>
      </c>
      <c r="O3133" s="861" t="s">
        <v>2174</v>
      </c>
    </row>
    <row r="3134" spans="1:15" ht="15.75">
      <c r="A3134" s="862">
        <v>2</v>
      </c>
      <c r="B3134" s="1184" t="s">
        <v>926</v>
      </c>
      <c r="C3134" s="1186" t="s">
        <v>1294</v>
      </c>
      <c r="D3134" s="863" t="s">
        <v>21</v>
      </c>
      <c r="E3134" s="864">
        <v>300</v>
      </c>
      <c r="F3134" s="863">
        <f>2000-90</f>
        <v>1910</v>
      </c>
      <c r="G3134" s="863">
        <f>E3134*F3134</f>
        <v>573000</v>
      </c>
      <c r="H3134" s="863"/>
      <c r="I3134" s="863"/>
      <c r="J3134" s="863"/>
      <c r="K3134" s="865"/>
      <c r="L3134" s="865"/>
      <c r="M3134" s="865"/>
      <c r="N3134" s="863"/>
      <c r="O3134" s="863"/>
    </row>
    <row r="3135" spans="1:15" ht="15.75">
      <c r="A3135" s="862"/>
      <c r="B3135" s="1185"/>
      <c r="C3135" s="1187"/>
      <c r="D3135" s="863" t="s">
        <v>21</v>
      </c>
      <c r="E3135" s="864">
        <v>317</v>
      </c>
      <c r="F3135" s="863"/>
      <c r="G3135" s="863"/>
      <c r="H3135" s="863"/>
      <c r="I3135" s="863"/>
      <c r="J3135" s="863"/>
      <c r="K3135" s="865"/>
      <c r="L3135" s="865">
        <v>283.5</v>
      </c>
      <c r="M3135" s="865">
        <f t="shared" ref="M3135:M3139" si="97">E3135*L3135</f>
        <v>89869.5</v>
      </c>
      <c r="N3135" s="863"/>
      <c r="O3135" s="863"/>
    </row>
    <row r="3136" spans="1:15" ht="15.75">
      <c r="A3136" s="862">
        <v>4</v>
      </c>
      <c r="B3136" s="850" t="s">
        <v>553</v>
      </c>
      <c r="C3136" s="866" t="s">
        <v>1295</v>
      </c>
      <c r="D3136" s="863" t="s">
        <v>21</v>
      </c>
      <c r="E3136" s="867">
        <v>233.5</v>
      </c>
      <c r="F3136" s="863"/>
      <c r="G3136" s="863"/>
      <c r="H3136" s="863"/>
      <c r="I3136" s="863"/>
      <c r="J3136" s="863"/>
      <c r="K3136" s="865"/>
      <c r="L3136" s="865">
        <f>100</f>
        <v>100</v>
      </c>
      <c r="M3136" s="865">
        <f t="shared" si="97"/>
        <v>23350</v>
      </c>
      <c r="N3136" s="863"/>
      <c r="O3136" s="863"/>
    </row>
    <row r="3137" spans="1:15" ht="15.75">
      <c r="A3137" s="862">
        <v>5</v>
      </c>
      <c r="B3137" s="1184" t="s">
        <v>466</v>
      </c>
      <c r="C3137" s="1186" t="s">
        <v>1296</v>
      </c>
      <c r="D3137" s="863" t="s">
        <v>21</v>
      </c>
      <c r="E3137" s="867">
        <v>18</v>
      </c>
      <c r="F3137" s="863"/>
      <c r="G3137" s="863"/>
      <c r="H3137" s="863"/>
      <c r="I3137" s="863"/>
      <c r="J3137" s="863"/>
      <c r="K3137" s="865"/>
      <c r="L3137" s="865">
        <v>22520</v>
      </c>
      <c r="M3137" s="865">
        <f t="shared" si="97"/>
        <v>405360</v>
      </c>
      <c r="N3137" s="863"/>
      <c r="O3137" s="863"/>
    </row>
    <row r="3138" spans="1:15" ht="15.75">
      <c r="A3138" s="862"/>
      <c r="B3138" s="1185"/>
      <c r="C3138" s="1187"/>
      <c r="D3138" s="863" t="s">
        <v>21</v>
      </c>
      <c r="E3138" s="867">
        <v>100</v>
      </c>
      <c r="F3138" s="863"/>
      <c r="G3138" s="863"/>
      <c r="H3138" s="863"/>
      <c r="I3138" s="863"/>
      <c r="J3138" s="863"/>
      <c r="K3138" s="865"/>
      <c r="L3138" s="865">
        <v>1285</v>
      </c>
      <c r="M3138" s="865">
        <f t="shared" si="97"/>
        <v>128500</v>
      </c>
      <c r="N3138" s="863"/>
      <c r="O3138" s="863"/>
    </row>
    <row r="3139" spans="1:15" ht="15.75">
      <c r="A3139" s="862">
        <v>14</v>
      </c>
      <c r="B3139" s="850" t="s">
        <v>702</v>
      </c>
      <c r="C3139" s="866" t="s">
        <v>1297</v>
      </c>
      <c r="D3139" s="863" t="s">
        <v>21</v>
      </c>
      <c r="E3139" s="867">
        <v>34.5</v>
      </c>
      <c r="F3139" s="863"/>
      <c r="G3139" s="863"/>
      <c r="H3139" s="863"/>
      <c r="I3139" s="863"/>
      <c r="J3139" s="863"/>
      <c r="K3139" s="865"/>
      <c r="L3139" s="865">
        <v>127</v>
      </c>
      <c r="M3139" s="865">
        <f t="shared" si="97"/>
        <v>4381.5</v>
      </c>
      <c r="N3139" s="863"/>
      <c r="O3139" s="863"/>
    </row>
    <row r="3140" spans="1:15" ht="15.75">
      <c r="A3140" s="862">
        <v>26</v>
      </c>
      <c r="B3140" s="850" t="s">
        <v>1298</v>
      </c>
      <c r="C3140" s="866" t="s">
        <v>1299</v>
      </c>
      <c r="D3140" s="862" t="s">
        <v>21</v>
      </c>
      <c r="E3140" s="862">
        <v>1623.2</v>
      </c>
      <c r="F3140" s="868">
        <f>166.7-30</f>
        <v>136.69999999999999</v>
      </c>
      <c r="G3140" s="863">
        <f t="shared" ref="G3140:G3142" si="98">E3140*F3140</f>
        <v>221891.43999999997</v>
      </c>
      <c r="H3140" s="869"/>
      <c r="I3140" s="869"/>
      <c r="J3140" s="869"/>
      <c r="K3140" s="869"/>
      <c r="L3140" s="869"/>
      <c r="M3140" s="866"/>
      <c r="N3140" s="866"/>
      <c r="O3140" s="866"/>
    </row>
    <row r="3141" spans="1:15" ht="15.75">
      <c r="A3141" s="870"/>
      <c r="B3141" s="871"/>
      <c r="C3141" s="872" t="s">
        <v>3807</v>
      </c>
      <c r="D3141" s="870" t="s">
        <v>940</v>
      </c>
      <c r="E3141" s="873">
        <v>10</v>
      </c>
      <c r="F3141" s="862">
        <f>27540-2210</f>
        <v>25330</v>
      </c>
      <c r="G3141" s="863">
        <f t="shared" si="98"/>
        <v>253300</v>
      </c>
      <c r="H3141" s="866"/>
      <c r="I3141" s="866"/>
      <c r="J3141" s="866"/>
      <c r="K3141" s="866"/>
      <c r="L3141" s="866"/>
      <c r="M3141" s="866"/>
      <c r="N3141" s="862"/>
      <c r="O3141" s="862"/>
    </row>
    <row r="3142" spans="1:15" ht="15.75">
      <c r="A3142" s="870"/>
      <c r="B3142" s="871"/>
      <c r="C3142" s="872" t="s">
        <v>3808</v>
      </c>
      <c r="D3142" s="862" t="s">
        <v>46</v>
      </c>
      <c r="E3142" s="873">
        <v>100</v>
      </c>
      <c r="F3142" s="862">
        <v>19</v>
      </c>
      <c r="G3142" s="863">
        <f t="shared" si="98"/>
        <v>1900</v>
      </c>
      <c r="H3142" s="866"/>
      <c r="I3142" s="866"/>
      <c r="J3142" s="866"/>
      <c r="K3142" s="866"/>
      <c r="L3142" s="862"/>
      <c r="M3142" s="862"/>
      <c r="N3142" s="862"/>
      <c r="O3142" s="862"/>
    </row>
    <row r="3143" spans="1:15" ht="15.75">
      <c r="A3143" s="870"/>
      <c r="B3143" s="872"/>
      <c r="C3143" s="872"/>
      <c r="D3143" s="862"/>
      <c r="E3143" s="873"/>
      <c r="F3143" s="862"/>
      <c r="G3143" s="862"/>
      <c r="H3143" s="866"/>
      <c r="I3143" s="866"/>
      <c r="J3143" s="866"/>
      <c r="K3143" s="874"/>
      <c r="L3143" s="870"/>
      <c r="M3143" s="870"/>
      <c r="N3143" s="862"/>
      <c r="O3143" s="862"/>
    </row>
    <row r="3144" spans="1:15" ht="15.75">
      <c r="A3144" s="862">
        <v>5</v>
      </c>
      <c r="B3144" s="1176" t="s">
        <v>3809</v>
      </c>
      <c r="C3144" s="1178" t="s">
        <v>3810</v>
      </c>
      <c r="D3144" s="862" t="s">
        <v>46</v>
      </c>
      <c r="E3144" s="875">
        <v>44252.75</v>
      </c>
      <c r="F3144" s="863">
        <v>4</v>
      </c>
      <c r="G3144" s="863">
        <f t="shared" ref="G3144:G3155" si="99">E3144*F3144</f>
        <v>177011</v>
      </c>
      <c r="H3144" s="862"/>
      <c r="I3144" s="862"/>
      <c r="J3144" s="862"/>
      <c r="K3144" s="870"/>
      <c r="L3144" s="870"/>
      <c r="M3144" s="870"/>
      <c r="N3144" s="862"/>
      <c r="O3144" s="862"/>
    </row>
    <row r="3145" spans="1:15" ht="15.75">
      <c r="A3145" s="862"/>
      <c r="B3145" s="1177"/>
      <c r="C3145" s="1179"/>
      <c r="D3145" s="862" t="s">
        <v>46</v>
      </c>
      <c r="E3145" s="875">
        <v>150</v>
      </c>
      <c r="F3145" s="863"/>
      <c r="G3145" s="863"/>
      <c r="H3145" s="862"/>
      <c r="I3145" s="862"/>
      <c r="J3145" s="862"/>
      <c r="K3145" s="870"/>
      <c r="L3145" s="870">
        <v>8</v>
      </c>
      <c r="M3145" s="865">
        <f>E3145*L3145</f>
        <v>1200</v>
      </c>
      <c r="N3145" s="862"/>
      <c r="O3145" s="862"/>
    </row>
    <row r="3146" spans="1:15" ht="15.75">
      <c r="A3146" s="862"/>
      <c r="B3146" s="876"/>
      <c r="C3146" s="877" t="s">
        <v>3810</v>
      </c>
      <c r="D3146" s="862" t="s">
        <v>46</v>
      </c>
      <c r="E3146" s="875">
        <v>38322</v>
      </c>
      <c r="F3146" s="863">
        <v>1</v>
      </c>
      <c r="G3146" s="863">
        <f t="shared" si="99"/>
        <v>38322</v>
      </c>
      <c r="H3146" s="862"/>
      <c r="I3146" s="862"/>
      <c r="J3146" s="862"/>
      <c r="K3146" s="862"/>
      <c r="L3146" s="862"/>
      <c r="M3146" s="862"/>
      <c r="N3146" s="862"/>
      <c r="O3146" s="862"/>
    </row>
    <row r="3147" spans="1:15" ht="15.75">
      <c r="A3147" s="862"/>
      <c r="B3147" s="878"/>
      <c r="C3147" s="877"/>
      <c r="D3147" s="862"/>
      <c r="E3147" s="875"/>
      <c r="F3147" s="863"/>
      <c r="G3147" s="863"/>
      <c r="H3147" s="862"/>
      <c r="I3147" s="862"/>
      <c r="J3147" s="862"/>
      <c r="K3147" s="870"/>
      <c r="L3147" s="870"/>
      <c r="M3147" s="870"/>
      <c r="N3147" s="862"/>
      <c r="O3147" s="862"/>
    </row>
    <row r="3148" spans="1:15" ht="15.75">
      <c r="A3148" s="650">
        <v>12</v>
      </c>
      <c r="B3148" s="1180" t="s">
        <v>1204</v>
      </c>
      <c r="C3148" s="1168" t="s">
        <v>3266</v>
      </c>
      <c r="D3148" s="863" t="s">
        <v>555</v>
      </c>
      <c r="E3148" s="875">
        <v>245.16</v>
      </c>
      <c r="F3148" s="863">
        <v>103</v>
      </c>
      <c r="G3148" s="863">
        <f t="shared" si="99"/>
        <v>25251.48</v>
      </c>
      <c r="H3148" s="650"/>
      <c r="I3148" s="650"/>
      <c r="J3148" s="650"/>
      <c r="K3148" s="879"/>
      <c r="L3148" s="879"/>
      <c r="M3148" s="879"/>
      <c r="N3148" s="650"/>
      <c r="O3148" s="650"/>
    </row>
    <row r="3149" spans="1:15" ht="15.75">
      <c r="A3149" s="650"/>
      <c r="B3149" s="1181"/>
      <c r="C3149" s="1183"/>
      <c r="D3149" s="863" t="s">
        <v>555</v>
      </c>
      <c r="E3149" s="875">
        <v>253.7</v>
      </c>
      <c r="F3149" s="863">
        <v>400</v>
      </c>
      <c r="G3149" s="863">
        <f t="shared" si="99"/>
        <v>101480</v>
      </c>
      <c r="H3149" s="650"/>
      <c r="I3149" s="650"/>
      <c r="J3149" s="650"/>
      <c r="K3149" s="879"/>
      <c r="L3149" s="879"/>
      <c r="M3149" s="879"/>
      <c r="N3149" s="650"/>
      <c r="O3149" s="650"/>
    </row>
    <row r="3150" spans="1:15" ht="15.75">
      <c r="A3150" s="650"/>
      <c r="B3150" s="1182"/>
      <c r="C3150" s="1169"/>
      <c r="D3150" s="863" t="s">
        <v>555</v>
      </c>
      <c r="E3150" s="875">
        <v>264.43799999999999</v>
      </c>
      <c r="F3150" s="863">
        <v>131</v>
      </c>
      <c r="G3150" s="863">
        <f t="shared" si="99"/>
        <v>34641.377999999997</v>
      </c>
      <c r="H3150" s="650"/>
      <c r="I3150" s="650"/>
      <c r="J3150" s="650"/>
      <c r="K3150" s="879"/>
      <c r="L3150" s="879"/>
      <c r="M3150" s="879"/>
      <c r="N3150" s="650"/>
      <c r="O3150" s="650"/>
    </row>
    <row r="3151" spans="1:15" ht="15.75">
      <c r="A3151" s="650">
        <v>15</v>
      </c>
      <c r="B3151" s="880" t="s">
        <v>1240</v>
      </c>
      <c r="C3151" s="830" t="s">
        <v>1301</v>
      </c>
      <c r="D3151" s="863" t="s">
        <v>555</v>
      </c>
      <c r="E3151" s="875">
        <v>153.22499999999999</v>
      </c>
      <c r="F3151" s="863">
        <f>221-30</f>
        <v>191</v>
      </c>
      <c r="G3151" s="863">
        <f t="shared" si="99"/>
        <v>29265.974999999999</v>
      </c>
      <c r="H3151" s="650"/>
      <c r="I3151" s="650"/>
      <c r="J3151" s="650"/>
      <c r="K3151" s="879"/>
      <c r="L3151" s="879"/>
      <c r="M3151" s="879"/>
      <c r="N3151" s="650"/>
      <c r="O3151" s="650"/>
    </row>
    <row r="3152" spans="1:15" ht="15.75">
      <c r="A3152" s="650">
        <v>17</v>
      </c>
      <c r="B3152" s="880" t="s">
        <v>580</v>
      </c>
      <c r="C3152" s="830" t="s">
        <v>3811</v>
      </c>
      <c r="D3152" s="863" t="s">
        <v>555</v>
      </c>
      <c r="E3152" s="875">
        <v>146.91</v>
      </c>
      <c r="F3152" s="863">
        <v>290</v>
      </c>
      <c r="G3152" s="863">
        <f t="shared" si="99"/>
        <v>42603.9</v>
      </c>
      <c r="H3152" s="650"/>
      <c r="I3152" s="650"/>
      <c r="J3152" s="650"/>
      <c r="K3152" s="879"/>
      <c r="L3152" s="879"/>
      <c r="M3152" s="879"/>
      <c r="N3152" s="650"/>
      <c r="O3152" s="650"/>
    </row>
    <row r="3153" spans="1:15" ht="15.75">
      <c r="A3153" s="650">
        <v>43</v>
      </c>
      <c r="B3153" s="1180" t="s">
        <v>3812</v>
      </c>
      <c r="C3153" s="1168" t="s">
        <v>3813</v>
      </c>
      <c r="D3153" s="863" t="s">
        <v>555</v>
      </c>
      <c r="E3153" s="875">
        <v>219</v>
      </c>
      <c r="F3153" s="863">
        <v>1029</v>
      </c>
      <c r="G3153" s="863">
        <f t="shared" si="99"/>
        <v>225351</v>
      </c>
      <c r="H3153" s="650"/>
      <c r="I3153" s="650"/>
      <c r="J3153" s="650"/>
      <c r="K3153" s="879"/>
      <c r="L3153" s="879"/>
      <c r="M3153" s="879"/>
      <c r="N3153" s="650"/>
      <c r="O3153" s="650"/>
    </row>
    <row r="3154" spans="1:15" ht="15.75">
      <c r="A3154" s="650"/>
      <c r="B3154" s="1182"/>
      <c r="C3154" s="1169"/>
      <c r="D3154" s="863" t="s">
        <v>555</v>
      </c>
      <c r="E3154" s="875">
        <v>186.08600000000001</v>
      </c>
      <c r="F3154" s="863">
        <v>500</v>
      </c>
      <c r="G3154" s="863">
        <f t="shared" si="99"/>
        <v>93043</v>
      </c>
      <c r="H3154" s="650"/>
      <c r="I3154" s="650"/>
      <c r="J3154" s="650"/>
      <c r="K3154" s="879"/>
      <c r="L3154" s="879"/>
      <c r="M3154" s="879"/>
      <c r="N3154" s="650"/>
      <c r="O3154" s="650"/>
    </row>
    <row r="3155" spans="1:15" ht="15.75">
      <c r="A3155" s="650">
        <v>83</v>
      </c>
      <c r="B3155" s="881" t="s">
        <v>2896</v>
      </c>
      <c r="C3155" s="830" t="s">
        <v>1955</v>
      </c>
      <c r="D3155" s="863" t="s">
        <v>555</v>
      </c>
      <c r="E3155" s="875">
        <v>235.75</v>
      </c>
      <c r="F3155" s="863">
        <v>555</v>
      </c>
      <c r="G3155" s="863">
        <f t="shared" si="99"/>
        <v>130841.25</v>
      </c>
      <c r="H3155" s="650"/>
      <c r="I3155" s="650"/>
      <c r="J3155" s="650"/>
      <c r="K3155" s="879"/>
      <c r="L3155" s="879"/>
      <c r="M3155" s="879"/>
      <c r="N3155" s="650"/>
      <c r="O3155" s="650"/>
    </row>
    <row r="3156" spans="1:15" ht="15.75">
      <c r="A3156" s="650"/>
      <c r="B3156" s="834"/>
      <c r="C3156" s="830"/>
      <c r="D3156" s="863"/>
      <c r="E3156" s="875"/>
      <c r="F3156" s="863"/>
      <c r="G3156" s="863"/>
      <c r="H3156" s="650"/>
      <c r="I3156" s="650"/>
      <c r="J3156" s="650"/>
      <c r="K3156" s="879"/>
      <c r="L3156" s="879"/>
      <c r="M3156" s="879"/>
      <c r="N3156" s="650"/>
      <c r="O3156" s="650"/>
    </row>
    <row r="3157" spans="1:15" ht="15.75">
      <c r="A3157" s="650">
        <v>229</v>
      </c>
      <c r="B3157" s="824" t="s">
        <v>3814</v>
      </c>
      <c r="C3157" s="825" t="s">
        <v>3815</v>
      </c>
      <c r="D3157" s="863" t="s">
        <v>298</v>
      </c>
      <c r="E3157" s="867">
        <v>61000</v>
      </c>
      <c r="F3157" s="863">
        <v>0.39900000000000002</v>
      </c>
      <c r="G3157" s="863">
        <f t="shared" ref="G3157:G3163" si="100">E3157*F3157</f>
        <v>24339</v>
      </c>
      <c r="H3157" s="863"/>
      <c r="I3157" s="863"/>
      <c r="J3157" s="863"/>
      <c r="K3157" s="865"/>
      <c r="L3157" s="865"/>
      <c r="M3157" s="865"/>
      <c r="N3157" s="863"/>
      <c r="O3157" s="863"/>
    </row>
    <row r="3158" spans="1:15" ht="15.75">
      <c r="A3158" s="650">
        <v>260</v>
      </c>
      <c r="B3158" s="824" t="s">
        <v>3816</v>
      </c>
      <c r="C3158" s="825" t="s">
        <v>3817</v>
      </c>
      <c r="D3158" s="863" t="s">
        <v>298</v>
      </c>
      <c r="E3158" s="867">
        <v>61000</v>
      </c>
      <c r="F3158" s="411"/>
      <c r="G3158" s="411"/>
      <c r="H3158" s="825"/>
      <c r="I3158" s="825"/>
      <c r="J3158" s="825"/>
      <c r="K3158" s="882"/>
      <c r="L3158" s="865">
        <v>10.34</v>
      </c>
      <c r="M3158" s="865">
        <f>E3158*L3158</f>
        <v>630740</v>
      </c>
      <c r="N3158" s="863"/>
      <c r="O3158" s="863"/>
    </row>
    <row r="3159" spans="1:15" ht="15.75">
      <c r="A3159" s="650">
        <v>284</v>
      </c>
      <c r="B3159" s="824" t="s">
        <v>3818</v>
      </c>
      <c r="C3159" s="825" t="s">
        <v>3819</v>
      </c>
      <c r="D3159" s="863" t="s">
        <v>298</v>
      </c>
      <c r="E3159" s="867">
        <v>60603</v>
      </c>
      <c r="F3159" s="863"/>
      <c r="G3159" s="863"/>
      <c r="H3159" s="863"/>
      <c r="I3159" s="863"/>
      <c r="J3159" s="863"/>
      <c r="K3159" s="865"/>
      <c r="L3159" s="865">
        <v>7.9029999999999996</v>
      </c>
      <c r="M3159" s="883">
        <f>E3159*L3159</f>
        <v>478945.50899999996</v>
      </c>
      <c r="N3159" s="863"/>
      <c r="O3159" s="863"/>
    </row>
    <row r="3160" spans="1:15" ht="15.75">
      <c r="A3160" s="650">
        <v>287</v>
      </c>
      <c r="B3160" s="824" t="s">
        <v>3820</v>
      </c>
      <c r="C3160" s="825" t="s">
        <v>3821</v>
      </c>
      <c r="D3160" s="863" t="s">
        <v>298</v>
      </c>
      <c r="E3160" s="867">
        <v>74000</v>
      </c>
      <c r="F3160" s="863">
        <v>1.05</v>
      </c>
      <c r="G3160" s="863">
        <f t="shared" si="100"/>
        <v>77700</v>
      </c>
      <c r="H3160" s="863"/>
      <c r="I3160" s="863"/>
      <c r="J3160" s="863"/>
      <c r="K3160" s="865"/>
      <c r="L3160" s="865"/>
      <c r="M3160" s="865"/>
      <c r="N3160" s="863"/>
      <c r="O3160" s="863"/>
    </row>
    <row r="3161" spans="1:15" ht="15.75">
      <c r="A3161" s="650">
        <v>313</v>
      </c>
      <c r="B3161" s="824" t="s">
        <v>415</v>
      </c>
      <c r="C3161" s="825" t="s">
        <v>3822</v>
      </c>
      <c r="D3161" s="863" t="s">
        <v>298</v>
      </c>
      <c r="E3161" s="867">
        <v>56996</v>
      </c>
      <c r="F3161" s="863">
        <v>5.1120000000000001</v>
      </c>
      <c r="G3161" s="863">
        <f t="shared" si="100"/>
        <v>291363.55200000003</v>
      </c>
      <c r="H3161" s="863"/>
      <c r="I3161" s="863"/>
      <c r="J3161" s="863"/>
      <c r="K3161" s="865"/>
      <c r="L3161" s="865"/>
      <c r="M3161" s="865"/>
      <c r="N3161" s="863"/>
      <c r="O3161" s="863"/>
    </row>
    <row r="3162" spans="1:15" ht="15.75">
      <c r="A3162" s="650">
        <v>314</v>
      </c>
      <c r="B3162" s="824" t="s">
        <v>3823</v>
      </c>
      <c r="C3162" s="825" t="s">
        <v>3824</v>
      </c>
      <c r="D3162" s="863" t="s">
        <v>298</v>
      </c>
      <c r="E3162" s="867">
        <v>53115</v>
      </c>
      <c r="F3162" s="863">
        <v>7.8129999999999997</v>
      </c>
      <c r="G3162" s="863">
        <f t="shared" si="100"/>
        <v>414987.495</v>
      </c>
      <c r="H3162" s="863"/>
      <c r="I3162" s="863"/>
      <c r="J3162" s="863"/>
      <c r="K3162" s="865"/>
      <c r="L3162" s="865"/>
      <c r="M3162" s="865"/>
      <c r="N3162" s="863"/>
      <c r="O3162" s="863"/>
    </row>
    <row r="3163" spans="1:15" ht="15.75">
      <c r="A3163" s="650">
        <v>327</v>
      </c>
      <c r="B3163" s="824" t="s">
        <v>872</v>
      </c>
      <c r="C3163" s="825" t="s">
        <v>3825</v>
      </c>
      <c r="D3163" s="650" t="s">
        <v>298</v>
      </c>
      <c r="E3163" s="884">
        <v>74000</v>
      </c>
      <c r="F3163" s="650">
        <v>0.78100000000000003</v>
      </c>
      <c r="G3163" s="863">
        <f t="shared" si="100"/>
        <v>57794</v>
      </c>
      <c r="H3163" s="650"/>
      <c r="I3163" s="650"/>
      <c r="J3163" s="650"/>
      <c r="K3163" s="650"/>
      <c r="L3163" s="650"/>
      <c r="M3163" s="650"/>
      <c r="N3163" s="650"/>
      <c r="O3163" s="650"/>
    </row>
    <row r="3164" spans="1:15" ht="15.75">
      <c r="A3164" s="650">
        <v>329</v>
      </c>
      <c r="B3164" s="1170" t="s">
        <v>704</v>
      </c>
      <c r="C3164" s="1172" t="s">
        <v>1308</v>
      </c>
      <c r="D3164" s="863" t="s">
        <v>298</v>
      </c>
      <c r="E3164" s="867">
        <v>28491.4</v>
      </c>
      <c r="F3164" s="863"/>
      <c r="G3164" s="885"/>
      <c r="H3164" s="863"/>
      <c r="I3164" s="863"/>
      <c r="J3164" s="863"/>
      <c r="K3164" s="865"/>
      <c r="L3164" s="863">
        <v>18.556999999999999</v>
      </c>
      <c r="M3164" s="883">
        <f>E3164*L3164</f>
        <v>528714.90980000002</v>
      </c>
      <c r="N3164" s="863"/>
      <c r="O3164" s="863"/>
    </row>
    <row r="3165" spans="1:15" ht="15.75">
      <c r="A3165" s="650"/>
      <c r="B3165" s="1171"/>
      <c r="C3165" s="1173"/>
      <c r="D3165" s="863" t="s">
        <v>298</v>
      </c>
      <c r="E3165" s="867">
        <v>25000</v>
      </c>
      <c r="F3165" s="863"/>
      <c r="G3165" s="863"/>
      <c r="H3165" s="863"/>
      <c r="I3165" s="863"/>
      <c r="J3165" s="863"/>
      <c r="K3165" s="865"/>
      <c r="L3165" s="863">
        <v>2.2599999999999998</v>
      </c>
      <c r="M3165" s="883">
        <f>E3165*L3165</f>
        <v>56499.999999999993</v>
      </c>
      <c r="N3165" s="863"/>
      <c r="O3165" s="863"/>
    </row>
    <row r="3166" spans="1:15" ht="15.75">
      <c r="A3166" s="650">
        <v>333</v>
      </c>
      <c r="B3166" s="824" t="s">
        <v>3826</v>
      </c>
      <c r="C3166" s="825" t="s">
        <v>3827</v>
      </c>
      <c r="D3166" s="863" t="s">
        <v>298</v>
      </c>
      <c r="E3166" s="867">
        <v>61000</v>
      </c>
      <c r="F3166" s="863">
        <v>0.16900000000000001</v>
      </c>
      <c r="G3166" s="863">
        <f t="shared" ref="G3166:G3171" si="101">E3166*F3166</f>
        <v>10309</v>
      </c>
      <c r="H3166" s="863"/>
      <c r="I3166" s="863"/>
      <c r="J3166" s="863"/>
      <c r="K3166" s="865"/>
      <c r="L3166" s="865"/>
      <c r="M3166" s="865"/>
      <c r="N3166" s="863"/>
      <c r="O3166" s="863"/>
    </row>
    <row r="3167" spans="1:15" ht="15.75">
      <c r="A3167" s="650">
        <v>346</v>
      </c>
      <c r="B3167" s="824" t="s">
        <v>3828</v>
      </c>
      <c r="C3167" s="825" t="s">
        <v>3829</v>
      </c>
      <c r="D3167" s="650" t="s">
        <v>46</v>
      </c>
      <c r="E3167" s="650"/>
      <c r="F3167" s="650"/>
      <c r="G3167" s="650"/>
      <c r="H3167" s="650"/>
      <c r="I3167" s="650"/>
      <c r="J3167" s="650"/>
      <c r="K3167" s="650"/>
      <c r="L3167" s="650"/>
      <c r="M3167" s="650"/>
      <c r="N3167" s="650"/>
      <c r="O3167" s="650"/>
    </row>
    <row r="3168" spans="1:15" ht="15.75">
      <c r="A3168" s="650">
        <v>381</v>
      </c>
      <c r="B3168" s="824" t="s">
        <v>3830</v>
      </c>
      <c r="C3168" s="825" t="s">
        <v>3831</v>
      </c>
      <c r="D3168" s="650" t="s">
        <v>46</v>
      </c>
      <c r="E3168" s="650"/>
      <c r="F3168" s="650"/>
      <c r="G3168" s="650"/>
      <c r="H3168" s="650"/>
      <c r="I3168" s="650"/>
      <c r="J3168" s="650"/>
      <c r="K3168" s="650"/>
      <c r="L3168" s="650"/>
      <c r="M3168" s="650"/>
      <c r="N3168" s="650"/>
      <c r="O3168" s="650"/>
    </row>
    <row r="3169" spans="1:15" ht="15.75">
      <c r="A3169" s="650">
        <v>424</v>
      </c>
      <c r="B3169" s="824" t="s">
        <v>2993</v>
      </c>
      <c r="C3169" s="830" t="s">
        <v>3832</v>
      </c>
      <c r="D3169" s="863" t="s">
        <v>46</v>
      </c>
      <c r="E3169" s="867">
        <v>10</v>
      </c>
      <c r="F3169" s="863">
        <v>615</v>
      </c>
      <c r="G3169" s="863">
        <f t="shared" si="101"/>
        <v>6150</v>
      </c>
      <c r="H3169" s="863"/>
      <c r="I3169" s="863"/>
      <c r="J3169" s="863"/>
      <c r="K3169" s="865"/>
      <c r="L3169" s="865"/>
      <c r="M3169" s="865"/>
      <c r="N3169" s="863"/>
      <c r="O3169" s="863"/>
    </row>
    <row r="3170" spans="1:15" ht="15.75">
      <c r="A3170" s="650">
        <v>426</v>
      </c>
      <c r="B3170" s="824" t="s">
        <v>3833</v>
      </c>
      <c r="C3170" s="825" t="s">
        <v>3834</v>
      </c>
      <c r="D3170" s="863" t="s">
        <v>46</v>
      </c>
      <c r="E3170" s="867">
        <v>10</v>
      </c>
      <c r="F3170" s="863">
        <v>650</v>
      </c>
      <c r="G3170" s="863">
        <f t="shared" si="101"/>
        <v>6500</v>
      </c>
      <c r="H3170" s="863"/>
      <c r="I3170" s="863"/>
      <c r="J3170" s="863"/>
      <c r="K3170" s="865"/>
      <c r="L3170" s="865"/>
      <c r="M3170" s="865"/>
      <c r="N3170" s="863"/>
      <c r="O3170" s="863"/>
    </row>
    <row r="3171" spans="1:15" ht="15.75">
      <c r="A3171" s="650">
        <v>581</v>
      </c>
      <c r="B3171" s="824" t="s">
        <v>2246</v>
      </c>
      <c r="C3171" s="825" t="s">
        <v>3835</v>
      </c>
      <c r="D3171" s="863" t="s">
        <v>278</v>
      </c>
      <c r="E3171" s="867">
        <v>386</v>
      </c>
      <c r="F3171" s="863">
        <v>10</v>
      </c>
      <c r="G3171" s="863">
        <f t="shared" si="101"/>
        <v>3860</v>
      </c>
      <c r="H3171" s="863"/>
      <c r="I3171" s="863"/>
      <c r="J3171" s="863"/>
      <c r="K3171" s="865"/>
      <c r="L3171" s="865"/>
      <c r="M3171" s="865"/>
      <c r="N3171" s="863"/>
      <c r="O3171" s="863"/>
    </row>
    <row r="3172" spans="1:15" ht="15.75">
      <c r="A3172" s="879"/>
      <c r="B3172" s="886"/>
      <c r="C3172" s="887" t="s">
        <v>3836</v>
      </c>
      <c r="D3172" s="863" t="s">
        <v>298</v>
      </c>
      <c r="E3172" s="867">
        <v>10000</v>
      </c>
      <c r="F3172" s="863"/>
      <c r="G3172" s="863"/>
      <c r="H3172" s="863"/>
      <c r="I3172" s="863"/>
      <c r="J3172" s="863"/>
      <c r="K3172" s="863"/>
      <c r="L3172" s="863">
        <v>1.6</v>
      </c>
      <c r="M3172" s="883">
        <f>E3172*L3172</f>
        <v>16000</v>
      </c>
      <c r="N3172" s="863"/>
      <c r="O3172" s="863"/>
    </row>
    <row r="3173" spans="1:15" ht="15.75">
      <c r="A3173" s="879"/>
      <c r="B3173" s="887"/>
      <c r="C3173" s="887"/>
      <c r="D3173" s="863"/>
      <c r="E3173" s="867"/>
      <c r="F3173" s="863"/>
      <c r="G3173" s="863"/>
      <c r="H3173" s="863"/>
      <c r="I3173" s="863"/>
      <c r="J3173" s="863"/>
      <c r="K3173" s="863"/>
      <c r="L3173" s="863"/>
      <c r="M3173" s="863"/>
      <c r="N3173" s="863"/>
      <c r="O3173" s="863"/>
    </row>
    <row r="3174" spans="1:15" ht="28.5">
      <c r="A3174" s="888">
        <v>1</v>
      </c>
      <c r="B3174" s="889" t="s">
        <v>3053</v>
      </c>
      <c r="C3174" s="890" t="s">
        <v>3837</v>
      </c>
      <c r="D3174" s="891" t="s">
        <v>46</v>
      </c>
      <c r="E3174" s="892">
        <v>489.66</v>
      </c>
      <c r="F3174" s="888">
        <v>4</v>
      </c>
      <c r="G3174" s="893">
        <f t="shared" ref="G3174:G3196" si="102">E3174*F3174</f>
        <v>1958.64</v>
      </c>
      <c r="H3174" s="894"/>
      <c r="I3174" s="894"/>
      <c r="J3174" s="894"/>
      <c r="K3174" s="894"/>
      <c r="L3174" s="894"/>
      <c r="M3174" s="894"/>
      <c r="N3174" s="894"/>
      <c r="O3174" s="894"/>
    </row>
    <row r="3175" spans="1:15" ht="28.5">
      <c r="A3175" s="888">
        <v>3</v>
      </c>
      <c r="B3175" s="889" t="s">
        <v>1313</v>
      </c>
      <c r="C3175" s="890" t="s">
        <v>1314</v>
      </c>
      <c r="D3175" s="891" t="s">
        <v>46</v>
      </c>
      <c r="E3175" s="892">
        <v>587.6</v>
      </c>
      <c r="F3175" s="888">
        <v>6</v>
      </c>
      <c r="G3175" s="893">
        <f t="shared" si="102"/>
        <v>3525.6000000000004</v>
      </c>
      <c r="H3175" s="894"/>
      <c r="I3175" s="894"/>
      <c r="J3175" s="894"/>
      <c r="K3175" s="894"/>
      <c r="L3175" s="894"/>
      <c r="M3175" s="894"/>
      <c r="N3175" s="894"/>
      <c r="O3175" s="894"/>
    </row>
    <row r="3176" spans="1:15" ht="15.75">
      <c r="A3176" s="650"/>
      <c r="B3176" s="895"/>
      <c r="C3176" s="830"/>
      <c r="D3176" s="896"/>
      <c r="E3176" s="897"/>
      <c r="F3176" s="411"/>
      <c r="G3176" s="411"/>
      <c r="H3176" s="411"/>
      <c r="I3176" s="411"/>
      <c r="J3176" s="411"/>
      <c r="K3176" s="411"/>
      <c r="L3176" s="411"/>
      <c r="M3176" s="411"/>
      <c r="N3176" s="411"/>
      <c r="O3176" s="411"/>
    </row>
    <row r="3177" spans="1:15" ht="15.75">
      <c r="A3177" s="863"/>
      <c r="B3177" s="898"/>
      <c r="C3177" s="899" t="s">
        <v>3838</v>
      </c>
      <c r="D3177" s="863" t="s">
        <v>46</v>
      </c>
      <c r="E3177" s="867">
        <v>0</v>
      </c>
      <c r="F3177" s="863">
        <v>0</v>
      </c>
      <c r="G3177" s="863">
        <f t="shared" si="102"/>
        <v>0</v>
      </c>
      <c r="H3177" s="863"/>
      <c r="I3177" s="863"/>
      <c r="J3177" s="863"/>
      <c r="K3177" s="863"/>
      <c r="L3177" s="863"/>
      <c r="M3177" s="863"/>
      <c r="N3177" s="863"/>
      <c r="O3177" s="863"/>
    </row>
    <row r="3178" spans="1:15" ht="15.75">
      <c r="A3178" s="863"/>
      <c r="B3178" s="898"/>
      <c r="C3178" s="899" t="s">
        <v>3839</v>
      </c>
      <c r="D3178" s="863" t="s">
        <v>46</v>
      </c>
      <c r="E3178" s="867">
        <v>0</v>
      </c>
      <c r="F3178" s="863">
        <v>0</v>
      </c>
      <c r="G3178" s="863">
        <f t="shared" si="102"/>
        <v>0</v>
      </c>
      <c r="H3178" s="863"/>
      <c r="I3178" s="863"/>
      <c r="J3178" s="863"/>
      <c r="K3178" s="863"/>
      <c r="L3178" s="863"/>
      <c r="M3178" s="863"/>
      <c r="N3178" s="863"/>
      <c r="O3178" s="863"/>
    </row>
    <row r="3179" spans="1:15" ht="15.75">
      <c r="A3179" s="863">
        <v>3</v>
      </c>
      <c r="B3179" s="898" t="s">
        <v>3840</v>
      </c>
      <c r="C3179" s="899" t="s">
        <v>3841</v>
      </c>
      <c r="D3179" s="863" t="s">
        <v>46</v>
      </c>
      <c r="E3179" s="867">
        <v>400000</v>
      </c>
      <c r="F3179" s="863">
        <v>1</v>
      </c>
      <c r="G3179" s="863">
        <f t="shared" si="102"/>
        <v>400000</v>
      </c>
      <c r="H3179" s="863"/>
      <c r="I3179" s="863"/>
      <c r="J3179" s="863"/>
      <c r="K3179" s="865"/>
      <c r="L3179" s="865"/>
      <c r="M3179" s="865"/>
      <c r="N3179" s="863"/>
      <c r="O3179" s="863"/>
    </row>
    <row r="3180" spans="1:15" ht="15.75">
      <c r="A3180" s="863">
        <v>63</v>
      </c>
      <c r="B3180" s="898" t="s">
        <v>1325</v>
      </c>
      <c r="C3180" s="899" t="s">
        <v>1326</v>
      </c>
      <c r="D3180" s="863" t="s">
        <v>46</v>
      </c>
      <c r="E3180" s="867">
        <v>8501</v>
      </c>
      <c r="F3180" s="863">
        <v>1</v>
      </c>
      <c r="G3180" s="863">
        <f t="shared" si="102"/>
        <v>8501</v>
      </c>
      <c r="H3180" s="863"/>
      <c r="I3180" s="863"/>
      <c r="J3180" s="863"/>
      <c r="K3180" s="865"/>
      <c r="L3180" s="865"/>
      <c r="M3180" s="865"/>
      <c r="N3180" s="863"/>
      <c r="O3180" s="863"/>
    </row>
    <row r="3181" spans="1:15" ht="15.75">
      <c r="A3181" s="863">
        <v>64</v>
      </c>
      <c r="B3181" s="898" t="s">
        <v>3063</v>
      </c>
      <c r="C3181" s="899" t="s">
        <v>3842</v>
      </c>
      <c r="D3181" s="863" t="s">
        <v>46</v>
      </c>
      <c r="E3181" s="867">
        <v>8513</v>
      </c>
      <c r="F3181" s="863">
        <v>1</v>
      </c>
      <c r="G3181" s="863">
        <f t="shared" si="102"/>
        <v>8513</v>
      </c>
      <c r="H3181" s="863"/>
      <c r="I3181" s="863"/>
      <c r="J3181" s="863"/>
      <c r="K3181" s="865"/>
      <c r="L3181" s="865"/>
      <c r="M3181" s="865"/>
      <c r="N3181" s="863"/>
      <c r="O3181" s="863"/>
    </row>
    <row r="3182" spans="1:15" ht="15.75">
      <c r="A3182" s="863">
        <v>81</v>
      </c>
      <c r="B3182" s="898" t="s">
        <v>3058</v>
      </c>
      <c r="C3182" s="899" t="s">
        <v>3749</v>
      </c>
      <c r="D3182" s="863" t="s">
        <v>46</v>
      </c>
      <c r="E3182" s="867">
        <v>5876</v>
      </c>
      <c r="F3182" s="863">
        <v>1</v>
      </c>
      <c r="G3182" s="863">
        <f t="shared" si="102"/>
        <v>5876</v>
      </c>
      <c r="H3182" s="863"/>
      <c r="I3182" s="863"/>
      <c r="J3182" s="863"/>
      <c r="K3182" s="865"/>
      <c r="L3182" s="865"/>
      <c r="M3182" s="865"/>
      <c r="N3182" s="863"/>
      <c r="O3182" s="863"/>
    </row>
    <row r="3183" spans="1:15" ht="15.75">
      <c r="A3183" s="863">
        <v>90</v>
      </c>
      <c r="B3183" s="1174" t="s">
        <v>1331</v>
      </c>
      <c r="C3183" s="1159" t="s">
        <v>1333</v>
      </c>
      <c r="D3183" s="863" t="s">
        <v>46</v>
      </c>
      <c r="E3183" s="867">
        <v>0</v>
      </c>
      <c r="F3183" s="863">
        <v>0</v>
      </c>
      <c r="G3183" s="863">
        <f t="shared" si="102"/>
        <v>0</v>
      </c>
      <c r="H3183" s="863"/>
      <c r="I3183" s="863"/>
      <c r="J3183" s="863"/>
      <c r="K3183" s="865"/>
      <c r="L3183" s="865"/>
      <c r="M3183" s="865"/>
      <c r="N3183" s="863"/>
      <c r="O3183" s="863"/>
    </row>
    <row r="3184" spans="1:15" ht="15.75">
      <c r="A3184" s="863"/>
      <c r="B3184" s="1175"/>
      <c r="C3184" s="1160"/>
      <c r="D3184" s="863" t="s">
        <v>46</v>
      </c>
      <c r="E3184" s="867">
        <v>5882.3</v>
      </c>
      <c r="F3184" s="863">
        <v>3</v>
      </c>
      <c r="G3184" s="863">
        <f t="shared" si="102"/>
        <v>17646.900000000001</v>
      </c>
      <c r="H3184" s="863"/>
      <c r="I3184" s="863"/>
      <c r="J3184" s="863"/>
      <c r="K3184" s="865"/>
      <c r="L3184" s="865"/>
      <c r="M3184" s="865"/>
      <c r="N3184" s="863"/>
      <c r="O3184" s="863"/>
    </row>
    <row r="3185" spans="1:15" ht="31.5">
      <c r="A3185" s="863">
        <v>101</v>
      </c>
      <c r="B3185" s="898" t="s">
        <v>3843</v>
      </c>
      <c r="C3185" s="900" t="s">
        <v>3844</v>
      </c>
      <c r="D3185" s="863" t="s">
        <v>46</v>
      </c>
      <c r="E3185" s="867">
        <v>0</v>
      </c>
      <c r="F3185" s="863">
        <v>0</v>
      </c>
      <c r="G3185" s="863">
        <f t="shared" si="102"/>
        <v>0</v>
      </c>
      <c r="H3185" s="863"/>
      <c r="I3185" s="863"/>
      <c r="J3185" s="863"/>
      <c r="K3185" s="865"/>
      <c r="L3185" s="865"/>
      <c r="M3185" s="865"/>
      <c r="N3185" s="863"/>
      <c r="O3185" s="863"/>
    </row>
    <row r="3186" spans="1:15" ht="15.75">
      <c r="A3186" s="863">
        <v>102</v>
      </c>
      <c r="B3186" s="898" t="s">
        <v>3845</v>
      </c>
      <c r="C3186" s="1159" t="s">
        <v>3846</v>
      </c>
      <c r="D3186" s="863" t="s">
        <v>46</v>
      </c>
      <c r="E3186" s="867">
        <v>2904</v>
      </c>
      <c r="F3186" s="863">
        <v>10</v>
      </c>
      <c r="G3186" s="863">
        <f t="shared" si="102"/>
        <v>29040</v>
      </c>
      <c r="H3186" s="863"/>
      <c r="I3186" s="863"/>
      <c r="J3186" s="863"/>
      <c r="K3186" s="865"/>
      <c r="L3186" s="865"/>
      <c r="M3186" s="865"/>
      <c r="N3186" s="863"/>
      <c r="O3186" s="863"/>
    </row>
    <row r="3187" spans="1:15" ht="15.75">
      <c r="A3187" s="863"/>
      <c r="B3187" s="898"/>
      <c r="C3187" s="1160"/>
      <c r="D3187" s="863" t="s">
        <v>46</v>
      </c>
      <c r="E3187" s="867">
        <v>3593.1</v>
      </c>
      <c r="F3187" s="863">
        <v>1</v>
      </c>
      <c r="G3187" s="863">
        <f t="shared" si="102"/>
        <v>3593.1</v>
      </c>
      <c r="H3187" s="863"/>
      <c r="I3187" s="863"/>
      <c r="J3187" s="863"/>
      <c r="K3187" s="865"/>
      <c r="L3187" s="865"/>
      <c r="M3187" s="865"/>
      <c r="N3187" s="863"/>
      <c r="O3187" s="863"/>
    </row>
    <row r="3188" spans="1:15" ht="15.75">
      <c r="A3188" s="863">
        <v>106</v>
      </c>
      <c r="B3188" s="898" t="s">
        <v>3847</v>
      </c>
      <c r="C3188" s="1159" t="s">
        <v>3848</v>
      </c>
      <c r="D3188" s="863" t="s">
        <v>46</v>
      </c>
      <c r="E3188" s="867">
        <v>2891</v>
      </c>
      <c r="F3188" s="863">
        <v>2</v>
      </c>
      <c r="G3188" s="863">
        <f t="shared" si="102"/>
        <v>5782</v>
      </c>
      <c r="H3188" s="863"/>
      <c r="I3188" s="863"/>
      <c r="J3188" s="863"/>
      <c r="K3188" s="865"/>
      <c r="L3188" s="865"/>
      <c r="M3188" s="865"/>
      <c r="N3188" s="863"/>
      <c r="O3188" s="863"/>
    </row>
    <row r="3189" spans="1:15" ht="15.75">
      <c r="A3189" s="863"/>
      <c r="B3189" s="898"/>
      <c r="C3189" s="1160"/>
      <c r="D3189" s="863" t="s">
        <v>46</v>
      </c>
      <c r="E3189" s="867">
        <v>2330.5</v>
      </c>
      <c r="F3189" s="863">
        <v>2</v>
      </c>
      <c r="G3189" s="863">
        <f t="shared" si="102"/>
        <v>4661</v>
      </c>
      <c r="H3189" s="863"/>
      <c r="I3189" s="863"/>
      <c r="J3189" s="863"/>
      <c r="K3189" s="865"/>
      <c r="L3189" s="865"/>
      <c r="M3189" s="865"/>
      <c r="N3189" s="863"/>
      <c r="O3189" s="863"/>
    </row>
    <row r="3190" spans="1:15" ht="15.75">
      <c r="A3190" s="863">
        <v>107</v>
      </c>
      <c r="B3190" s="898" t="s">
        <v>3849</v>
      </c>
      <c r="C3190" s="899" t="s">
        <v>3850</v>
      </c>
      <c r="D3190" s="863" t="s">
        <v>46</v>
      </c>
      <c r="E3190" s="867">
        <v>979.33</v>
      </c>
      <c r="F3190" s="863">
        <v>4</v>
      </c>
      <c r="G3190" s="863">
        <f t="shared" si="102"/>
        <v>3917.32</v>
      </c>
      <c r="H3190" s="863"/>
      <c r="I3190" s="863"/>
      <c r="J3190" s="863"/>
      <c r="K3190" s="865"/>
      <c r="L3190" s="865"/>
      <c r="M3190" s="865"/>
      <c r="N3190" s="863"/>
      <c r="O3190" s="863"/>
    </row>
    <row r="3191" spans="1:15" ht="31.5">
      <c r="A3191" s="901"/>
      <c r="B3191" s="902"/>
      <c r="C3191" s="899" t="s">
        <v>3851</v>
      </c>
      <c r="D3191" s="863" t="s">
        <v>46</v>
      </c>
      <c r="E3191" s="867">
        <v>29323</v>
      </c>
      <c r="F3191" s="863">
        <v>2</v>
      </c>
      <c r="G3191" s="863">
        <f t="shared" si="102"/>
        <v>58646</v>
      </c>
      <c r="H3191" s="863"/>
      <c r="I3191" s="863"/>
      <c r="J3191" s="863"/>
      <c r="K3191" s="865"/>
      <c r="L3191" s="865"/>
      <c r="M3191" s="865"/>
      <c r="N3191" s="863"/>
      <c r="O3191" s="863"/>
    </row>
    <row r="3192" spans="1:15" ht="31.5">
      <c r="A3192" s="901"/>
      <c r="B3192" s="902"/>
      <c r="C3192" s="899" t="s">
        <v>3852</v>
      </c>
      <c r="D3192" s="863" t="s">
        <v>46</v>
      </c>
      <c r="E3192" s="867">
        <v>29323</v>
      </c>
      <c r="F3192" s="863">
        <v>2</v>
      </c>
      <c r="G3192" s="863">
        <f t="shared" si="102"/>
        <v>58646</v>
      </c>
      <c r="H3192" s="863"/>
      <c r="I3192" s="863"/>
      <c r="J3192" s="863"/>
      <c r="K3192" s="865"/>
      <c r="L3192" s="865"/>
      <c r="M3192" s="865"/>
      <c r="N3192" s="863"/>
      <c r="O3192" s="863"/>
    </row>
    <row r="3193" spans="1:15" ht="31.5">
      <c r="A3193" s="901"/>
      <c r="B3193" s="902"/>
      <c r="C3193" s="899" t="s">
        <v>3853</v>
      </c>
      <c r="D3193" s="863" t="s">
        <v>46</v>
      </c>
      <c r="E3193" s="863">
        <v>0</v>
      </c>
      <c r="F3193" s="863">
        <v>0</v>
      </c>
      <c r="G3193" s="863">
        <f t="shared" si="102"/>
        <v>0</v>
      </c>
      <c r="H3193" s="863"/>
      <c r="I3193" s="863"/>
      <c r="J3193" s="863"/>
      <c r="K3193" s="865"/>
      <c r="L3193" s="865"/>
      <c r="M3193" s="865"/>
      <c r="N3193" s="863"/>
      <c r="O3193" s="863"/>
    </row>
    <row r="3194" spans="1:15" ht="15.75">
      <c r="A3194" s="901"/>
      <c r="B3194" s="902"/>
      <c r="C3194" s="899" t="s">
        <v>3854</v>
      </c>
      <c r="D3194" s="863" t="s">
        <v>46</v>
      </c>
      <c r="E3194" s="863">
        <v>0</v>
      </c>
      <c r="F3194" s="863">
        <v>0</v>
      </c>
      <c r="G3194" s="863">
        <f t="shared" si="102"/>
        <v>0</v>
      </c>
      <c r="H3194" s="863"/>
      <c r="I3194" s="863"/>
      <c r="J3194" s="863"/>
      <c r="K3194" s="865"/>
      <c r="L3194" s="865"/>
      <c r="M3194" s="865"/>
      <c r="N3194" s="863"/>
      <c r="O3194" s="863"/>
    </row>
    <row r="3195" spans="1:15" ht="15.75">
      <c r="A3195" s="901"/>
      <c r="B3195" s="902"/>
      <c r="C3195" s="899" t="s">
        <v>3855</v>
      </c>
      <c r="D3195" s="863" t="s">
        <v>46</v>
      </c>
      <c r="E3195" s="903">
        <v>9982.83</v>
      </c>
      <c r="F3195" s="411">
        <v>2</v>
      </c>
      <c r="G3195" s="863">
        <f t="shared" si="102"/>
        <v>19965.66</v>
      </c>
      <c r="H3195" s="904"/>
      <c r="I3195" s="904"/>
      <c r="J3195" s="904"/>
      <c r="K3195" s="905"/>
      <c r="L3195" s="905"/>
      <c r="M3195" s="905"/>
      <c r="N3195" s="904"/>
      <c r="O3195" s="904"/>
    </row>
    <row r="3196" spans="1:15" ht="15.75">
      <c r="A3196" s="901"/>
      <c r="B3196" s="902"/>
      <c r="C3196" s="899" t="s">
        <v>3856</v>
      </c>
      <c r="D3196" s="863" t="s">
        <v>46</v>
      </c>
      <c r="E3196" s="903">
        <v>9145</v>
      </c>
      <c r="F3196" s="411">
        <v>1</v>
      </c>
      <c r="G3196" s="863">
        <f t="shared" si="102"/>
        <v>9145</v>
      </c>
      <c r="H3196" s="904"/>
      <c r="I3196" s="904"/>
      <c r="J3196" s="904"/>
      <c r="K3196" s="905"/>
      <c r="L3196" s="905"/>
      <c r="M3196" s="905"/>
      <c r="N3196" s="904"/>
      <c r="O3196" s="904"/>
    </row>
    <row r="3197" spans="1:15" ht="15.75">
      <c r="A3197" s="906"/>
      <c r="B3197" s="907"/>
      <c r="C3197" s="908" t="s">
        <v>3857</v>
      </c>
      <c r="D3197" s="863" t="s">
        <v>46</v>
      </c>
      <c r="E3197" s="903"/>
      <c r="F3197" s="411"/>
      <c r="G3197" s="411"/>
      <c r="H3197" s="904"/>
      <c r="I3197" s="904"/>
      <c r="J3197" s="904"/>
      <c r="K3197" s="904"/>
      <c r="L3197" s="904"/>
      <c r="M3197" s="904"/>
      <c r="N3197" s="904"/>
      <c r="O3197" s="904"/>
    </row>
    <row r="3198" spans="1:15" ht="15.75">
      <c r="A3198" s="906"/>
      <c r="B3198" s="909"/>
      <c r="C3198" s="908"/>
      <c r="D3198" s="863"/>
      <c r="E3198" s="903"/>
      <c r="F3198" s="411"/>
      <c r="G3198" s="411"/>
      <c r="H3198" s="904"/>
      <c r="I3198" s="904"/>
      <c r="J3198" s="904"/>
      <c r="K3198" s="905"/>
      <c r="L3198" s="905"/>
      <c r="M3198" s="905"/>
      <c r="N3198" s="904"/>
      <c r="O3198" s="904"/>
    </row>
    <row r="3199" spans="1:15" ht="15.75">
      <c r="A3199" s="863">
        <v>1</v>
      </c>
      <c r="B3199" s="611" t="s">
        <v>712</v>
      </c>
      <c r="C3199" s="899" t="s">
        <v>1336</v>
      </c>
      <c r="D3199" s="863" t="s">
        <v>46</v>
      </c>
      <c r="E3199" s="867">
        <v>250</v>
      </c>
      <c r="F3199" s="863">
        <v>15</v>
      </c>
      <c r="G3199" s="863">
        <f t="shared" ref="G3199:G3227" si="103">E3199*F3199</f>
        <v>3750</v>
      </c>
      <c r="H3199" s="863"/>
      <c r="I3199" s="863"/>
      <c r="J3199" s="863"/>
      <c r="K3199" s="865"/>
      <c r="L3199" s="865"/>
      <c r="M3199" s="865"/>
      <c r="N3199" s="863"/>
      <c r="O3199" s="863"/>
    </row>
    <row r="3200" spans="1:15" ht="15.75">
      <c r="A3200" s="863">
        <v>3</v>
      </c>
      <c r="B3200" s="611" t="s">
        <v>722</v>
      </c>
      <c r="C3200" s="899" t="s">
        <v>1337</v>
      </c>
      <c r="D3200" s="863" t="s">
        <v>46</v>
      </c>
      <c r="E3200" s="867">
        <v>120</v>
      </c>
      <c r="F3200" s="863">
        <v>1060</v>
      </c>
      <c r="G3200" s="863">
        <f t="shared" si="103"/>
        <v>127200</v>
      </c>
      <c r="H3200" s="863"/>
      <c r="I3200" s="863"/>
      <c r="J3200" s="863"/>
      <c r="K3200" s="865"/>
      <c r="L3200" s="865"/>
      <c r="M3200" s="865"/>
      <c r="N3200" s="863"/>
      <c r="O3200" s="863"/>
    </row>
    <row r="3201" spans="1:15" ht="15.75">
      <c r="A3201" s="863">
        <v>7</v>
      </c>
      <c r="B3201" s="611" t="s">
        <v>719</v>
      </c>
      <c r="C3201" s="1159" t="s">
        <v>1959</v>
      </c>
      <c r="D3201" s="863" t="s">
        <v>46</v>
      </c>
      <c r="E3201" s="867">
        <v>281</v>
      </c>
      <c r="F3201" s="863">
        <v>20</v>
      </c>
      <c r="G3201" s="863">
        <f t="shared" si="103"/>
        <v>5620</v>
      </c>
      <c r="H3201" s="863"/>
      <c r="I3201" s="863"/>
      <c r="J3201" s="863"/>
      <c r="K3201" s="865"/>
      <c r="L3201" s="865"/>
      <c r="M3201" s="865"/>
      <c r="N3201" s="863"/>
      <c r="O3201" s="863"/>
    </row>
    <row r="3202" spans="1:15" ht="15.75">
      <c r="A3202" s="863"/>
      <c r="B3202" s="611"/>
      <c r="C3202" s="1160"/>
      <c r="D3202" s="863"/>
      <c r="E3202" s="867">
        <v>100</v>
      </c>
      <c r="F3202" s="863">
        <v>439</v>
      </c>
      <c r="G3202" s="863">
        <f t="shared" si="103"/>
        <v>43900</v>
      </c>
      <c r="H3202" s="863"/>
      <c r="I3202" s="863"/>
      <c r="J3202" s="863"/>
      <c r="K3202" s="865"/>
      <c r="L3202" s="865"/>
      <c r="M3202" s="865"/>
      <c r="N3202" s="863"/>
      <c r="O3202" s="863"/>
    </row>
    <row r="3203" spans="1:15" ht="15.75">
      <c r="A3203" s="650">
        <v>15</v>
      </c>
      <c r="B3203" s="611" t="s">
        <v>1342</v>
      </c>
      <c r="C3203" s="830" t="s">
        <v>3858</v>
      </c>
      <c r="D3203" s="650" t="s">
        <v>46</v>
      </c>
      <c r="E3203" s="650">
        <v>1078.3</v>
      </c>
      <c r="F3203" s="650">
        <v>4</v>
      </c>
      <c r="G3203" s="863">
        <f t="shared" si="103"/>
        <v>4313.2</v>
      </c>
      <c r="H3203" s="650"/>
      <c r="I3203" s="650"/>
      <c r="J3203" s="650"/>
      <c r="K3203" s="650"/>
      <c r="L3203" s="650"/>
      <c r="M3203" s="650"/>
      <c r="N3203" s="650"/>
      <c r="O3203" s="650"/>
    </row>
    <row r="3204" spans="1:15" ht="15.75">
      <c r="A3204" s="863">
        <v>48</v>
      </c>
      <c r="B3204" s="910" t="s">
        <v>47</v>
      </c>
      <c r="C3204" s="899" t="s">
        <v>1348</v>
      </c>
      <c r="D3204" s="863" t="s">
        <v>46</v>
      </c>
      <c r="E3204" s="867">
        <v>0</v>
      </c>
      <c r="F3204" s="863">
        <v>0</v>
      </c>
      <c r="G3204" s="863">
        <f t="shared" si="103"/>
        <v>0</v>
      </c>
      <c r="H3204" s="863"/>
      <c r="I3204" s="863"/>
      <c r="J3204" s="863"/>
      <c r="K3204" s="865"/>
      <c r="L3204" s="865"/>
      <c r="M3204" s="865"/>
      <c r="N3204" s="863"/>
      <c r="O3204" s="863"/>
    </row>
    <row r="3205" spans="1:15" ht="15.75">
      <c r="A3205" s="863"/>
      <c r="B3205" s="910"/>
      <c r="C3205" s="899" t="s">
        <v>1348</v>
      </c>
      <c r="D3205" s="863" t="s">
        <v>46</v>
      </c>
      <c r="E3205" s="867">
        <v>3030.4</v>
      </c>
      <c r="F3205" s="863">
        <v>16</v>
      </c>
      <c r="G3205" s="863">
        <f t="shared" si="103"/>
        <v>48486.400000000001</v>
      </c>
      <c r="H3205" s="863"/>
      <c r="I3205" s="863"/>
      <c r="J3205" s="863"/>
      <c r="K3205" s="865"/>
      <c r="L3205" s="865"/>
      <c r="M3205" s="865"/>
      <c r="N3205" s="863"/>
      <c r="O3205" s="863"/>
    </row>
    <row r="3206" spans="1:15" ht="15.75">
      <c r="A3206" s="863">
        <v>56</v>
      </c>
      <c r="B3206" s="910" t="s">
        <v>857</v>
      </c>
      <c r="C3206" s="1159" t="s">
        <v>1349</v>
      </c>
      <c r="D3206" s="863" t="s">
        <v>46</v>
      </c>
      <c r="E3206" s="867">
        <v>0</v>
      </c>
      <c r="F3206" s="863">
        <v>0</v>
      </c>
      <c r="G3206" s="863">
        <f t="shared" si="103"/>
        <v>0</v>
      </c>
      <c r="H3206" s="863"/>
      <c r="I3206" s="863"/>
      <c r="J3206" s="863"/>
      <c r="K3206" s="865"/>
      <c r="L3206" s="865"/>
      <c r="M3206" s="865"/>
      <c r="N3206" s="863"/>
      <c r="O3206" s="863"/>
    </row>
    <row r="3207" spans="1:15" ht="15.75">
      <c r="A3207" s="863"/>
      <c r="B3207" s="910"/>
      <c r="C3207" s="1160"/>
      <c r="D3207" s="863" t="s">
        <v>46</v>
      </c>
      <c r="E3207" s="867">
        <v>2933.6</v>
      </c>
      <c r="F3207" s="863">
        <v>11</v>
      </c>
      <c r="G3207" s="863">
        <f t="shared" si="103"/>
        <v>32269.599999999999</v>
      </c>
      <c r="H3207" s="863"/>
      <c r="I3207" s="863"/>
      <c r="J3207" s="863"/>
      <c r="K3207" s="865"/>
      <c r="L3207" s="865"/>
      <c r="M3207" s="865"/>
      <c r="N3207" s="863"/>
      <c r="O3207" s="863"/>
    </row>
    <row r="3208" spans="1:15" ht="15.75">
      <c r="A3208" s="863">
        <v>57</v>
      </c>
      <c r="B3208" s="910" t="s">
        <v>826</v>
      </c>
      <c r="C3208" s="899" t="s">
        <v>3859</v>
      </c>
      <c r="D3208" s="863" t="s">
        <v>46</v>
      </c>
      <c r="E3208" s="867">
        <v>2175.5</v>
      </c>
      <c r="F3208" s="863">
        <v>34</v>
      </c>
      <c r="G3208" s="863">
        <f t="shared" si="103"/>
        <v>73967</v>
      </c>
      <c r="H3208" s="863"/>
      <c r="I3208" s="863"/>
      <c r="J3208" s="863"/>
      <c r="K3208" s="865"/>
      <c r="L3208" s="865"/>
      <c r="M3208" s="865"/>
      <c r="N3208" s="863"/>
      <c r="O3208" s="863"/>
    </row>
    <row r="3209" spans="1:15" ht="15.75">
      <c r="A3209" s="863">
        <v>59</v>
      </c>
      <c r="B3209" s="910" t="s">
        <v>754</v>
      </c>
      <c r="C3209" s="899" t="s">
        <v>1350</v>
      </c>
      <c r="D3209" s="863" t="s">
        <v>46</v>
      </c>
      <c r="E3209" s="867">
        <v>2061</v>
      </c>
      <c r="F3209" s="863">
        <v>50</v>
      </c>
      <c r="G3209" s="863">
        <f t="shared" si="103"/>
        <v>103050</v>
      </c>
      <c r="H3209" s="863"/>
      <c r="I3209" s="863"/>
      <c r="J3209" s="863"/>
      <c r="K3209" s="865"/>
      <c r="L3209" s="865"/>
      <c r="M3209" s="865"/>
      <c r="N3209" s="863"/>
      <c r="O3209" s="863"/>
    </row>
    <row r="3210" spans="1:15" ht="15.75">
      <c r="A3210" s="863">
        <v>67</v>
      </c>
      <c r="B3210" s="910" t="s">
        <v>3860</v>
      </c>
      <c r="C3210" s="899" t="s">
        <v>3861</v>
      </c>
      <c r="D3210" s="863" t="s">
        <v>46</v>
      </c>
      <c r="E3210" s="867">
        <v>0</v>
      </c>
      <c r="F3210" s="863">
        <v>0</v>
      </c>
      <c r="G3210" s="863">
        <f t="shared" si="103"/>
        <v>0</v>
      </c>
      <c r="H3210" s="863"/>
      <c r="I3210" s="863"/>
      <c r="J3210" s="863"/>
      <c r="K3210" s="865"/>
      <c r="L3210" s="865"/>
      <c r="M3210" s="865"/>
      <c r="N3210" s="863"/>
      <c r="O3210" s="863"/>
    </row>
    <row r="3211" spans="1:15" ht="15.75">
      <c r="A3211" s="650"/>
      <c r="B3211" s="610"/>
      <c r="C3211" s="1168" t="s">
        <v>3862</v>
      </c>
      <c r="D3211" s="143" t="s">
        <v>46</v>
      </c>
      <c r="E3211" s="867">
        <v>1976.5</v>
      </c>
      <c r="F3211" s="143">
        <v>2</v>
      </c>
      <c r="G3211" s="863">
        <f t="shared" si="103"/>
        <v>3953</v>
      </c>
      <c r="H3211" s="650"/>
      <c r="I3211" s="650"/>
      <c r="J3211" s="650"/>
      <c r="K3211" s="879"/>
      <c r="L3211" s="879"/>
      <c r="M3211" s="879"/>
      <c r="N3211" s="650"/>
      <c r="O3211" s="650"/>
    </row>
    <row r="3212" spans="1:15" ht="15.75">
      <c r="A3212" s="650"/>
      <c r="B3212" s="610"/>
      <c r="C3212" s="1169"/>
      <c r="D3212" s="143" t="s">
        <v>46</v>
      </c>
      <c r="E3212" s="867">
        <v>1947</v>
      </c>
      <c r="F3212" s="143">
        <v>2</v>
      </c>
      <c r="G3212" s="863">
        <f t="shared" si="103"/>
        <v>3894</v>
      </c>
      <c r="H3212" s="650"/>
      <c r="I3212" s="650"/>
      <c r="J3212" s="650"/>
      <c r="K3212" s="879"/>
      <c r="L3212" s="879"/>
      <c r="M3212" s="879"/>
      <c r="N3212" s="650"/>
      <c r="O3212" s="650"/>
    </row>
    <row r="3213" spans="1:15" ht="15.75">
      <c r="A3213" s="863">
        <v>91</v>
      </c>
      <c r="B3213" s="910" t="s">
        <v>3863</v>
      </c>
      <c r="C3213" s="899" t="s">
        <v>3864</v>
      </c>
      <c r="D3213" s="863" t="s">
        <v>46</v>
      </c>
      <c r="E3213" s="867">
        <v>586</v>
      </c>
      <c r="F3213" s="863">
        <v>17</v>
      </c>
      <c r="G3213" s="863">
        <f t="shared" si="103"/>
        <v>9962</v>
      </c>
      <c r="H3213" s="863"/>
      <c r="I3213" s="863"/>
      <c r="J3213" s="863"/>
      <c r="K3213" s="865"/>
      <c r="L3213" s="865"/>
      <c r="M3213" s="865"/>
      <c r="N3213" s="863"/>
      <c r="O3213" s="863"/>
    </row>
    <row r="3214" spans="1:15" ht="15.75">
      <c r="A3214" s="863">
        <v>94</v>
      </c>
      <c r="B3214" s="910" t="s">
        <v>3865</v>
      </c>
      <c r="C3214" s="899" t="s">
        <v>3866</v>
      </c>
      <c r="D3214" s="863" t="s">
        <v>46</v>
      </c>
      <c r="E3214" s="867">
        <v>473</v>
      </c>
      <c r="F3214" s="863">
        <v>62</v>
      </c>
      <c r="G3214" s="863">
        <f t="shared" si="103"/>
        <v>29326</v>
      </c>
      <c r="H3214" s="863"/>
      <c r="I3214" s="863"/>
      <c r="J3214" s="863"/>
      <c r="K3214" s="865"/>
      <c r="L3214" s="865"/>
      <c r="M3214" s="865"/>
      <c r="N3214" s="863"/>
      <c r="O3214" s="863"/>
    </row>
    <row r="3215" spans="1:15" ht="31.5">
      <c r="A3215" s="863">
        <v>130</v>
      </c>
      <c r="B3215" s="910" t="s">
        <v>2719</v>
      </c>
      <c r="C3215" s="899" t="s">
        <v>3867</v>
      </c>
      <c r="D3215" s="863" t="s">
        <v>46</v>
      </c>
      <c r="E3215" s="867">
        <v>1888</v>
      </c>
      <c r="F3215" s="863">
        <v>20</v>
      </c>
      <c r="G3215" s="863">
        <f t="shared" si="103"/>
        <v>37760</v>
      </c>
      <c r="H3215" s="904"/>
      <c r="I3215" s="904"/>
      <c r="J3215" s="863"/>
      <c r="K3215" s="865"/>
      <c r="L3215" s="865"/>
      <c r="M3215" s="865"/>
      <c r="N3215" s="863"/>
      <c r="O3215" s="863"/>
    </row>
    <row r="3216" spans="1:15" ht="15.75">
      <c r="A3216" s="863">
        <v>132</v>
      </c>
      <c r="B3216" s="910" t="s">
        <v>468</v>
      </c>
      <c r="C3216" s="1159" t="s">
        <v>3868</v>
      </c>
      <c r="D3216" s="863" t="s">
        <v>46</v>
      </c>
      <c r="E3216" s="867">
        <v>1298</v>
      </c>
      <c r="F3216" s="863">
        <v>50</v>
      </c>
      <c r="G3216" s="863">
        <f t="shared" si="103"/>
        <v>64900</v>
      </c>
      <c r="H3216" s="904"/>
      <c r="I3216" s="904"/>
      <c r="J3216" s="863"/>
      <c r="K3216" s="865"/>
      <c r="L3216" s="865"/>
      <c r="M3216" s="865"/>
      <c r="N3216" s="863"/>
      <c r="O3216" s="863"/>
    </row>
    <row r="3217" spans="1:15" ht="15.75">
      <c r="A3217" s="863"/>
      <c r="B3217" s="910"/>
      <c r="C3217" s="1165"/>
      <c r="D3217" s="863" t="s">
        <v>46</v>
      </c>
      <c r="E3217" s="867">
        <v>854</v>
      </c>
      <c r="F3217" s="863">
        <v>2</v>
      </c>
      <c r="G3217" s="863">
        <f t="shared" si="103"/>
        <v>1708</v>
      </c>
      <c r="H3217" s="904"/>
      <c r="I3217" s="904"/>
      <c r="J3217" s="863"/>
      <c r="K3217" s="865"/>
      <c r="L3217" s="865"/>
      <c r="M3217" s="865"/>
      <c r="N3217" s="863"/>
      <c r="O3217" s="863"/>
    </row>
    <row r="3218" spans="1:15" ht="15.75">
      <c r="A3218" s="863"/>
      <c r="B3218" s="910"/>
      <c r="C3218" s="1160"/>
      <c r="D3218" s="863" t="s">
        <v>46</v>
      </c>
      <c r="E3218" s="867">
        <v>1007.7</v>
      </c>
      <c r="F3218" s="863">
        <v>6</v>
      </c>
      <c r="G3218" s="863">
        <f t="shared" si="103"/>
        <v>6046.2000000000007</v>
      </c>
      <c r="H3218" s="904"/>
      <c r="I3218" s="904"/>
      <c r="J3218" s="863"/>
      <c r="K3218" s="865"/>
      <c r="L3218" s="865"/>
      <c r="M3218" s="865"/>
      <c r="N3218" s="863"/>
      <c r="O3218" s="863"/>
    </row>
    <row r="3219" spans="1:15" ht="15.75">
      <c r="A3219" s="863">
        <v>133</v>
      </c>
      <c r="B3219" s="910" t="s">
        <v>734</v>
      </c>
      <c r="C3219" s="1159" t="s">
        <v>3869</v>
      </c>
      <c r="D3219" s="863" t="s">
        <v>46</v>
      </c>
      <c r="E3219" s="867">
        <v>1298</v>
      </c>
      <c r="F3219" s="863">
        <v>36</v>
      </c>
      <c r="G3219" s="863">
        <f t="shared" si="103"/>
        <v>46728</v>
      </c>
      <c r="H3219" s="904"/>
      <c r="I3219" s="904"/>
      <c r="J3219" s="863"/>
      <c r="K3219" s="865"/>
      <c r="L3219" s="865"/>
      <c r="M3219" s="865"/>
      <c r="N3219" s="863"/>
      <c r="O3219" s="863"/>
    </row>
    <row r="3220" spans="1:15" ht="15.75">
      <c r="A3220" s="863"/>
      <c r="B3220" s="910"/>
      <c r="C3220" s="1160"/>
      <c r="D3220" s="863" t="s">
        <v>46</v>
      </c>
      <c r="E3220" s="867">
        <v>545</v>
      </c>
      <c r="F3220" s="863">
        <v>55</v>
      </c>
      <c r="G3220" s="863">
        <f t="shared" si="103"/>
        <v>29975</v>
      </c>
      <c r="H3220" s="904"/>
      <c r="I3220" s="904"/>
      <c r="J3220" s="863"/>
      <c r="K3220" s="865"/>
      <c r="L3220" s="865"/>
      <c r="M3220" s="865"/>
      <c r="N3220" s="863"/>
      <c r="O3220" s="863"/>
    </row>
    <row r="3221" spans="1:15" ht="15.75">
      <c r="A3221" s="863">
        <v>137</v>
      </c>
      <c r="B3221" s="910" t="s">
        <v>3870</v>
      </c>
      <c r="C3221" s="899" t="s">
        <v>3871</v>
      </c>
      <c r="D3221" s="863" t="s">
        <v>46</v>
      </c>
      <c r="E3221" s="867">
        <v>708</v>
      </c>
      <c r="F3221" s="863">
        <f>15</f>
        <v>15</v>
      </c>
      <c r="G3221" s="863">
        <f t="shared" si="103"/>
        <v>10620</v>
      </c>
      <c r="H3221" s="863"/>
      <c r="I3221" s="863"/>
      <c r="J3221" s="863"/>
      <c r="K3221" s="865"/>
      <c r="L3221" s="865"/>
      <c r="M3221" s="865"/>
      <c r="N3221" s="863"/>
      <c r="O3221" s="863"/>
    </row>
    <row r="3222" spans="1:15" ht="15.75">
      <c r="A3222" s="863">
        <v>138</v>
      </c>
      <c r="B3222" s="910" t="s">
        <v>736</v>
      </c>
      <c r="C3222" s="899" t="s">
        <v>3872</v>
      </c>
      <c r="D3222" s="863" t="s">
        <v>46</v>
      </c>
      <c r="E3222" s="867">
        <v>531</v>
      </c>
      <c r="F3222" s="863">
        <v>15</v>
      </c>
      <c r="G3222" s="863">
        <f t="shared" si="103"/>
        <v>7965</v>
      </c>
      <c r="H3222" s="863"/>
      <c r="I3222" s="863"/>
      <c r="J3222" s="863"/>
      <c r="K3222" s="865"/>
      <c r="L3222" s="865"/>
      <c r="M3222" s="865"/>
      <c r="N3222" s="863"/>
      <c r="O3222" s="863"/>
    </row>
    <row r="3223" spans="1:15" ht="15.75">
      <c r="A3223" s="863"/>
      <c r="B3223" s="910"/>
      <c r="C3223" s="899"/>
      <c r="D3223" s="863" t="s">
        <v>46</v>
      </c>
      <c r="E3223" s="867">
        <v>100</v>
      </c>
      <c r="F3223" s="863">
        <v>18</v>
      </c>
      <c r="G3223" s="863">
        <f t="shared" si="103"/>
        <v>1800</v>
      </c>
      <c r="H3223" s="863"/>
      <c r="I3223" s="863"/>
      <c r="J3223" s="863"/>
      <c r="K3223" s="865"/>
      <c r="L3223" s="865"/>
      <c r="M3223" s="865"/>
      <c r="N3223" s="863"/>
      <c r="O3223" s="863"/>
    </row>
    <row r="3224" spans="1:15" ht="15.75">
      <c r="A3224" s="863">
        <v>139</v>
      </c>
      <c r="B3224" s="910" t="s">
        <v>3873</v>
      </c>
      <c r="C3224" s="899" t="s">
        <v>3874</v>
      </c>
      <c r="D3224" s="863" t="s">
        <v>46</v>
      </c>
      <c r="E3224" s="867">
        <v>1298</v>
      </c>
      <c r="F3224" s="863">
        <v>15</v>
      </c>
      <c r="G3224" s="863">
        <f t="shared" si="103"/>
        <v>19470</v>
      </c>
      <c r="H3224" s="863"/>
      <c r="I3224" s="863"/>
      <c r="J3224" s="863"/>
      <c r="K3224" s="865"/>
      <c r="L3224" s="865"/>
      <c r="M3224" s="865"/>
      <c r="N3224" s="863"/>
      <c r="O3224" s="863"/>
    </row>
    <row r="3225" spans="1:15" ht="15.75">
      <c r="A3225" s="863">
        <v>141</v>
      </c>
      <c r="B3225" s="910" t="s">
        <v>1356</v>
      </c>
      <c r="C3225" s="1159" t="s">
        <v>3875</v>
      </c>
      <c r="D3225" s="863" t="s">
        <v>46</v>
      </c>
      <c r="E3225" s="867">
        <v>1062</v>
      </c>
      <c r="F3225" s="863">
        <v>20</v>
      </c>
      <c r="G3225" s="863">
        <f t="shared" si="103"/>
        <v>21240</v>
      </c>
      <c r="H3225" s="863"/>
      <c r="I3225" s="863"/>
      <c r="J3225" s="863"/>
      <c r="K3225" s="865"/>
      <c r="L3225" s="865"/>
      <c r="M3225" s="865"/>
      <c r="N3225" s="863"/>
      <c r="O3225" s="863"/>
    </row>
    <row r="3226" spans="1:15" ht="15.75">
      <c r="A3226" s="863"/>
      <c r="B3226" s="910"/>
      <c r="C3226" s="1160"/>
      <c r="D3226" s="863" t="s">
        <v>46</v>
      </c>
      <c r="E3226" s="867">
        <v>1209.26</v>
      </c>
      <c r="F3226" s="863">
        <v>6</v>
      </c>
      <c r="G3226" s="863">
        <f t="shared" si="103"/>
        <v>7255.5599999999995</v>
      </c>
      <c r="H3226" s="863"/>
      <c r="I3226" s="863"/>
      <c r="J3226" s="863"/>
      <c r="K3226" s="865"/>
      <c r="L3226" s="865"/>
      <c r="M3226" s="865"/>
      <c r="N3226" s="863"/>
      <c r="O3226" s="863"/>
    </row>
    <row r="3227" spans="1:15" ht="15.75">
      <c r="A3227" s="863"/>
      <c r="B3227" s="910"/>
      <c r="C3227" s="899" t="s">
        <v>3875</v>
      </c>
      <c r="D3227" s="863" t="s">
        <v>46</v>
      </c>
      <c r="E3227" s="867">
        <v>308</v>
      </c>
      <c r="F3227" s="863">
        <v>52</v>
      </c>
      <c r="G3227" s="863">
        <f t="shared" si="103"/>
        <v>16016</v>
      </c>
      <c r="H3227" s="863"/>
      <c r="I3227" s="863"/>
      <c r="J3227" s="863"/>
      <c r="K3227" s="865"/>
      <c r="L3227" s="865"/>
      <c r="M3227" s="865"/>
      <c r="N3227" s="863"/>
      <c r="O3227" s="863"/>
    </row>
    <row r="3228" spans="1:15" ht="15.75">
      <c r="A3228" s="863">
        <v>142</v>
      </c>
      <c r="B3228" s="910" t="s">
        <v>732</v>
      </c>
      <c r="C3228" s="899" t="s">
        <v>3876</v>
      </c>
      <c r="D3228" s="863" t="s">
        <v>46</v>
      </c>
      <c r="E3228" s="867"/>
      <c r="F3228" s="863"/>
      <c r="G3228" s="863"/>
      <c r="H3228" s="863"/>
      <c r="I3228" s="863"/>
      <c r="J3228" s="863"/>
      <c r="K3228" s="865"/>
      <c r="L3228" s="865"/>
      <c r="M3228" s="865"/>
      <c r="N3228" s="863"/>
      <c r="O3228" s="863"/>
    </row>
    <row r="3229" spans="1:15" ht="15.75">
      <c r="A3229" s="650">
        <v>147</v>
      </c>
      <c r="B3229" s="610" t="s">
        <v>1359</v>
      </c>
      <c r="C3229" s="830" t="s">
        <v>3877</v>
      </c>
      <c r="D3229" s="143" t="s">
        <v>300</v>
      </c>
      <c r="E3229" s="867">
        <v>531</v>
      </c>
      <c r="F3229" s="143">
        <v>15</v>
      </c>
      <c r="G3229" s="863">
        <f t="shared" ref="G3229:G3245" si="104">E3229*F3229</f>
        <v>7965</v>
      </c>
      <c r="H3229" s="650"/>
      <c r="I3229" s="650"/>
      <c r="J3229" s="650"/>
      <c r="K3229" s="650"/>
      <c r="L3229" s="650"/>
      <c r="M3229" s="650"/>
      <c r="N3229" s="650"/>
      <c r="O3229" s="650"/>
    </row>
    <row r="3230" spans="1:15" ht="15.75">
      <c r="A3230" s="650">
        <v>150</v>
      </c>
      <c r="B3230" s="610" t="s">
        <v>1173</v>
      </c>
      <c r="C3230" s="830" t="s">
        <v>3878</v>
      </c>
      <c r="D3230" s="411" t="s">
        <v>46</v>
      </c>
      <c r="E3230" s="867">
        <v>1728.7</v>
      </c>
      <c r="F3230" s="143">
        <v>10</v>
      </c>
      <c r="G3230" s="863">
        <f t="shared" si="104"/>
        <v>17287</v>
      </c>
      <c r="H3230" s="650"/>
      <c r="I3230" s="650"/>
      <c r="J3230" s="650"/>
      <c r="K3230" s="650"/>
      <c r="L3230" s="650"/>
      <c r="M3230" s="650"/>
      <c r="N3230" s="650"/>
      <c r="O3230" s="650"/>
    </row>
    <row r="3231" spans="1:15" ht="15.75">
      <c r="A3231" s="863">
        <v>151</v>
      </c>
      <c r="B3231" s="910" t="s">
        <v>745</v>
      </c>
      <c r="C3231" s="899" t="s">
        <v>3879</v>
      </c>
      <c r="D3231" s="863" t="s">
        <v>46</v>
      </c>
      <c r="E3231" s="867">
        <v>480</v>
      </c>
      <c r="F3231" s="143">
        <v>100</v>
      </c>
      <c r="G3231" s="863">
        <f t="shared" si="104"/>
        <v>48000</v>
      </c>
      <c r="H3231" s="650"/>
      <c r="I3231" s="650"/>
      <c r="J3231" s="650"/>
      <c r="K3231" s="650"/>
      <c r="L3231" s="650"/>
      <c r="M3231" s="650"/>
      <c r="N3231" s="650"/>
      <c r="O3231" s="650"/>
    </row>
    <row r="3232" spans="1:15" ht="15.75">
      <c r="A3232" s="863">
        <v>155</v>
      </c>
      <c r="B3232" s="910" t="s">
        <v>3880</v>
      </c>
      <c r="C3232" s="899" t="s">
        <v>3881</v>
      </c>
      <c r="D3232" s="863" t="s">
        <v>46</v>
      </c>
      <c r="E3232" s="867">
        <v>1298</v>
      </c>
      <c r="F3232" s="863">
        <v>30</v>
      </c>
      <c r="G3232" s="863">
        <f t="shared" si="104"/>
        <v>38940</v>
      </c>
      <c r="H3232" s="863"/>
      <c r="I3232" s="863"/>
      <c r="J3232" s="863"/>
      <c r="K3232" s="865"/>
      <c r="L3232" s="865"/>
      <c r="M3232" s="865"/>
      <c r="N3232" s="863"/>
      <c r="O3232" s="863"/>
    </row>
    <row r="3233" spans="1:15" ht="15.75">
      <c r="A3233" s="863">
        <v>156</v>
      </c>
      <c r="B3233" s="910" t="s">
        <v>2873</v>
      </c>
      <c r="C3233" s="899" t="s">
        <v>3882</v>
      </c>
      <c r="D3233" s="863" t="s">
        <v>46</v>
      </c>
      <c r="E3233" s="867">
        <v>1062</v>
      </c>
      <c r="F3233" s="863">
        <v>30</v>
      </c>
      <c r="G3233" s="863">
        <f t="shared" si="104"/>
        <v>31860</v>
      </c>
      <c r="H3233" s="863"/>
      <c r="I3233" s="863"/>
      <c r="J3233" s="863"/>
      <c r="K3233" s="865"/>
      <c r="L3233" s="865"/>
      <c r="M3233" s="865"/>
      <c r="N3233" s="863"/>
      <c r="O3233" s="863"/>
    </row>
    <row r="3234" spans="1:15" ht="31.5">
      <c r="A3234" s="863">
        <v>160</v>
      </c>
      <c r="B3234" s="910" t="s">
        <v>3883</v>
      </c>
      <c r="C3234" s="899" t="s">
        <v>3884</v>
      </c>
      <c r="D3234" s="863" t="s">
        <v>34</v>
      </c>
      <c r="E3234" s="867">
        <v>1730</v>
      </c>
      <c r="F3234" s="863">
        <v>3</v>
      </c>
      <c r="G3234" s="863">
        <f t="shared" si="104"/>
        <v>5190</v>
      </c>
      <c r="H3234" s="863"/>
      <c r="I3234" s="863"/>
      <c r="J3234" s="863"/>
      <c r="K3234" s="865"/>
      <c r="L3234" s="865"/>
      <c r="M3234" s="865"/>
      <c r="N3234" s="863"/>
      <c r="O3234" s="863"/>
    </row>
    <row r="3235" spans="1:15" ht="15.75">
      <c r="A3235" s="863">
        <v>163</v>
      </c>
      <c r="B3235" s="910" t="s">
        <v>1166</v>
      </c>
      <c r="C3235" s="899" t="s">
        <v>3885</v>
      </c>
      <c r="D3235" s="863" t="s">
        <v>46</v>
      </c>
      <c r="E3235" s="867">
        <v>1000</v>
      </c>
      <c r="F3235" s="863">
        <v>19</v>
      </c>
      <c r="G3235" s="863">
        <f t="shared" si="104"/>
        <v>19000</v>
      </c>
      <c r="H3235" s="863"/>
      <c r="I3235" s="863"/>
      <c r="J3235" s="863"/>
      <c r="K3235" s="865"/>
      <c r="L3235" s="865"/>
      <c r="M3235" s="865"/>
      <c r="N3235" s="863"/>
      <c r="O3235" s="863"/>
    </row>
    <row r="3236" spans="1:15" ht="15.75">
      <c r="A3236" s="863">
        <v>224</v>
      </c>
      <c r="B3236" s="910" t="s">
        <v>3886</v>
      </c>
      <c r="C3236" s="900" t="s">
        <v>3887</v>
      </c>
      <c r="D3236" s="863" t="s">
        <v>46</v>
      </c>
      <c r="E3236" s="867">
        <v>1888</v>
      </c>
      <c r="F3236" s="863">
        <v>25</v>
      </c>
      <c r="G3236" s="863">
        <f t="shared" si="104"/>
        <v>47200</v>
      </c>
      <c r="H3236" s="863"/>
      <c r="I3236" s="863"/>
      <c r="J3236" s="863"/>
      <c r="K3236" s="865"/>
      <c r="L3236" s="865"/>
      <c r="M3236" s="865"/>
      <c r="N3236" s="863"/>
      <c r="O3236" s="863"/>
    </row>
    <row r="3237" spans="1:15" ht="15.75">
      <c r="A3237" s="863">
        <v>225</v>
      </c>
      <c r="B3237" s="910" t="s">
        <v>747</v>
      </c>
      <c r="C3237" s="899" t="s">
        <v>3888</v>
      </c>
      <c r="D3237" s="863" t="s">
        <v>46</v>
      </c>
      <c r="E3237" s="867">
        <v>1534</v>
      </c>
      <c r="F3237" s="904">
        <v>10</v>
      </c>
      <c r="G3237" s="863">
        <f t="shared" si="104"/>
        <v>15340</v>
      </c>
      <c r="H3237" s="863"/>
      <c r="I3237" s="863"/>
      <c r="J3237" s="863"/>
      <c r="K3237" s="865"/>
      <c r="L3237" s="865"/>
      <c r="M3237" s="865"/>
      <c r="N3237" s="863"/>
      <c r="O3237" s="863"/>
    </row>
    <row r="3238" spans="1:15" ht="15.75">
      <c r="A3238" s="863">
        <v>230</v>
      </c>
      <c r="B3238" s="910" t="s">
        <v>738</v>
      </c>
      <c r="C3238" s="899" t="s">
        <v>3889</v>
      </c>
      <c r="D3238" s="863" t="s">
        <v>46</v>
      </c>
      <c r="E3238" s="867">
        <v>3500</v>
      </c>
      <c r="F3238" s="904">
        <v>1</v>
      </c>
      <c r="G3238" s="863">
        <f t="shared" si="104"/>
        <v>3500</v>
      </c>
      <c r="H3238" s="863"/>
      <c r="I3238" s="863"/>
      <c r="J3238" s="863"/>
      <c r="K3238" s="865"/>
      <c r="L3238" s="865"/>
      <c r="M3238" s="865"/>
      <c r="N3238" s="863"/>
      <c r="O3238" s="863"/>
    </row>
    <row r="3239" spans="1:15" ht="15.75">
      <c r="A3239" s="650">
        <v>247</v>
      </c>
      <c r="B3239" s="610" t="s">
        <v>3890</v>
      </c>
      <c r="C3239" s="899" t="s">
        <v>3891</v>
      </c>
      <c r="D3239" s="863" t="s">
        <v>46</v>
      </c>
      <c r="E3239" s="867">
        <v>1888</v>
      </c>
      <c r="F3239" s="904">
        <v>15</v>
      </c>
      <c r="G3239" s="863">
        <f t="shared" si="104"/>
        <v>28320</v>
      </c>
      <c r="H3239" s="863"/>
      <c r="I3239" s="863"/>
      <c r="J3239" s="863"/>
      <c r="K3239" s="865"/>
      <c r="L3239" s="865"/>
      <c r="M3239" s="865"/>
      <c r="N3239" s="863"/>
      <c r="O3239" s="863"/>
    </row>
    <row r="3240" spans="1:15" ht="15.75">
      <c r="A3240" s="863">
        <v>248</v>
      </c>
      <c r="B3240" s="910" t="s">
        <v>2267</v>
      </c>
      <c r="C3240" s="899" t="s">
        <v>3891</v>
      </c>
      <c r="D3240" s="863" t="s">
        <v>46</v>
      </c>
      <c r="E3240" s="867">
        <v>1534</v>
      </c>
      <c r="F3240" s="904">
        <v>10</v>
      </c>
      <c r="G3240" s="863">
        <f t="shared" si="104"/>
        <v>15340</v>
      </c>
      <c r="H3240" s="863"/>
      <c r="I3240" s="863"/>
      <c r="J3240" s="863"/>
      <c r="K3240" s="865"/>
      <c r="L3240" s="865"/>
      <c r="M3240" s="865"/>
      <c r="N3240" s="863"/>
      <c r="O3240" s="863"/>
    </row>
    <row r="3241" spans="1:15" ht="15.75">
      <c r="A3241" s="865"/>
      <c r="B3241" s="911"/>
      <c r="C3241" s="899" t="s">
        <v>3892</v>
      </c>
      <c r="D3241" s="863" t="s">
        <v>46</v>
      </c>
      <c r="E3241" s="867">
        <v>1713</v>
      </c>
      <c r="F3241" s="904">
        <v>77</v>
      </c>
      <c r="G3241" s="863">
        <f t="shared" si="104"/>
        <v>131901</v>
      </c>
      <c r="H3241" s="863"/>
      <c r="I3241" s="863"/>
      <c r="J3241" s="863"/>
      <c r="K3241" s="863"/>
      <c r="L3241" s="863"/>
      <c r="M3241" s="863"/>
      <c r="N3241" s="863"/>
      <c r="O3241" s="863"/>
    </row>
    <row r="3242" spans="1:15" ht="15.75">
      <c r="A3242" s="865"/>
      <c r="B3242" s="911"/>
      <c r="C3242" s="899" t="s">
        <v>3893</v>
      </c>
      <c r="D3242" s="863" t="s">
        <v>46</v>
      </c>
      <c r="E3242" s="867">
        <v>9440</v>
      </c>
      <c r="F3242" s="904">
        <v>10</v>
      </c>
      <c r="G3242" s="863">
        <f t="shared" si="104"/>
        <v>94400</v>
      </c>
      <c r="H3242" s="863"/>
      <c r="I3242" s="863"/>
      <c r="J3242" s="863"/>
      <c r="K3242" s="863"/>
      <c r="L3242" s="863"/>
      <c r="M3242" s="863"/>
      <c r="N3242" s="863"/>
      <c r="O3242" s="863"/>
    </row>
    <row r="3243" spans="1:15" ht="15.75">
      <c r="A3243" s="865"/>
      <c r="B3243" s="911"/>
      <c r="C3243" s="899" t="s">
        <v>3894</v>
      </c>
      <c r="D3243" s="863" t="s">
        <v>46</v>
      </c>
      <c r="E3243" s="867">
        <v>4720</v>
      </c>
      <c r="F3243" s="904">
        <v>10</v>
      </c>
      <c r="G3243" s="863">
        <f t="shared" si="104"/>
        <v>47200</v>
      </c>
      <c r="H3243" s="863"/>
      <c r="I3243" s="863"/>
      <c r="J3243" s="863"/>
      <c r="K3243" s="863"/>
      <c r="L3243" s="863"/>
      <c r="M3243" s="863"/>
      <c r="N3243" s="863"/>
      <c r="O3243" s="863"/>
    </row>
    <row r="3244" spans="1:15" ht="15.75">
      <c r="A3244" s="865"/>
      <c r="B3244" s="911"/>
      <c r="C3244" s="899" t="s">
        <v>3895</v>
      </c>
      <c r="D3244" s="863" t="s">
        <v>46</v>
      </c>
      <c r="E3244" s="867">
        <v>978.17</v>
      </c>
      <c r="F3244" s="904">
        <v>4</v>
      </c>
      <c r="G3244" s="863">
        <f t="shared" si="104"/>
        <v>3912.68</v>
      </c>
      <c r="H3244" s="863"/>
      <c r="I3244" s="863"/>
      <c r="J3244" s="863"/>
      <c r="K3244" s="863"/>
      <c r="L3244" s="863"/>
      <c r="M3244" s="863"/>
      <c r="N3244" s="863"/>
      <c r="O3244" s="863"/>
    </row>
    <row r="3245" spans="1:15" ht="15.75">
      <c r="A3245" s="865"/>
      <c r="B3245" s="911"/>
      <c r="C3245" s="899" t="s">
        <v>3896</v>
      </c>
      <c r="D3245" s="863" t="s">
        <v>46</v>
      </c>
      <c r="E3245" s="867">
        <v>0</v>
      </c>
      <c r="F3245" s="904">
        <v>0</v>
      </c>
      <c r="G3245" s="863">
        <f t="shared" si="104"/>
        <v>0</v>
      </c>
      <c r="H3245" s="863"/>
      <c r="I3245" s="863"/>
      <c r="J3245" s="863"/>
      <c r="K3245" s="863"/>
      <c r="L3245" s="863"/>
      <c r="M3245" s="863"/>
      <c r="N3245" s="863"/>
      <c r="O3245" s="863"/>
    </row>
    <row r="3246" spans="1:15" ht="15.75">
      <c r="A3246" s="865"/>
      <c r="B3246" s="912"/>
      <c r="C3246" s="899"/>
      <c r="D3246" s="863"/>
      <c r="E3246" s="867"/>
      <c r="F3246" s="904"/>
      <c r="G3246" s="904"/>
      <c r="H3246" s="863"/>
      <c r="I3246" s="863"/>
      <c r="J3246" s="863"/>
      <c r="K3246" s="863"/>
      <c r="L3246" s="863"/>
      <c r="M3246" s="863"/>
      <c r="N3246" s="863"/>
      <c r="O3246" s="863"/>
    </row>
    <row r="3247" spans="1:15" ht="15.75">
      <c r="A3247" s="650">
        <v>3</v>
      </c>
      <c r="B3247" s="913" t="s">
        <v>3897</v>
      </c>
      <c r="C3247" s="830" t="s">
        <v>3898</v>
      </c>
      <c r="D3247" s="650" t="s">
        <v>46</v>
      </c>
      <c r="E3247" s="875">
        <v>10000</v>
      </c>
      <c r="F3247" s="650"/>
      <c r="G3247" s="650"/>
      <c r="H3247" s="650">
        <v>7</v>
      </c>
      <c r="I3247" s="650">
        <f>H3247*E3247</f>
        <v>70000</v>
      </c>
      <c r="J3247" s="650"/>
      <c r="K3247" s="650"/>
      <c r="L3247" s="650"/>
      <c r="M3247" s="650"/>
      <c r="N3247" s="650"/>
      <c r="O3247" s="650"/>
    </row>
    <row r="3248" spans="1:15" ht="15.75">
      <c r="A3248" s="914">
        <v>12</v>
      </c>
      <c r="B3248" s="913" t="s">
        <v>596</v>
      </c>
      <c r="C3248" s="915" t="s">
        <v>3899</v>
      </c>
      <c r="D3248" s="863" t="s">
        <v>46</v>
      </c>
      <c r="E3248" s="875">
        <v>4500</v>
      </c>
      <c r="F3248" s="916">
        <v>1</v>
      </c>
      <c r="G3248" s="863">
        <f t="shared" ref="G3248:G3262" si="105">E3248*F3248</f>
        <v>4500</v>
      </c>
      <c r="H3248" s="863"/>
      <c r="I3248" s="863"/>
      <c r="J3248" s="863"/>
      <c r="K3248" s="865"/>
      <c r="L3248" s="865">
        <v>1</v>
      </c>
      <c r="M3248" s="883">
        <f>E3248*L3248</f>
        <v>4500</v>
      </c>
      <c r="N3248" s="863"/>
      <c r="O3248" s="863"/>
    </row>
    <row r="3249" spans="1:15" ht="31.5">
      <c r="A3249" s="650">
        <v>123</v>
      </c>
      <c r="B3249" s="913" t="s">
        <v>1389</v>
      </c>
      <c r="C3249" s="830" t="s">
        <v>1390</v>
      </c>
      <c r="D3249" s="863" t="s">
        <v>46</v>
      </c>
      <c r="E3249" s="867">
        <v>0</v>
      </c>
      <c r="F3249" s="896">
        <v>0</v>
      </c>
      <c r="G3249" s="863">
        <f t="shared" si="105"/>
        <v>0</v>
      </c>
      <c r="H3249" s="863"/>
      <c r="I3249" s="863"/>
      <c r="J3249" s="863"/>
      <c r="K3249" s="865"/>
      <c r="L3249" s="865"/>
      <c r="M3249" s="865"/>
      <c r="N3249" s="863"/>
      <c r="O3249" s="863"/>
    </row>
    <row r="3250" spans="1:15" ht="31.5">
      <c r="A3250" s="863">
        <v>127</v>
      </c>
      <c r="B3250" s="913" t="s">
        <v>829</v>
      </c>
      <c r="C3250" s="899" t="s">
        <v>3900</v>
      </c>
      <c r="D3250" s="863" t="s">
        <v>278</v>
      </c>
      <c r="E3250" s="867">
        <v>4797.55</v>
      </c>
      <c r="F3250" s="916">
        <v>1</v>
      </c>
      <c r="G3250" s="863">
        <f t="shared" si="105"/>
        <v>4797.55</v>
      </c>
      <c r="H3250" s="863"/>
      <c r="I3250" s="863"/>
      <c r="J3250" s="863"/>
      <c r="K3250" s="865"/>
      <c r="L3250" s="865"/>
      <c r="M3250" s="865"/>
      <c r="N3250" s="863"/>
      <c r="O3250" s="863"/>
    </row>
    <row r="3251" spans="1:15" ht="31.5">
      <c r="A3251" s="863">
        <v>196</v>
      </c>
      <c r="B3251" s="913" t="s">
        <v>1395</v>
      </c>
      <c r="C3251" s="899" t="s">
        <v>3901</v>
      </c>
      <c r="D3251" s="863" t="s">
        <v>278</v>
      </c>
      <c r="E3251" s="867">
        <v>0</v>
      </c>
      <c r="F3251" s="916">
        <v>1</v>
      </c>
      <c r="G3251" s="863">
        <f t="shared" si="105"/>
        <v>0</v>
      </c>
      <c r="H3251" s="863"/>
      <c r="I3251" s="863"/>
      <c r="J3251" s="863"/>
      <c r="K3251" s="865"/>
      <c r="L3251" s="865"/>
      <c r="M3251" s="865"/>
      <c r="N3251" s="863"/>
      <c r="O3251" s="863"/>
    </row>
    <row r="3252" spans="1:15" ht="31.5">
      <c r="A3252" s="863">
        <v>216</v>
      </c>
      <c r="B3252" s="913" t="s">
        <v>3902</v>
      </c>
      <c r="C3252" s="899" t="s">
        <v>3903</v>
      </c>
      <c r="D3252" s="863" t="s">
        <v>278</v>
      </c>
      <c r="E3252" s="867">
        <v>1529</v>
      </c>
      <c r="F3252" s="916">
        <f>4</f>
        <v>4</v>
      </c>
      <c r="G3252" s="863">
        <f t="shared" si="105"/>
        <v>6116</v>
      </c>
      <c r="H3252" s="863"/>
      <c r="I3252" s="863"/>
      <c r="J3252" s="863"/>
      <c r="K3252" s="865"/>
      <c r="L3252" s="865"/>
      <c r="M3252" s="865"/>
      <c r="N3252" s="863"/>
      <c r="O3252" s="863"/>
    </row>
    <row r="3253" spans="1:15" ht="15.75">
      <c r="A3253" s="863">
        <v>227</v>
      </c>
      <c r="B3253" s="913" t="s">
        <v>3904</v>
      </c>
      <c r="C3253" s="1159" t="s">
        <v>3905</v>
      </c>
      <c r="D3253" s="863" t="s">
        <v>278</v>
      </c>
      <c r="E3253" s="867">
        <v>731.63</v>
      </c>
      <c r="F3253" s="916">
        <v>3</v>
      </c>
      <c r="G3253" s="863">
        <f t="shared" si="105"/>
        <v>2194.89</v>
      </c>
      <c r="H3253" s="863"/>
      <c r="I3253" s="863"/>
      <c r="J3253" s="863"/>
      <c r="K3253" s="865"/>
      <c r="L3253" s="865"/>
      <c r="M3253" s="865"/>
      <c r="N3253" s="863"/>
      <c r="O3253" s="863"/>
    </row>
    <row r="3254" spans="1:15" ht="15.75">
      <c r="A3254" s="863"/>
      <c r="B3254" s="913"/>
      <c r="C3254" s="1165"/>
      <c r="D3254" s="863" t="s">
        <v>278</v>
      </c>
      <c r="E3254" s="867">
        <v>830.71</v>
      </c>
      <c r="F3254" s="916">
        <v>7</v>
      </c>
      <c r="G3254" s="863">
        <f t="shared" si="105"/>
        <v>5814.97</v>
      </c>
      <c r="H3254" s="863"/>
      <c r="I3254" s="863"/>
      <c r="J3254" s="863"/>
      <c r="K3254" s="865"/>
      <c r="L3254" s="865"/>
      <c r="M3254" s="865"/>
      <c r="N3254" s="863"/>
      <c r="O3254" s="863"/>
    </row>
    <row r="3255" spans="1:15" ht="15.75">
      <c r="A3255" s="863"/>
      <c r="B3255" s="913"/>
      <c r="C3255" s="1160"/>
      <c r="D3255" s="863" t="s">
        <v>278</v>
      </c>
      <c r="E3255" s="867">
        <v>979.33</v>
      </c>
      <c r="F3255" s="916">
        <v>4</v>
      </c>
      <c r="G3255" s="863">
        <f t="shared" si="105"/>
        <v>3917.32</v>
      </c>
      <c r="H3255" s="863"/>
      <c r="I3255" s="863"/>
      <c r="J3255" s="863"/>
      <c r="K3255" s="865"/>
      <c r="L3255" s="865"/>
      <c r="M3255" s="865"/>
      <c r="N3255" s="863"/>
      <c r="O3255" s="863"/>
    </row>
    <row r="3256" spans="1:15" ht="15.75">
      <c r="A3256" s="863">
        <v>228</v>
      </c>
      <c r="B3256" s="913" t="s">
        <v>3906</v>
      </c>
      <c r="C3256" s="899" t="s">
        <v>3907</v>
      </c>
      <c r="D3256" s="863" t="s">
        <v>278</v>
      </c>
      <c r="E3256" s="867">
        <v>2094.5</v>
      </c>
      <c r="F3256" s="916">
        <v>2</v>
      </c>
      <c r="G3256" s="863">
        <f t="shared" si="105"/>
        <v>4189</v>
      </c>
      <c r="H3256" s="863"/>
      <c r="I3256" s="863"/>
      <c r="J3256" s="863"/>
      <c r="K3256" s="865"/>
      <c r="L3256" s="865"/>
      <c r="M3256" s="865"/>
      <c r="N3256" s="863"/>
      <c r="O3256" s="863"/>
    </row>
    <row r="3257" spans="1:15" ht="15.75">
      <c r="A3257" s="650">
        <v>397</v>
      </c>
      <c r="B3257" s="917" t="s">
        <v>661</v>
      </c>
      <c r="C3257" s="899" t="s">
        <v>2153</v>
      </c>
      <c r="D3257" s="863" t="s">
        <v>940</v>
      </c>
      <c r="E3257" s="867">
        <v>5900</v>
      </c>
      <c r="F3257" s="916">
        <v>8.1999999999999993</v>
      </c>
      <c r="G3257" s="863">
        <f t="shared" si="105"/>
        <v>48379.999999999993</v>
      </c>
      <c r="H3257" s="863"/>
      <c r="I3257" s="863"/>
      <c r="J3257" s="863"/>
      <c r="K3257" s="865"/>
      <c r="L3257" s="865"/>
      <c r="M3257" s="865"/>
      <c r="N3257" s="863"/>
      <c r="O3257" s="863"/>
    </row>
    <row r="3258" spans="1:15" ht="15.75">
      <c r="A3258" s="863"/>
      <c r="B3258" s="913"/>
      <c r="C3258" s="899" t="s">
        <v>3908</v>
      </c>
      <c r="D3258" s="863" t="s">
        <v>46</v>
      </c>
      <c r="E3258" s="867">
        <v>10000</v>
      </c>
      <c r="F3258" s="916"/>
      <c r="G3258" s="863">
        <f t="shared" si="105"/>
        <v>0</v>
      </c>
      <c r="H3258" s="863"/>
      <c r="I3258" s="863"/>
      <c r="J3258" s="863"/>
      <c r="K3258" s="865"/>
      <c r="L3258" s="865">
        <v>1</v>
      </c>
      <c r="M3258" s="883">
        <f>E3258*L3258</f>
        <v>10000</v>
      </c>
      <c r="N3258" s="863"/>
      <c r="O3258" s="863"/>
    </row>
    <row r="3259" spans="1:15" ht="31.5">
      <c r="A3259" s="863"/>
      <c r="B3259" s="913"/>
      <c r="C3259" s="899" t="s">
        <v>3909</v>
      </c>
      <c r="D3259" s="863" t="s">
        <v>46</v>
      </c>
      <c r="E3259" s="867">
        <v>30680</v>
      </c>
      <c r="F3259" s="916">
        <v>3</v>
      </c>
      <c r="G3259" s="863">
        <f t="shared" si="105"/>
        <v>92040</v>
      </c>
      <c r="H3259" s="863"/>
      <c r="I3259" s="863"/>
      <c r="J3259" s="863"/>
      <c r="K3259" s="865"/>
      <c r="L3259" s="865"/>
      <c r="M3259" s="865"/>
      <c r="N3259" s="863"/>
      <c r="O3259" s="863"/>
    </row>
    <row r="3260" spans="1:15" ht="31.5">
      <c r="A3260" s="863"/>
      <c r="B3260" s="913"/>
      <c r="C3260" s="899" t="s">
        <v>3910</v>
      </c>
      <c r="D3260" s="863" t="s">
        <v>46</v>
      </c>
      <c r="E3260" s="867">
        <v>13546.4</v>
      </c>
      <c r="F3260" s="916">
        <v>4</v>
      </c>
      <c r="G3260" s="863">
        <f t="shared" si="105"/>
        <v>54185.599999999999</v>
      </c>
      <c r="H3260" s="863"/>
      <c r="I3260" s="863"/>
      <c r="J3260" s="863"/>
      <c r="K3260" s="865"/>
      <c r="L3260" s="865"/>
      <c r="M3260" s="865"/>
      <c r="N3260" s="863"/>
      <c r="O3260" s="863"/>
    </row>
    <row r="3261" spans="1:15" ht="31.5">
      <c r="A3261" s="863"/>
      <c r="B3261" s="913"/>
      <c r="C3261" s="899" t="s">
        <v>3911</v>
      </c>
      <c r="D3261" s="863" t="s">
        <v>46</v>
      </c>
      <c r="E3261" s="867">
        <v>16579</v>
      </c>
      <c r="F3261" s="916">
        <v>3</v>
      </c>
      <c r="G3261" s="863">
        <f t="shared" si="105"/>
        <v>49737</v>
      </c>
      <c r="H3261" s="863"/>
      <c r="I3261" s="863"/>
      <c r="J3261" s="863"/>
      <c r="K3261" s="865"/>
      <c r="L3261" s="865"/>
      <c r="M3261" s="865"/>
      <c r="N3261" s="863"/>
      <c r="O3261" s="863"/>
    </row>
    <row r="3262" spans="1:15" ht="31.5">
      <c r="A3262" s="863"/>
      <c r="B3262" s="913"/>
      <c r="C3262" s="899" t="s">
        <v>3912</v>
      </c>
      <c r="D3262" s="863" t="s">
        <v>46</v>
      </c>
      <c r="E3262" s="867">
        <v>2407.1999999999998</v>
      </c>
      <c r="F3262" s="916">
        <v>4</v>
      </c>
      <c r="G3262" s="863">
        <f t="shared" si="105"/>
        <v>9628.7999999999993</v>
      </c>
      <c r="H3262" s="863"/>
      <c r="I3262" s="863"/>
      <c r="J3262" s="863"/>
      <c r="K3262" s="865"/>
      <c r="L3262" s="865"/>
      <c r="M3262" s="865"/>
      <c r="N3262" s="863"/>
      <c r="O3262" s="863"/>
    </row>
    <row r="3263" spans="1:15" ht="15.75">
      <c r="A3263" s="863"/>
      <c r="B3263" s="895"/>
      <c r="C3263" s="899"/>
      <c r="D3263" s="863"/>
      <c r="E3263" s="867"/>
      <c r="F3263" s="916"/>
      <c r="G3263" s="916"/>
      <c r="H3263" s="863"/>
      <c r="I3263" s="863"/>
      <c r="J3263" s="863"/>
      <c r="K3263" s="865"/>
      <c r="L3263" s="865"/>
      <c r="M3263" s="865"/>
      <c r="N3263" s="863"/>
      <c r="O3263" s="863"/>
    </row>
    <row r="3264" spans="1:15" ht="15.75">
      <c r="A3264" s="863">
        <v>2</v>
      </c>
      <c r="B3264" s="918" t="s">
        <v>55</v>
      </c>
      <c r="C3264" s="1159" t="s">
        <v>1422</v>
      </c>
      <c r="D3264" s="863" t="s">
        <v>46</v>
      </c>
      <c r="E3264" s="867">
        <v>187956</v>
      </c>
      <c r="F3264" s="863">
        <v>6</v>
      </c>
      <c r="G3264" s="863">
        <f t="shared" ref="G3264:G3280" si="106">E3264*F3264</f>
        <v>1127736</v>
      </c>
      <c r="H3264" s="863"/>
      <c r="I3264" s="863"/>
      <c r="J3264" s="863"/>
      <c r="K3264" s="865"/>
      <c r="L3264" s="865"/>
      <c r="M3264" s="865"/>
      <c r="N3264" s="863"/>
      <c r="O3264" s="863"/>
    </row>
    <row r="3265" spans="1:15" ht="15.75">
      <c r="A3265" s="863"/>
      <c r="B3265" s="918"/>
      <c r="C3265" s="1160"/>
      <c r="D3265" s="863" t="s">
        <v>46</v>
      </c>
      <c r="E3265" s="867">
        <v>500</v>
      </c>
      <c r="F3265" s="863">
        <v>15</v>
      </c>
      <c r="G3265" s="863">
        <f t="shared" si="106"/>
        <v>7500</v>
      </c>
      <c r="H3265" s="863"/>
      <c r="I3265" s="863"/>
      <c r="J3265" s="863"/>
      <c r="K3265" s="865"/>
      <c r="L3265" s="865"/>
      <c r="M3265" s="865"/>
      <c r="N3265" s="863"/>
      <c r="O3265" s="863"/>
    </row>
    <row r="3266" spans="1:15" ht="15.75">
      <c r="A3266" s="863">
        <v>3</v>
      </c>
      <c r="B3266" s="918" t="s">
        <v>57</v>
      </c>
      <c r="C3266" s="899" t="s">
        <v>1965</v>
      </c>
      <c r="D3266" s="863" t="s">
        <v>46</v>
      </c>
      <c r="E3266" s="867">
        <v>500</v>
      </c>
      <c r="F3266" s="863">
        <v>3</v>
      </c>
      <c r="G3266" s="863">
        <f t="shared" si="106"/>
        <v>1500</v>
      </c>
      <c r="H3266" s="863"/>
      <c r="I3266" s="863"/>
      <c r="J3266" s="279"/>
      <c r="K3266" s="919"/>
      <c r="L3266" s="919"/>
      <c r="M3266" s="919"/>
      <c r="N3266" s="279"/>
      <c r="O3266" s="279"/>
    </row>
    <row r="3267" spans="1:15" ht="15.75">
      <c r="A3267" s="863">
        <v>6</v>
      </c>
      <c r="B3267" s="918" t="s">
        <v>545</v>
      </c>
      <c r="C3267" s="899" t="s">
        <v>1423</v>
      </c>
      <c r="D3267" s="863" t="s">
        <v>46</v>
      </c>
      <c r="E3267" s="867">
        <v>15890</v>
      </c>
      <c r="F3267" s="863">
        <v>1</v>
      </c>
      <c r="G3267" s="863">
        <f t="shared" si="106"/>
        <v>15890</v>
      </c>
      <c r="H3267" s="863"/>
      <c r="I3267" s="863"/>
      <c r="J3267" s="904"/>
      <c r="K3267" s="905"/>
      <c r="L3267" s="905"/>
      <c r="M3267" s="905"/>
      <c r="N3267" s="904"/>
      <c r="O3267" s="904"/>
    </row>
    <row r="3268" spans="1:15" ht="31.5">
      <c r="A3268" s="863">
        <v>34</v>
      </c>
      <c r="B3268" s="918" t="s">
        <v>1424</v>
      </c>
      <c r="C3268" s="899" t="s">
        <v>1425</v>
      </c>
      <c r="D3268" s="863" t="s">
        <v>46</v>
      </c>
      <c r="E3268" s="867">
        <v>20000</v>
      </c>
      <c r="F3268" s="863">
        <v>12</v>
      </c>
      <c r="G3268" s="863">
        <f t="shared" si="106"/>
        <v>240000</v>
      </c>
      <c r="H3268" s="863"/>
      <c r="I3268" s="863"/>
      <c r="J3268" s="863"/>
      <c r="K3268" s="865"/>
      <c r="L3268" s="865"/>
      <c r="M3268" s="865"/>
      <c r="N3268" s="863"/>
      <c r="O3268" s="863"/>
    </row>
    <row r="3269" spans="1:15" ht="31.5">
      <c r="A3269" s="650">
        <v>36</v>
      </c>
      <c r="B3269" s="918" t="s">
        <v>3913</v>
      </c>
      <c r="C3269" s="830" t="s">
        <v>3914</v>
      </c>
      <c r="D3269" s="863" t="s">
        <v>46</v>
      </c>
      <c r="E3269" s="867">
        <v>0</v>
      </c>
      <c r="F3269" s="863">
        <v>0</v>
      </c>
      <c r="G3269" s="863">
        <f t="shared" si="106"/>
        <v>0</v>
      </c>
      <c r="H3269" s="863"/>
      <c r="I3269" s="863"/>
      <c r="J3269" s="863"/>
      <c r="K3269" s="865"/>
      <c r="L3269" s="865"/>
      <c r="M3269" s="865"/>
      <c r="N3269" s="863"/>
      <c r="O3269" s="863"/>
    </row>
    <row r="3270" spans="1:15" ht="15.75">
      <c r="A3270" s="650"/>
      <c r="B3270" s="895"/>
      <c r="C3270" s="830"/>
      <c r="D3270" s="863"/>
      <c r="E3270" s="867"/>
      <c r="F3270" s="863"/>
      <c r="G3270" s="863">
        <f t="shared" si="106"/>
        <v>0</v>
      </c>
      <c r="H3270" s="863"/>
      <c r="I3270" s="863"/>
      <c r="J3270" s="863"/>
      <c r="K3270" s="865"/>
      <c r="L3270" s="865"/>
      <c r="M3270" s="865"/>
      <c r="N3270" s="863"/>
      <c r="O3270" s="863"/>
    </row>
    <row r="3271" spans="1:15" ht="15.75">
      <c r="A3271" s="650"/>
      <c r="B3271" s="920"/>
      <c r="C3271" s="830" t="s">
        <v>3915</v>
      </c>
      <c r="D3271" s="650" t="s">
        <v>46</v>
      </c>
      <c r="E3271" s="650">
        <v>0</v>
      </c>
      <c r="F3271" s="650">
        <v>0</v>
      </c>
      <c r="G3271" s="863">
        <f t="shared" si="106"/>
        <v>0</v>
      </c>
      <c r="H3271" s="650"/>
      <c r="I3271" s="650"/>
      <c r="J3271" s="650"/>
      <c r="K3271" s="650"/>
      <c r="L3271" s="650"/>
      <c r="M3271" s="650"/>
      <c r="N3271" s="650"/>
      <c r="O3271" s="650"/>
    </row>
    <row r="3272" spans="1:15" ht="15.75">
      <c r="A3272" s="650">
        <v>133</v>
      </c>
      <c r="B3272" s="920" t="s">
        <v>3916</v>
      </c>
      <c r="C3272" s="830" t="s">
        <v>3917</v>
      </c>
      <c r="D3272" s="650" t="s">
        <v>46</v>
      </c>
      <c r="E3272" s="650">
        <v>0</v>
      </c>
      <c r="F3272" s="650">
        <v>0</v>
      </c>
      <c r="G3272" s="863">
        <f t="shared" si="106"/>
        <v>0</v>
      </c>
      <c r="H3272" s="650"/>
      <c r="I3272" s="650"/>
      <c r="J3272" s="650"/>
      <c r="K3272" s="650"/>
      <c r="L3272" s="650"/>
      <c r="M3272" s="650"/>
      <c r="N3272" s="650"/>
      <c r="O3272" s="650"/>
    </row>
    <row r="3273" spans="1:15" ht="15.75">
      <c r="A3273" s="650"/>
      <c r="B3273" s="920"/>
      <c r="C3273" s="830" t="s">
        <v>3918</v>
      </c>
      <c r="D3273" s="650" t="s">
        <v>46</v>
      </c>
      <c r="E3273" s="650">
        <v>1048.32</v>
      </c>
      <c r="F3273" s="650">
        <f>40-10-10-5</f>
        <v>15</v>
      </c>
      <c r="G3273" s="863">
        <f t="shared" si="106"/>
        <v>15724.8</v>
      </c>
      <c r="H3273" s="650"/>
      <c r="I3273" s="650"/>
      <c r="J3273" s="650"/>
      <c r="K3273" s="650"/>
      <c r="L3273" s="650"/>
      <c r="M3273" s="650"/>
      <c r="N3273" s="650"/>
      <c r="O3273" s="650"/>
    </row>
    <row r="3274" spans="1:15" ht="15.75">
      <c r="A3274" s="650"/>
      <c r="B3274" s="920"/>
      <c r="C3274" s="830" t="s">
        <v>3919</v>
      </c>
      <c r="D3274" s="650" t="s">
        <v>46</v>
      </c>
      <c r="E3274" s="921">
        <v>722.4</v>
      </c>
      <c r="F3274" s="650">
        <f>65-10-10-20</f>
        <v>25</v>
      </c>
      <c r="G3274" s="863">
        <f t="shared" si="106"/>
        <v>18060</v>
      </c>
      <c r="H3274" s="650"/>
      <c r="I3274" s="650"/>
      <c r="J3274" s="650"/>
      <c r="K3274" s="650"/>
      <c r="L3274" s="650"/>
      <c r="M3274" s="650"/>
      <c r="N3274" s="650"/>
      <c r="O3274" s="650"/>
    </row>
    <row r="3275" spans="1:15" ht="15.75">
      <c r="A3275" s="650"/>
      <c r="B3275" s="920"/>
      <c r="C3275" s="830" t="s">
        <v>3920</v>
      </c>
      <c r="D3275" s="650" t="s">
        <v>46</v>
      </c>
      <c r="E3275" s="650">
        <v>188.15</v>
      </c>
      <c r="F3275" s="650">
        <f>80-35-20-10</f>
        <v>15</v>
      </c>
      <c r="G3275" s="863">
        <f t="shared" si="106"/>
        <v>2822.25</v>
      </c>
      <c r="H3275" s="650"/>
      <c r="I3275" s="650"/>
      <c r="J3275" s="650"/>
      <c r="K3275" s="650"/>
      <c r="L3275" s="650"/>
      <c r="M3275" s="650"/>
      <c r="N3275" s="650"/>
      <c r="O3275" s="650"/>
    </row>
    <row r="3276" spans="1:15" ht="15.75">
      <c r="A3276" s="865"/>
      <c r="B3276" s="920"/>
      <c r="C3276" s="899" t="s">
        <v>3921</v>
      </c>
      <c r="D3276" s="863" t="s">
        <v>46</v>
      </c>
      <c r="E3276" s="867">
        <v>0</v>
      </c>
      <c r="F3276" s="863">
        <v>0</v>
      </c>
      <c r="G3276" s="863">
        <f t="shared" si="106"/>
        <v>0</v>
      </c>
      <c r="H3276" s="863"/>
      <c r="I3276" s="863"/>
      <c r="J3276" s="863"/>
      <c r="K3276" s="863"/>
      <c r="L3276" s="863"/>
      <c r="M3276" s="863"/>
      <c r="N3276" s="863"/>
      <c r="O3276" s="863"/>
    </row>
    <row r="3277" spans="1:15" ht="15.75">
      <c r="A3277" s="863">
        <v>144</v>
      </c>
      <c r="B3277" s="922" t="s">
        <v>3922</v>
      </c>
      <c r="C3277" s="899" t="s">
        <v>3923</v>
      </c>
      <c r="D3277" s="863" t="s">
        <v>46</v>
      </c>
      <c r="E3277" s="867">
        <v>4900.6000000000004</v>
      </c>
      <c r="F3277" s="863">
        <v>7</v>
      </c>
      <c r="G3277" s="863">
        <f t="shared" si="106"/>
        <v>34304.200000000004</v>
      </c>
      <c r="H3277" s="863"/>
      <c r="I3277" s="863"/>
      <c r="J3277" s="863"/>
      <c r="K3277" s="863"/>
      <c r="L3277" s="863"/>
      <c r="M3277" s="863"/>
      <c r="N3277" s="863"/>
      <c r="O3277" s="863"/>
    </row>
    <row r="3278" spans="1:15" ht="15.75">
      <c r="A3278" s="650">
        <v>152</v>
      </c>
      <c r="B3278" s="920" t="s">
        <v>3924</v>
      </c>
      <c r="C3278" s="830" t="s">
        <v>3925</v>
      </c>
      <c r="D3278" s="650" t="s">
        <v>46</v>
      </c>
      <c r="E3278" s="921">
        <v>0</v>
      </c>
      <c r="F3278" s="650">
        <v>0</v>
      </c>
      <c r="G3278" s="863">
        <f t="shared" si="106"/>
        <v>0</v>
      </c>
      <c r="H3278" s="650"/>
      <c r="I3278" s="650"/>
      <c r="J3278" s="650"/>
      <c r="K3278" s="650"/>
      <c r="L3278" s="650"/>
      <c r="M3278" s="650"/>
      <c r="N3278" s="650"/>
      <c r="O3278" s="650"/>
    </row>
    <row r="3279" spans="1:15" ht="15.75">
      <c r="A3279" s="650"/>
      <c r="B3279" s="920"/>
      <c r="C3279" s="830" t="s">
        <v>3926</v>
      </c>
      <c r="D3279" s="650" t="s">
        <v>46</v>
      </c>
      <c r="E3279" s="921"/>
      <c r="F3279" s="650"/>
      <c r="G3279" s="863">
        <f t="shared" si="106"/>
        <v>0</v>
      </c>
      <c r="H3279" s="650"/>
      <c r="I3279" s="650"/>
      <c r="J3279" s="650"/>
      <c r="K3279" s="879"/>
      <c r="L3279" s="879"/>
      <c r="M3279" s="879"/>
      <c r="N3279" s="650"/>
      <c r="O3279" s="650"/>
    </row>
    <row r="3280" spans="1:15" ht="15.75">
      <c r="A3280" s="650"/>
      <c r="B3280" s="920"/>
      <c r="C3280" s="830" t="s">
        <v>3927</v>
      </c>
      <c r="D3280" s="650" t="s">
        <v>46</v>
      </c>
      <c r="E3280" s="921">
        <v>0</v>
      </c>
      <c r="F3280" s="650">
        <v>0</v>
      </c>
      <c r="G3280" s="863">
        <f t="shared" si="106"/>
        <v>0</v>
      </c>
      <c r="H3280" s="650"/>
      <c r="I3280" s="650"/>
      <c r="J3280" s="650"/>
      <c r="K3280" s="879"/>
      <c r="L3280" s="879"/>
      <c r="M3280" s="879"/>
      <c r="N3280" s="650"/>
      <c r="O3280" s="650"/>
    </row>
    <row r="3281" spans="1:15" ht="15.75">
      <c r="A3281" s="650"/>
      <c r="B3281" s="825"/>
      <c r="C3281" s="830"/>
      <c r="D3281" s="650"/>
      <c r="E3281" s="921"/>
      <c r="F3281" s="650"/>
      <c r="G3281" s="650"/>
      <c r="H3281" s="650"/>
      <c r="I3281" s="650"/>
      <c r="J3281" s="650"/>
      <c r="K3281" s="879"/>
      <c r="L3281" s="879"/>
      <c r="M3281" s="879"/>
      <c r="N3281" s="650"/>
      <c r="O3281" s="650"/>
    </row>
    <row r="3282" spans="1:15" ht="31.5">
      <c r="A3282" s="650">
        <v>13</v>
      </c>
      <c r="B3282" s="923" t="s">
        <v>1440</v>
      </c>
      <c r="C3282" s="830" t="s">
        <v>3928</v>
      </c>
      <c r="D3282" s="650" t="s">
        <v>46</v>
      </c>
      <c r="E3282" s="650">
        <v>5888</v>
      </c>
      <c r="F3282" s="650">
        <v>1</v>
      </c>
      <c r="G3282" s="863">
        <f t="shared" ref="G3282:G3291" si="107">E3282*F3282</f>
        <v>5888</v>
      </c>
      <c r="H3282" s="650"/>
      <c r="I3282" s="650"/>
      <c r="J3282" s="650"/>
      <c r="K3282" s="650"/>
      <c r="L3282" s="650"/>
      <c r="M3282" s="650"/>
      <c r="N3282" s="650"/>
      <c r="O3282" s="650"/>
    </row>
    <row r="3283" spans="1:15" ht="31.5">
      <c r="A3283" s="650">
        <v>102</v>
      </c>
      <c r="B3283" s="923" t="s">
        <v>1491</v>
      </c>
      <c r="C3283" s="830" t="s">
        <v>3929</v>
      </c>
      <c r="D3283" s="650" t="s">
        <v>46</v>
      </c>
      <c r="E3283" s="650">
        <v>0</v>
      </c>
      <c r="F3283" s="650">
        <v>0</v>
      </c>
      <c r="G3283" s="863">
        <f t="shared" si="107"/>
        <v>0</v>
      </c>
      <c r="H3283" s="650"/>
      <c r="I3283" s="650"/>
      <c r="J3283" s="650"/>
      <c r="K3283" s="650"/>
      <c r="L3283" s="650"/>
      <c r="M3283" s="650"/>
      <c r="N3283" s="650"/>
      <c r="O3283" s="650"/>
    </row>
    <row r="3284" spans="1:15" ht="47.25">
      <c r="A3284" s="650">
        <v>135</v>
      </c>
      <c r="B3284" s="923" t="s">
        <v>3930</v>
      </c>
      <c r="C3284" s="830" t="s">
        <v>3931</v>
      </c>
      <c r="D3284" s="650" t="s">
        <v>46</v>
      </c>
      <c r="E3284" s="650">
        <v>58.76</v>
      </c>
      <c r="F3284" s="650">
        <v>50</v>
      </c>
      <c r="G3284" s="863">
        <f t="shared" si="107"/>
        <v>2938</v>
      </c>
      <c r="H3284" s="650"/>
      <c r="I3284" s="650"/>
      <c r="J3284" s="650"/>
      <c r="K3284" s="650"/>
      <c r="L3284" s="650"/>
      <c r="M3284" s="650"/>
      <c r="N3284" s="650"/>
      <c r="O3284" s="650"/>
    </row>
    <row r="3285" spans="1:15" ht="31.5">
      <c r="A3285" s="650">
        <v>202</v>
      </c>
      <c r="B3285" s="923" t="s">
        <v>3932</v>
      </c>
      <c r="C3285" s="830" t="s">
        <v>3933</v>
      </c>
      <c r="D3285" s="650" t="s">
        <v>46</v>
      </c>
      <c r="E3285" s="650">
        <v>1424</v>
      </c>
      <c r="F3285" s="650">
        <f>1</f>
        <v>1</v>
      </c>
      <c r="G3285" s="863">
        <f t="shared" si="107"/>
        <v>1424</v>
      </c>
      <c r="H3285" s="650"/>
      <c r="I3285" s="650"/>
      <c r="J3285" s="650"/>
      <c r="K3285" s="650"/>
      <c r="L3285" s="650"/>
      <c r="M3285" s="650"/>
      <c r="N3285" s="650"/>
      <c r="O3285" s="650"/>
    </row>
    <row r="3286" spans="1:15" ht="31.5">
      <c r="A3286" s="650">
        <v>216</v>
      </c>
      <c r="B3286" s="923" t="s">
        <v>3934</v>
      </c>
      <c r="C3286" s="830" t="s">
        <v>3935</v>
      </c>
      <c r="D3286" s="650" t="s">
        <v>46</v>
      </c>
      <c r="E3286" s="650"/>
      <c r="F3286" s="650"/>
      <c r="G3286" s="863">
        <f t="shared" si="107"/>
        <v>0</v>
      </c>
      <c r="H3286" s="650"/>
      <c r="I3286" s="650"/>
      <c r="J3286" s="650"/>
      <c r="K3286" s="650"/>
      <c r="L3286" s="650"/>
      <c r="M3286" s="650"/>
      <c r="N3286" s="650"/>
      <c r="O3286" s="650"/>
    </row>
    <row r="3287" spans="1:15" ht="63">
      <c r="A3287" s="650">
        <v>353</v>
      </c>
      <c r="B3287" s="923" t="s">
        <v>3936</v>
      </c>
      <c r="C3287" s="830" t="s">
        <v>3937</v>
      </c>
      <c r="D3287" s="650" t="s">
        <v>46</v>
      </c>
      <c r="E3287" s="921">
        <v>0</v>
      </c>
      <c r="F3287" s="650">
        <v>0</v>
      </c>
      <c r="G3287" s="863">
        <f t="shared" si="107"/>
        <v>0</v>
      </c>
      <c r="H3287" s="650"/>
      <c r="I3287" s="650"/>
      <c r="J3287" s="650"/>
      <c r="K3287" s="650"/>
      <c r="L3287" s="650"/>
      <c r="M3287" s="650"/>
      <c r="N3287" s="650"/>
      <c r="O3287" s="650"/>
    </row>
    <row r="3288" spans="1:15" ht="63">
      <c r="A3288" s="650">
        <v>354</v>
      </c>
      <c r="B3288" s="923" t="s">
        <v>3938</v>
      </c>
      <c r="C3288" s="830" t="s">
        <v>3939</v>
      </c>
      <c r="D3288" s="650" t="s">
        <v>46</v>
      </c>
      <c r="E3288" s="921">
        <v>0</v>
      </c>
      <c r="F3288" s="650">
        <v>0</v>
      </c>
      <c r="G3288" s="863">
        <f t="shared" si="107"/>
        <v>0</v>
      </c>
      <c r="H3288" s="650"/>
      <c r="I3288" s="650"/>
      <c r="J3288" s="650"/>
      <c r="K3288" s="650"/>
      <c r="L3288" s="650"/>
      <c r="M3288" s="650"/>
      <c r="N3288" s="650"/>
      <c r="O3288" s="650"/>
    </row>
    <row r="3289" spans="1:15" ht="47.25">
      <c r="A3289" s="650"/>
      <c r="B3289" s="923"/>
      <c r="C3289" s="830" t="s">
        <v>3940</v>
      </c>
      <c r="D3289" s="650" t="s">
        <v>46</v>
      </c>
      <c r="E3289" s="921">
        <v>0</v>
      </c>
      <c r="F3289" s="650">
        <v>0</v>
      </c>
      <c r="G3289" s="863">
        <f t="shared" si="107"/>
        <v>0</v>
      </c>
      <c r="H3289" s="650"/>
      <c r="I3289" s="650"/>
      <c r="J3289" s="650"/>
      <c r="K3289" s="650"/>
      <c r="L3289" s="650"/>
      <c r="M3289" s="650"/>
      <c r="N3289" s="650"/>
      <c r="O3289" s="650"/>
    </row>
    <row r="3290" spans="1:15" ht="63">
      <c r="A3290" s="650"/>
      <c r="B3290" s="923"/>
      <c r="C3290" s="830" t="s">
        <v>3941</v>
      </c>
      <c r="D3290" s="650" t="s">
        <v>46</v>
      </c>
      <c r="E3290" s="921">
        <v>0</v>
      </c>
      <c r="F3290" s="650">
        <v>0</v>
      </c>
      <c r="G3290" s="863">
        <f t="shared" si="107"/>
        <v>0</v>
      </c>
      <c r="H3290" s="650"/>
      <c r="I3290" s="650"/>
      <c r="J3290" s="650"/>
      <c r="K3290" s="650"/>
      <c r="L3290" s="650"/>
      <c r="M3290" s="650"/>
      <c r="N3290" s="650"/>
      <c r="O3290" s="650"/>
    </row>
    <row r="3291" spans="1:15" ht="63">
      <c r="A3291" s="650"/>
      <c r="B3291" s="923"/>
      <c r="C3291" s="830" t="s">
        <v>3942</v>
      </c>
      <c r="D3291" s="650" t="s">
        <v>46</v>
      </c>
      <c r="E3291" s="921">
        <v>0</v>
      </c>
      <c r="F3291" s="650">
        <v>0</v>
      </c>
      <c r="G3291" s="863">
        <f t="shared" si="107"/>
        <v>0</v>
      </c>
      <c r="H3291" s="650"/>
      <c r="I3291" s="650"/>
      <c r="J3291" s="650"/>
      <c r="K3291" s="650"/>
      <c r="L3291" s="650"/>
      <c r="M3291" s="650"/>
      <c r="N3291" s="650"/>
      <c r="O3291" s="650"/>
    </row>
    <row r="3292" spans="1:15" ht="47.25">
      <c r="A3292" s="863">
        <v>402</v>
      </c>
      <c r="B3292" s="924" t="s">
        <v>3943</v>
      </c>
      <c r="C3292" s="899" t="s">
        <v>3944</v>
      </c>
      <c r="D3292" s="863" t="s">
        <v>46</v>
      </c>
      <c r="E3292" s="921">
        <v>1000</v>
      </c>
      <c r="F3292" s="863"/>
      <c r="G3292" s="863"/>
      <c r="H3292" s="863"/>
      <c r="I3292" s="863"/>
      <c r="J3292" s="863"/>
      <c r="K3292" s="865"/>
      <c r="L3292" s="865">
        <v>1</v>
      </c>
      <c r="M3292" s="865">
        <f>L3292*E3292</f>
        <v>1000</v>
      </c>
      <c r="N3292" s="863"/>
      <c r="O3292" s="863"/>
    </row>
    <row r="3293" spans="1:15" ht="31.5">
      <c r="A3293" s="650">
        <v>475</v>
      </c>
      <c r="B3293" s="923" t="s">
        <v>3945</v>
      </c>
      <c r="C3293" s="830" t="s">
        <v>3946</v>
      </c>
      <c r="D3293" s="650" t="s">
        <v>46</v>
      </c>
      <c r="E3293" s="921">
        <v>1262.5999999999999</v>
      </c>
      <c r="F3293" s="650">
        <v>3</v>
      </c>
      <c r="G3293" s="863">
        <f t="shared" ref="G3293:G3306" si="108">E3293*F3293</f>
        <v>3787.7999999999997</v>
      </c>
      <c r="H3293" s="650"/>
      <c r="I3293" s="650"/>
      <c r="J3293" s="650"/>
      <c r="K3293" s="650"/>
      <c r="L3293" s="650"/>
      <c r="M3293" s="650"/>
      <c r="N3293" s="650"/>
      <c r="O3293" s="650"/>
    </row>
    <row r="3294" spans="1:15" ht="15.75">
      <c r="A3294" s="650">
        <v>483</v>
      </c>
      <c r="B3294" s="923" t="s">
        <v>3947</v>
      </c>
      <c r="C3294" s="830" t="s">
        <v>3948</v>
      </c>
      <c r="D3294" s="650" t="s">
        <v>46</v>
      </c>
      <c r="E3294" s="867">
        <v>1464</v>
      </c>
      <c r="F3294" s="650">
        <v>2</v>
      </c>
      <c r="G3294" s="863">
        <f t="shared" si="108"/>
        <v>2928</v>
      </c>
      <c r="H3294" s="650"/>
      <c r="I3294" s="650"/>
      <c r="J3294" s="650"/>
      <c r="K3294" s="650"/>
      <c r="L3294" s="650"/>
      <c r="M3294" s="650"/>
      <c r="N3294" s="650"/>
      <c r="O3294" s="650"/>
    </row>
    <row r="3295" spans="1:15" ht="15.75">
      <c r="A3295" s="650"/>
      <c r="B3295" s="923"/>
      <c r="C3295" s="830" t="s">
        <v>3949</v>
      </c>
      <c r="D3295" s="650" t="s">
        <v>46</v>
      </c>
      <c r="E3295" s="867">
        <v>3916.7</v>
      </c>
      <c r="F3295" s="863">
        <f>37-25</f>
        <v>12</v>
      </c>
      <c r="G3295" s="863">
        <f t="shared" si="108"/>
        <v>47000.399999999994</v>
      </c>
      <c r="H3295" s="650"/>
      <c r="I3295" s="650"/>
      <c r="J3295" s="650"/>
      <c r="K3295" s="879"/>
      <c r="L3295" s="879"/>
      <c r="M3295" s="879"/>
      <c r="N3295" s="650"/>
      <c r="O3295" s="650"/>
    </row>
    <row r="3296" spans="1:15" ht="15.75">
      <c r="A3296" s="650"/>
      <c r="B3296" s="923"/>
      <c r="C3296" s="830" t="s">
        <v>3950</v>
      </c>
      <c r="D3296" s="650" t="s">
        <v>46</v>
      </c>
      <c r="E3296" s="867">
        <v>0</v>
      </c>
      <c r="F3296" s="650">
        <v>0</v>
      </c>
      <c r="G3296" s="863">
        <f t="shared" si="108"/>
        <v>0</v>
      </c>
      <c r="H3296" s="650"/>
      <c r="I3296" s="650"/>
      <c r="J3296" s="650"/>
      <c r="K3296" s="879"/>
      <c r="L3296" s="879"/>
      <c r="M3296" s="879"/>
      <c r="N3296" s="650"/>
      <c r="O3296" s="650"/>
    </row>
    <row r="3297" spans="1:15" ht="31.5">
      <c r="A3297" s="650"/>
      <c r="B3297" s="923"/>
      <c r="C3297" s="830" t="s">
        <v>3951</v>
      </c>
      <c r="D3297" s="650" t="s">
        <v>46</v>
      </c>
      <c r="E3297" s="867">
        <v>0</v>
      </c>
      <c r="F3297" s="650">
        <v>0</v>
      </c>
      <c r="G3297" s="863">
        <f t="shared" si="108"/>
        <v>0</v>
      </c>
      <c r="H3297" s="650"/>
      <c r="I3297" s="650"/>
      <c r="J3297" s="650"/>
      <c r="K3297" s="879"/>
      <c r="L3297" s="879"/>
      <c r="M3297" s="879"/>
      <c r="N3297" s="650"/>
      <c r="O3297" s="650"/>
    </row>
    <row r="3298" spans="1:15" ht="15.75">
      <c r="A3298" s="650"/>
      <c r="B3298" s="825"/>
      <c r="C3298" s="830"/>
      <c r="D3298" s="650"/>
      <c r="E3298" s="867"/>
      <c r="F3298" s="650"/>
      <c r="G3298" s="863">
        <f t="shared" si="108"/>
        <v>0</v>
      </c>
      <c r="H3298" s="650"/>
      <c r="I3298" s="650"/>
      <c r="J3298" s="650"/>
      <c r="K3298" s="879"/>
      <c r="L3298" s="879"/>
      <c r="M3298" s="879"/>
      <c r="N3298" s="650"/>
      <c r="O3298" s="650"/>
    </row>
    <row r="3299" spans="1:15" ht="47.25">
      <c r="A3299" s="863">
        <v>18</v>
      </c>
      <c r="B3299" s="925" t="s">
        <v>3952</v>
      </c>
      <c r="C3299" s="899" t="s">
        <v>3953</v>
      </c>
      <c r="D3299" s="863" t="s">
        <v>46</v>
      </c>
      <c r="E3299" s="867">
        <v>3480</v>
      </c>
      <c r="F3299" s="863">
        <v>5</v>
      </c>
      <c r="G3299" s="863">
        <f t="shared" si="108"/>
        <v>17400</v>
      </c>
      <c r="H3299" s="863"/>
      <c r="I3299" s="863"/>
      <c r="J3299" s="863"/>
      <c r="K3299" s="865"/>
      <c r="L3299" s="865"/>
      <c r="M3299" s="865"/>
      <c r="N3299" s="863"/>
      <c r="O3299" s="863"/>
    </row>
    <row r="3300" spans="1:15" ht="15.75">
      <c r="A3300" s="863">
        <v>111</v>
      </c>
      <c r="B3300" s="925" t="s">
        <v>3954</v>
      </c>
      <c r="C3300" s="899" t="s">
        <v>3955</v>
      </c>
      <c r="D3300" s="863" t="s">
        <v>46</v>
      </c>
      <c r="E3300" s="867">
        <v>0</v>
      </c>
      <c r="F3300" s="863">
        <v>0</v>
      </c>
      <c r="G3300" s="863">
        <f t="shared" si="108"/>
        <v>0</v>
      </c>
      <c r="H3300" s="863"/>
      <c r="I3300" s="863"/>
      <c r="J3300" s="863"/>
      <c r="K3300" s="865"/>
      <c r="L3300" s="865"/>
      <c r="M3300" s="865"/>
      <c r="N3300" s="863"/>
      <c r="O3300" s="863"/>
    </row>
    <row r="3301" spans="1:15" ht="15.75">
      <c r="A3301" s="863">
        <v>113</v>
      </c>
      <c r="B3301" s="925" t="s">
        <v>1567</v>
      </c>
      <c r="C3301" s="899" t="s">
        <v>1568</v>
      </c>
      <c r="D3301" s="863" t="s">
        <v>46</v>
      </c>
      <c r="E3301" s="867">
        <v>0</v>
      </c>
      <c r="F3301" s="863">
        <v>0</v>
      </c>
      <c r="G3301" s="863">
        <f t="shared" si="108"/>
        <v>0</v>
      </c>
      <c r="H3301" s="863"/>
      <c r="I3301" s="863"/>
      <c r="J3301" s="863"/>
      <c r="K3301" s="865"/>
      <c r="L3301" s="865"/>
      <c r="M3301" s="865"/>
      <c r="N3301" s="863"/>
      <c r="O3301" s="863"/>
    </row>
    <row r="3302" spans="1:15" ht="15.75">
      <c r="A3302" s="863">
        <v>156</v>
      </c>
      <c r="B3302" s="925" t="s">
        <v>3956</v>
      </c>
      <c r="C3302" s="899" t="s">
        <v>3957</v>
      </c>
      <c r="D3302" s="863" t="s">
        <v>46</v>
      </c>
      <c r="E3302" s="867">
        <v>0</v>
      </c>
      <c r="F3302" s="863">
        <v>0</v>
      </c>
      <c r="G3302" s="863">
        <f t="shared" si="108"/>
        <v>0</v>
      </c>
      <c r="H3302" s="863"/>
      <c r="I3302" s="863"/>
      <c r="J3302" s="863"/>
      <c r="K3302" s="865"/>
      <c r="L3302" s="865"/>
      <c r="M3302" s="865"/>
      <c r="N3302" s="863"/>
      <c r="O3302" s="863"/>
    </row>
    <row r="3303" spans="1:15" ht="15.75">
      <c r="A3303" s="865"/>
      <c r="B3303" s="926"/>
      <c r="C3303" s="899" t="s">
        <v>3958</v>
      </c>
      <c r="D3303" s="863" t="s">
        <v>46</v>
      </c>
      <c r="E3303" s="867">
        <v>364.63</v>
      </c>
      <c r="F3303" s="863">
        <v>3</v>
      </c>
      <c r="G3303" s="863">
        <f t="shared" si="108"/>
        <v>1093.8899999999999</v>
      </c>
      <c r="H3303" s="863"/>
      <c r="I3303" s="863"/>
      <c r="J3303" s="863"/>
      <c r="K3303" s="863"/>
      <c r="L3303" s="863"/>
      <c r="M3303" s="863"/>
      <c r="N3303" s="863"/>
      <c r="O3303" s="863"/>
    </row>
    <row r="3304" spans="1:15" ht="15.75">
      <c r="A3304" s="865"/>
      <c r="B3304" s="926"/>
      <c r="C3304" s="899" t="s">
        <v>3959</v>
      </c>
      <c r="D3304" s="863" t="s">
        <v>46</v>
      </c>
      <c r="E3304" s="867">
        <v>0</v>
      </c>
      <c r="F3304" s="863">
        <v>0</v>
      </c>
      <c r="G3304" s="863">
        <f t="shared" si="108"/>
        <v>0</v>
      </c>
      <c r="H3304" s="863"/>
      <c r="I3304" s="863"/>
      <c r="J3304" s="863"/>
      <c r="K3304" s="863"/>
      <c r="L3304" s="863"/>
      <c r="M3304" s="863"/>
      <c r="N3304" s="863"/>
      <c r="O3304" s="863"/>
    </row>
    <row r="3305" spans="1:15" ht="15.75">
      <c r="A3305" s="865"/>
      <c r="B3305" s="927"/>
      <c r="C3305" s="899"/>
      <c r="D3305" s="863"/>
      <c r="E3305" s="867"/>
      <c r="F3305" s="863"/>
      <c r="G3305" s="863">
        <f t="shared" si="108"/>
        <v>0</v>
      </c>
      <c r="H3305" s="863"/>
      <c r="I3305" s="863"/>
      <c r="J3305" s="863"/>
      <c r="K3305" s="865"/>
      <c r="L3305" s="865"/>
      <c r="M3305" s="865"/>
      <c r="N3305" s="863"/>
      <c r="O3305" s="863"/>
    </row>
    <row r="3306" spans="1:15" ht="15.75">
      <c r="A3306" s="863">
        <v>107</v>
      </c>
      <c r="B3306" s="928" t="s">
        <v>3960</v>
      </c>
      <c r="C3306" s="899" t="s">
        <v>3961</v>
      </c>
      <c r="D3306" s="863" t="s">
        <v>46</v>
      </c>
      <c r="E3306" s="867"/>
      <c r="F3306" s="863"/>
      <c r="G3306" s="863">
        <f t="shared" si="108"/>
        <v>0</v>
      </c>
      <c r="H3306" s="863"/>
      <c r="I3306" s="863"/>
      <c r="J3306" s="863"/>
      <c r="K3306" s="865"/>
      <c r="L3306" s="865"/>
      <c r="M3306" s="865"/>
      <c r="N3306" s="863"/>
      <c r="O3306" s="863"/>
    </row>
    <row r="3307" spans="1:15" ht="15.75">
      <c r="A3307" s="863"/>
      <c r="B3307" s="929"/>
      <c r="C3307" s="899"/>
      <c r="D3307" s="863"/>
      <c r="E3307" s="867"/>
      <c r="F3307" s="863"/>
      <c r="G3307" s="863"/>
      <c r="H3307" s="863"/>
      <c r="I3307" s="863"/>
      <c r="J3307" s="863"/>
      <c r="K3307" s="865"/>
      <c r="L3307" s="865"/>
      <c r="M3307" s="865"/>
      <c r="N3307" s="863"/>
      <c r="O3307" s="863"/>
    </row>
    <row r="3308" spans="1:15" ht="31.5">
      <c r="A3308" s="863">
        <v>34</v>
      </c>
      <c r="B3308" s="930" t="s">
        <v>3962</v>
      </c>
      <c r="C3308" s="899" t="s">
        <v>3963</v>
      </c>
      <c r="D3308" s="863" t="s">
        <v>278</v>
      </c>
      <c r="E3308" s="867">
        <v>0</v>
      </c>
      <c r="F3308" s="863">
        <v>4</v>
      </c>
      <c r="G3308" s="863">
        <f t="shared" ref="G3308:G3363" si="109">E3308*F3308</f>
        <v>0</v>
      </c>
      <c r="H3308" s="863"/>
      <c r="I3308" s="863"/>
      <c r="J3308" s="863"/>
      <c r="K3308" s="865"/>
      <c r="L3308" s="865"/>
      <c r="M3308" s="865"/>
      <c r="N3308" s="863"/>
      <c r="O3308" s="863"/>
    </row>
    <row r="3309" spans="1:15" ht="31.5">
      <c r="A3309" s="863">
        <v>35</v>
      </c>
      <c r="B3309" s="930" t="s">
        <v>3964</v>
      </c>
      <c r="C3309" s="899" t="s">
        <v>3965</v>
      </c>
      <c r="D3309" s="863" t="s">
        <v>278</v>
      </c>
      <c r="E3309" s="867">
        <v>0</v>
      </c>
      <c r="F3309" s="863">
        <v>2</v>
      </c>
      <c r="G3309" s="863">
        <f t="shared" si="109"/>
        <v>0</v>
      </c>
      <c r="H3309" s="863"/>
      <c r="I3309" s="863"/>
      <c r="J3309" s="863"/>
      <c r="K3309" s="865"/>
      <c r="L3309" s="865"/>
      <c r="M3309" s="865"/>
      <c r="N3309" s="863"/>
      <c r="O3309" s="863"/>
    </row>
    <row r="3310" spans="1:15" ht="15.75">
      <c r="A3310" s="863">
        <v>55</v>
      </c>
      <c r="B3310" s="930" t="s">
        <v>3966</v>
      </c>
      <c r="C3310" s="899" t="s">
        <v>3967</v>
      </c>
      <c r="D3310" s="863" t="s">
        <v>278</v>
      </c>
      <c r="E3310" s="867">
        <v>0</v>
      </c>
      <c r="F3310" s="863">
        <v>2</v>
      </c>
      <c r="G3310" s="863">
        <f t="shared" si="109"/>
        <v>0</v>
      </c>
      <c r="H3310" s="863"/>
      <c r="I3310" s="863"/>
      <c r="J3310" s="863"/>
      <c r="K3310" s="865"/>
      <c r="L3310" s="865"/>
      <c r="M3310" s="865"/>
      <c r="N3310" s="863"/>
      <c r="O3310" s="863"/>
    </row>
    <row r="3311" spans="1:15" ht="15.75">
      <c r="A3311" s="863">
        <v>56</v>
      </c>
      <c r="B3311" s="930" t="s">
        <v>3968</v>
      </c>
      <c r="C3311" s="899" t="s">
        <v>3969</v>
      </c>
      <c r="D3311" s="863" t="s">
        <v>278</v>
      </c>
      <c r="E3311" s="867">
        <v>0</v>
      </c>
      <c r="F3311" s="863">
        <v>2</v>
      </c>
      <c r="G3311" s="863">
        <f t="shared" si="109"/>
        <v>0</v>
      </c>
      <c r="H3311" s="863"/>
      <c r="I3311" s="863"/>
      <c r="J3311" s="863"/>
      <c r="K3311" s="865"/>
      <c r="L3311" s="865"/>
      <c r="M3311" s="865"/>
      <c r="N3311" s="863"/>
      <c r="O3311" s="863"/>
    </row>
    <row r="3312" spans="1:15" ht="31.5">
      <c r="A3312" s="863">
        <v>57</v>
      </c>
      <c r="B3312" s="930" t="s">
        <v>3970</v>
      </c>
      <c r="C3312" s="899" t="s">
        <v>3971</v>
      </c>
      <c r="D3312" s="863" t="s">
        <v>278</v>
      </c>
      <c r="E3312" s="867">
        <v>0</v>
      </c>
      <c r="F3312" s="863">
        <v>1</v>
      </c>
      <c r="G3312" s="863">
        <f t="shared" si="109"/>
        <v>0</v>
      </c>
      <c r="H3312" s="863"/>
      <c r="I3312" s="863"/>
      <c r="J3312" s="863"/>
      <c r="K3312" s="865"/>
      <c r="L3312" s="865"/>
      <c r="M3312" s="865"/>
      <c r="N3312" s="863"/>
      <c r="O3312" s="863"/>
    </row>
    <row r="3313" spans="1:15" ht="31.5">
      <c r="A3313" s="863">
        <v>94</v>
      </c>
      <c r="B3313" s="931" t="s">
        <v>929</v>
      </c>
      <c r="C3313" s="900" t="s">
        <v>3972</v>
      </c>
      <c r="D3313" s="863" t="s">
        <v>3215</v>
      </c>
      <c r="E3313" s="867">
        <v>0</v>
      </c>
      <c r="F3313" s="863">
        <v>2</v>
      </c>
      <c r="G3313" s="863">
        <f t="shared" si="109"/>
        <v>0</v>
      </c>
      <c r="H3313" s="863"/>
      <c r="I3313" s="863"/>
      <c r="J3313" s="863"/>
      <c r="K3313" s="865"/>
      <c r="L3313" s="865"/>
      <c r="M3313" s="865"/>
      <c r="N3313" s="863"/>
      <c r="O3313" s="863"/>
    </row>
    <row r="3314" spans="1:15" ht="15.75">
      <c r="A3314" s="932">
        <v>117</v>
      </c>
      <c r="B3314" s="247" t="s">
        <v>645</v>
      </c>
      <c r="C3314" s="933" t="s">
        <v>3973</v>
      </c>
      <c r="D3314" s="411" t="s">
        <v>46</v>
      </c>
      <c r="E3314" s="932">
        <v>10006.4</v>
      </c>
      <c r="F3314" s="411">
        <v>4</v>
      </c>
      <c r="G3314" s="863">
        <f t="shared" si="109"/>
        <v>40025.599999999999</v>
      </c>
      <c r="H3314" s="934"/>
      <c r="I3314" s="934"/>
      <c r="J3314" s="932"/>
      <c r="K3314" s="932"/>
      <c r="L3314" s="934"/>
      <c r="M3314" s="934"/>
      <c r="N3314" s="934"/>
      <c r="O3314" s="934"/>
    </row>
    <row r="3315" spans="1:15" ht="15.75">
      <c r="A3315" s="863">
        <v>118</v>
      </c>
      <c r="B3315" s="931" t="s">
        <v>1243</v>
      </c>
      <c r="C3315" s="900" t="s">
        <v>1588</v>
      </c>
      <c r="D3315" s="863" t="s">
        <v>940</v>
      </c>
      <c r="E3315" s="867">
        <v>0</v>
      </c>
      <c r="F3315" s="863">
        <v>0</v>
      </c>
      <c r="G3315" s="863">
        <f t="shared" si="109"/>
        <v>0</v>
      </c>
      <c r="H3315" s="863"/>
      <c r="I3315" s="863"/>
      <c r="J3315" s="863"/>
      <c r="K3315" s="865"/>
      <c r="L3315" s="865"/>
      <c r="M3315" s="865"/>
      <c r="N3315" s="863"/>
      <c r="O3315" s="863"/>
    </row>
    <row r="3316" spans="1:15" ht="15.75">
      <c r="A3316" s="863"/>
      <c r="B3316" s="930"/>
      <c r="C3316" s="900" t="s">
        <v>3974</v>
      </c>
      <c r="D3316" s="863" t="s">
        <v>46</v>
      </c>
      <c r="E3316" s="867">
        <v>0</v>
      </c>
      <c r="F3316" s="863">
        <v>6</v>
      </c>
      <c r="G3316" s="863">
        <f t="shared" si="109"/>
        <v>0</v>
      </c>
      <c r="H3316" s="863"/>
      <c r="I3316" s="863"/>
      <c r="J3316" s="863"/>
      <c r="K3316" s="865"/>
      <c r="L3316" s="865"/>
      <c r="M3316" s="865"/>
      <c r="N3316" s="863"/>
      <c r="O3316" s="863"/>
    </row>
    <row r="3317" spans="1:15" ht="15.75">
      <c r="A3317" s="863">
        <v>169</v>
      </c>
      <c r="B3317" s="930" t="s">
        <v>638</v>
      </c>
      <c r="C3317" s="900" t="s">
        <v>3975</v>
      </c>
      <c r="D3317" s="916" t="s">
        <v>367</v>
      </c>
      <c r="E3317" s="867">
        <v>73.16</v>
      </c>
      <c r="F3317" s="904">
        <f>18342-836-500-20-1881-1254-627-1254</f>
        <v>11970</v>
      </c>
      <c r="G3317" s="863">
        <f t="shared" si="109"/>
        <v>875725.2</v>
      </c>
      <c r="H3317" s="279"/>
      <c r="I3317" s="279"/>
      <c r="J3317" s="279"/>
      <c r="K3317" s="919"/>
      <c r="L3317" s="919"/>
      <c r="M3317" s="919"/>
      <c r="N3317" s="279"/>
      <c r="O3317" s="279"/>
    </row>
    <row r="3318" spans="1:15" ht="15.75">
      <c r="A3318" s="863">
        <v>173</v>
      </c>
      <c r="B3318" s="930" t="s">
        <v>2668</v>
      </c>
      <c r="C3318" s="900" t="s">
        <v>3976</v>
      </c>
      <c r="D3318" s="916" t="s">
        <v>46</v>
      </c>
      <c r="E3318" s="867">
        <v>13847</v>
      </c>
      <c r="F3318" s="904">
        <v>3</v>
      </c>
      <c r="G3318" s="863">
        <f t="shared" si="109"/>
        <v>41541</v>
      </c>
      <c r="H3318" s="279"/>
      <c r="I3318" s="279"/>
      <c r="J3318" s="279"/>
      <c r="K3318" s="919"/>
      <c r="L3318" s="919"/>
      <c r="M3318" s="919"/>
      <c r="N3318" s="279"/>
      <c r="O3318" s="279"/>
    </row>
    <row r="3319" spans="1:15" ht="15.75">
      <c r="A3319" s="863">
        <v>174</v>
      </c>
      <c r="B3319" s="930" t="s">
        <v>3977</v>
      </c>
      <c r="C3319" s="900" t="s">
        <v>3978</v>
      </c>
      <c r="D3319" s="916" t="s">
        <v>46</v>
      </c>
      <c r="E3319" s="867">
        <v>10442</v>
      </c>
      <c r="F3319" s="904">
        <v>4</v>
      </c>
      <c r="G3319" s="863">
        <f t="shared" si="109"/>
        <v>41768</v>
      </c>
      <c r="H3319" s="279"/>
      <c r="I3319" s="279"/>
      <c r="J3319" s="279"/>
      <c r="K3319" s="919"/>
      <c r="L3319" s="919"/>
      <c r="M3319" s="919"/>
      <c r="N3319" s="279"/>
      <c r="O3319" s="279"/>
    </row>
    <row r="3320" spans="1:15" ht="15.75">
      <c r="A3320" s="863">
        <v>175</v>
      </c>
      <c r="B3320" s="930" t="s">
        <v>1206</v>
      </c>
      <c r="C3320" s="900" t="s">
        <v>3979</v>
      </c>
      <c r="D3320" s="916" t="s">
        <v>46</v>
      </c>
      <c r="E3320" s="867">
        <v>250</v>
      </c>
      <c r="F3320" s="904">
        <f>324+796</f>
        <v>1120</v>
      </c>
      <c r="G3320" s="863">
        <f t="shared" si="109"/>
        <v>280000</v>
      </c>
      <c r="H3320" s="279"/>
      <c r="I3320" s="279"/>
      <c r="J3320" s="279"/>
      <c r="K3320" s="919"/>
      <c r="L3320" s="919"/>
      <c r="M3320" s="919"/>
      <c r="N3320" s="279"/>
      <c r="O3320" s="279"/>
    </row>
    <row r="3321" spans="1:15" ht="15.75">
      <c r="A3321" s="863"/>
      <c r="B3321" s="930"/>
      <c r="C3321" s="899" t="s">
        <v>3980</v>
      </c>
      <c r="D3321" s="916" t="s">
        <v>46</v>
      </c>
      <c r="E3321" s="867">
        <v>0</v>
      </c>
      <c r="F3321" s="904">
        <v>1</v>
      </c>
      <c r="G3321" s="863">
        <f t="shared" si="109"/>
        <v>0</v>
      </c>
      <c r="H3321" s="279"/>
      <c r="I3321" s="279"/>
      <c r="J3321" s="279"/>
      <c r="K3321" s="919"/>
      <c r="L3321" s="919"/>
      <c r="M3321" s="919"/>
      <c r="N3321" s="279"/>
      <c r="O3321" s="279"/>
    </row>
    <row r="3322" spans="1:15" ht="15.75">
      <c r="A3322" s="863"/>
      <c r="B3322" s="930"/>
      <c r="C3322" s="899" t="s">
        <v>3981</v>
      </c>
      <c r="D3322" s="916" t="s">
        <v>46</v>
      </c>
      <c r="E3322" s="867">
        <v>0</v>
      </c>
      <c r="F3322" s="904">
        <v>2</v>
      </c>
      <c r="G3322" s="863">
        <f t="shared" si="109"/>
        <v>0</v>
      </c>
      <c r="H3322" s="279"/>
      <c r="I3322" s="279"/>
      <c r="J3322" s="279"/>
      <c r="K3322" s="919"/>
      <c r="L3322" s="919"/>
      <c r="M3322" s="919"/>
      <c r="N3322" s="279"/>
      <c r="O3322" s="279"/>
    </row>
    <row r="3323" spans="1:15" ht="15.75">
      <c r="A3323" s="863"/>
      <c r="B3323" s="930"/>
      <c r="C3323" s="899" t="s">
        <v>3982</v>
      </c>
      <c r="D3323" s="916" t="s">
        <v>46</v>
      </c>
      <c r="E3323" s="867">
        <v>0</v>
      </c>
      <c r="F3323" s="904">
        <v>2</v>
      </c>
      <c r="G3323" s="863">
        <f t="shared" si="109"/>
        <v>0</v>
      </c>
      <c r="H3323" s="279"/>
      <c r="I3323" s="279"/>
      <c r="J3323" s="279"/>
      <c r="K3323" s="919"/>
      <c r="L3323" s="919"/>
      <c r="M3323" s="919"/>
      <c r="N3323" s="279"/>
      <c r="O3323" s="279"/>
    </row>
    <row r="3324" spans="1:15" ht="15.75">
      <c r="A3324" s="863"/>
      <c r="B3324" s="930"/>
      <c r="C3324" s="899" t="s">
        <v>3983</v>
      </c>
      <c r="D3324" s="916" t="s">
        <v>46</v>
      </c>
      <c r="E3324" s="867">
        <v>0</v>
      </c>
      <c r="F3324" s="904">
        <v>2</v>
      </c>
      <c r="G3324" s="863">
        <f t="shared" si="109"/>
        <v>0</v>
      </c>
      <c r="H3324" s="279"/>
      <c r="I3324" s="279"/>
      <c r="J3324" s="279"/>
      <c r="K3324" s="919"/>
      <c r="L3324" s="919"/>
      <c r="M3324" s="919"/>
      <c r="N3324" s="279"/>
      <c r="O3324" s="279"/>
    </row>
    <row r="3325" spans="1:15" ht="15.75">
      <c r="A3325" s="863"/>
      <c r="B3325" s="930"/>
      <c r="C3325" s="899" t="s">
        <v>3984</v>
      </c>
      <c r="D3325" s="916" t="s">
        <v>46</v>
      </c>
      <c r="E3325" s="867">
        <v>0</v>
      </c>
      <c r="F3325" s="904">
        <v>2</v>
      </c>
      <c r="G3325" s="863">
        <f t="shared" si="109"/>
        <v>0</v>
      </c>
      <c r="H3325" s="279"/>
      <c r="I3325" s="279"/>
      <c r="J3325" s="279"/>
      <c r="K3325" s="919"/>
      <c r="L3325" s="919"/>
      <c r="M3325" s="919"/>
      <c r="N3325" s="279"/>
      <c r="O3325" s="279"/>
    </row>
    <row r="3326" spans="1:15" ht="15.75">
      <c r="A3326" s="863"/>
      <c r="B3326" s="930"/>
      <c r="C3326" s="899" t="s">
        <v>3985</v>
      </c>
      <c r="D3326" s="916" t="s">
        <v>46</v>
      </c>
      <c r="E3326" s="867">
        <v>0</v>
      </c>
      <c r="F3326" s="904">
        <v>1</v>
      </c>
      <c r="G3326" s="863">
        <f t="shared" si="109"/>
        <v>0</v>
      </c>
      <c r="H3326" s="279"/>
      <c r="I3326" s="279"/>
      <c r="J3326" s="279"/>
      <c r="K3326" s="919"/>
      <c r="L3326" s="919"/>
      <c r="M3326" s="919"/>
      <c r="N3326" s="279"/>
      <c r="O3326" s="279"/>
    </row>
    <row r="3327" spans="1:15" ht="15.75">
      <c r="A3327" s="863"/>
      <c r="B3327" s="930"/>
      <c r="C3327" s="899" t="s">
        <v>3986</v>
      </c>
      <c r="D3327" s="916" t="s">
        <v>46</v>
      </c>
      <c r="E3327" s="867">
        <v>0</v>
      </c>
      <c r="F3327" s="904">
        <v>2</v>
      </c>
      <c r="G3327" s="863">
        <f t="shared" si="109"/>
        <v>0</v>
      </c>
      <c r="H3327" s="279"/>
      <c r="I3327" s="279"/>
      <c r="J3327" s="279"/>
      <c r="K3327" s="919"/>
      <c r="L3327" s="919"/>
      <c r="M3327" s="919"/>
      <c r="N3327" s="279"/>
      <c r="O3327" s="279"/>
    </row>
    <row r="3328" spans="1:15" ht="15.75">
      <c r="A3328" s="863"/>
      <c r="B3328" s="930"/>
      <c r="C3328" s="899" t="s">
        <v>3987</v>
      </c>
      <c r="D3328" s="916" t="s">
        <v>46</v>
      </c>
      <c r="E3328" s="867">
        <v>0</v>
      </c>
      <c r="F3328" s="904">
        <v>2</v>
      </c>
      <c r="G3328" s="863">
        <f t="shared" si="109"/>
        <v>0</v>
      </c>
      <c r="H3328" s="279"/>
      <c r="I3328" s="279"/>
      <c r="J3328" s="279"/>
      <c r="K3328" s="919"/>
      <c r="L3328" s="919"/>
      <c r="M3328" s="919"/>
      <c r="N3328" s="279"/>
      <c r="O3328" s="279"/>
    </row>
    <row r="3329" spans="1:15" ht="15.75">
      <c r="A3329" s="863"/>
      <c r="B3329" s="930"/>
      <c r="C3329" s="899" t="s">
        <v>3988</v>
      </c>
      <c r="D3329" s="916" t="s">
        <v>46</v>
      </c>
      <c r="E3329" s="867">
        <v>0</v>
      </c>
      <c r="F3329" s="904">
        <v>2</v>
      </c>
      <c r="G3329" s="863">
        <f t="shared" si="109"/>
        <v>0</v>
      </c>
      <c r="H3329" s="279"/>
      <c r="I3329" s="279"/>
      <c r="J3329" s="279"/>
      <c r="K3329" s="919"/>
      <c r="L3329" s="919"/>
      <c r="M3329" s="919"/>
      <c r="N3329" s="279"/>
      <c r="O3329" s="279"/>
    </row>
    <row r="3330" spans="1:15" ht="15.75">
      <c r="A3330" s="863"/>
      <c r="B3330" s="930"/>
      <c r="C3330" s="899" t="s">
        <v>3989</v>
      </c>
      <c r="D3330" s="916" t="s">
        <v>46</v>
      </c>
      <c r="E3330" s="867">
        <v>1764.1</v>
      </c>
      <c r="F3330" s="904">
        <v>1</v>
      </c>
      <c r="G3330" s="863">
        <f t="shared" si="109"/>
        <v>1764.1</v>
      </c>
      <c r="H3330" s="279"/>
      <c r="I3330" s="279"/>
      <c r="J3330" s="279"/>
      <c r="K3330" s="919"/>
      <c r="L3330" s="919"/>
      <c r="M3330" s="919"/>
      <c r="N3330" s="279"/>
      <c r="O3330" s="279"/>
    </row>
    <row r="3331" spans="1:15" ht="31.5">
      <c r="A3331" s="863">
        <v>183</v>
      </c>
      <c r="B3331" s="930" t="s">
        <v>90</v>
      </c>
      <c r="C3331" s="899" t="s">
        <v>3990</v>
      </c>
      <c r="D3331" s="916" t="s">
        <v>46</v>
      </c>
      <c r="E3331" s="867">
        <v>36093</v>
      </c>
      <c r="F3331" s="904">
        <v>1</v>
      </c>
      <c r="G3331" s="863">
        <f t="shared" si="109"/>
        <v>36093</v>
      </c>
      <c r="H3331" s="279"/>
      <c r="I3331" s="279"/>
      <c r="J3331" s="279"/>
      <c r="K3331" s="919"/>
      <c r="L3331" s="919"/>
      <c r="M3331" s="919"/>
      <c r="N3331" s="279"/>
      <c r="O3331" s="279"/>
    </row>
    <row r="3332" spans="1:15" ht="31.5">
      <c r="A3332" s="863">
        <v>187</v>
      </c>
      <c r="B3332" s="930" t="s">
        <v>88</v>
      </c>
      <c r="C3332" s="899" t="s">
        <v>3991</v>
      </c>
      <c r="D3332" s="863" t="s">
        <v>46</v>
      </c>
      <c r="E3332" s="867">
        <v>39441</v>
      </c>
      <c r="F3332" s="863">
        <v>1</v>
      </c>
      <c r="G3332" s="863">
        <f t="shared" si="109"/>
        <v>39441</v>
      </c>
      <c r="H3332" s="863"/>
      <c r="I3332" s="863"/>
      <c r="J3332" s="863"/>
      <c r="K3332" s="865"/>
      <c r="L3332" s="865"/>
      <c r="M3332" s="865"/>
      <c r="N3332" s="863"/>
      <c r="O3332" s="863"/>
    </row>
    <row r="3333" spans="1:15" ht="31.5">
      <c r="A3333" s="863">
        <v>192</v>
      </c>
      <c r="B3333" s="930" t="s">
        <v>3992</v>
      </c>
      <c r="C3333" s="899" t="s">
        <v>3993</v>
      </c>
      <c r="D3333" s="863"/>
      <c r="E3333" s="867"/>
      <c r="F3333" s="863"/>
      <c r="G3333" s="863">
        <f t="shared" si="109"/>
        <v>0</v>
      </c>
      <c r="H3333" s="863"/>
      <c r="I3333" s="863"/>
      <c r="J3333" s="863"/>
      <c r="K3333" s="865"/>
      <c r="L3333" s="865"/>
      <c r="M3333" s="865"/>
      <c r="N3333" s="863"/>
      <c r="O3333" s="863"/>
    </row>
    <row r="3334" spans="1:15" ht="31.5">
      <c r="A3334" s="863">
        <v>193</v>
      </c>
      <c r="B3334" s="930" t="s">
        <v>3362</v>
      </c>
      <c r="C3334" s="899" t="s">
        <v>3994</v>
      </c>
      <c r="D3334" s="916" t="s">
        <v>278</v>
      </c>
      <c r="E3334" s="867">
        <v>0</v>
      </c>
      <c r="F3334" s="863">
        <v>3</v>
      </c>
      <c r="G3334" s="863">
        <f t="shared" si="109"/>
        <v>0</v>
      </c>
      <c r="H3334" s="863"/>
      <c r="I3334" s="863"/>
      <c r="J3334" s="863"/>
      <c r="K3334" s="865"/>
      <c r="L3334" s="865"/>
      <c r="M3334" s="865"/>
      <c r="N3334" s="863"/>
      <c r="O3334" s="863"/>
    </row>
    <row r="3335" spans="1:15" ht="15.75">
      <c r="A3335" s="863">
        <v>194</v>
      </c>
      <c r="B3335" s="930" t="s">
        <v>2649</v>
      </c>
      <c r="C3335" s="899" t="s">
        <v>3995</v>
      </c>
      <c r="D3335" s="916" t="s">
        <v>278</v>
      </c>
      <c r="E3335" s="867">
        <v>0</v>
      </c>
      <c r="F3335" s="916">
        <v>4</v>
      </c>
      <c r="G3335" s="863">
        <f t="shared" si="109"/>
        <v>0</v>
      </c>
      <c r="H3335" s="863"/>
      <c r="I3335" s="863"/>
      <c r="J3335" s="863"/>
      <c r="K3335" s="865"/>
      <c r="L3335" s="865"/>
      <c r="M3335" s="865"/>
      <c r="N3335" s="863"/>
      <c r="O3335" s="863"/>
    </row>
    <row r="3336" spans="1:15" ht="31.5">
      <c r="A3336" s="863">
        <v>264</v>
      </c>
      <c r="B3336" s="930" t="s">
        <v>1597</v>
      </c>
      <c r="C3336" s="899" t="s">
        <v>1598</v>
      </c>
      <c r="D3336" s="916" t="s">
        <v>278</v>
      </c>
      <c r="E3336" s="867">
        <v>281075</v>
      </c>
      <c r="F3336" s="916">
        <v>3</v>
      </c>
      <c r="G3336" s="863">
        <f t="shared" si="109"/>
        <v>843225</v>
      </c>
      <c r="H3336" s="863"/>
      <c r="I3336" s="863"/>
      <c r="J3336" s="863"/>
      <c r="K3336" s="865"/>
      <c r="L3336" s="865"/>
      <c r="M3336" s="865"/>
      <c r="N3336" s="863"/>
      <c r="O3336" s="863"/>
    </row>
    <row r="3337" spans="1:15" ht="31.5">
      <c r="A3337" s="863">
        <v>264</v>
      </c>
      <c r="B3337" s="930" t="s">
        <v>1597</v>
      </c>
      <c r="C3337" s="899" t="s">
        <v>1598</v>
      </c>
      <c r="D3337" s="916" t="s">
        <v>278</v>
      </c>
      <c r="E3337" s="867">
        <v>1000</v>
      </c>
      <c r="F3337" s="916">
        <v>2</v>
      </c>
      <c r="G3337" s="863">
        <f t="shared" si="109"/>
        <v>2000</v>
      </c>
      <c r="H3337" s="863"/>
      <c r="I3337" s="863"/>
      <c r="J3337" s="863"/>
      <c r="K3337" s="865"/>
      <c r="L3337" s="865">
        <v>1</v>
      </c>
      <c r="M3337" s="865">
        <f>L3337*E3337</f>
        <v>1000</v>
      </c>
      <c r="N3337" s="863"/>
      <c r="O3337" s="863"/>
    </row>
    <row r="3338" spans="1:15" ht="31.5">
      <c r="A3338" s="863"/>
      <c r="B3338" s="930"/>
      <c r="C3338" s="899" t="s">
        <v>3996</v>
      </c>
      <c r="D3338" s="916" t="s">
        <v>278</v>
      </c>
      <c r="E3338" s="867">
        <v>430700</v>
      </c>
      <c r="F3338" s="916">
        <v>1</v>
      </c>
      <c r="G3338" s="863">
        <f t="shared" si="109"/>
        <v>430700</v>
      </c>
      <c r="H3338" s="863"/>
      <c r="I3338" s="863"/>
      <c r="J3338" s="863"/>
      <c r="K3338" s="865"/>
      <c r="L3338" s="865"/>
      <c r="M3338" s="865"/>
      <c r="N3338" s="863"/>
      <c r="O3338" s="863"/>
    </row>
    <row r="3339" spans="1:15" ht="31.5">
      <c r="A3339" s="863"/>
      <c r="B3339" s="930"/>
      <c r="C3339" s="899" t="s">
        <v>3997</v>
      </c>
      <c r="D3339" s="916" t="s">
        <v>46</v>
      </c>
      <c r="E3339" s="867">
        <v>194700</v>
      </c>
      <c r="F3339" s="916">
        <v>1</v>
      </c>
      <c r="G3339" s="863">
        <f t="shared" si="109"/>
        <v>194700</v>
      </c>
      <c r="H3339" s="863"/>
      <c r="I3339" s="863"/>
      <c r="J3339" s="863"/>
      <c r="K3339" s="865"/>
      <c r="L3339" s="865"/>
      <c r="M3339" s="865"/>
      <c r="N3339" s="863"/>
      <c r="O3339" s="863"/>
    </row>
    <row r="3340" spans="1:15" ht="31.5">
      <c r="A3340" s="863">
        <v>270</v>
      </c>
      <c r="B3340" s="930" t="s">
        <v>1599</v>
      </c>
      <c r="C3340" s="899" t="s">
        <v>1600</v>
      </c>
      <c r="D3340" s="916" t="s">
        <v>278</v>
      </c>
      <c r="E3340" s="867">
        <v>325518</v>
      </c>
      <c r="F3340" s="916">
        <v>2</v>
      </c>
      <c r="G3340" s="863">
        <f t="shared" si="109"/>
        <v>651036</v>
      </c>
      <c r="H3340" s="863"/>
      <c r="I3340" s="863"/>
      <c r="J3340" s="863"/>
      <c r="K3340" s="865"/>
      <c r="L3340" s="865"/>
      <c r="M3340" s="865"/>
      <c r="N3340" s="863"/>
      <c r="O3340" s="863"/>
    </row>
    <row r="3341" spans="1:15" ht="31.5">
      <c r="A3341" s="863">
        <v>270</v>
      </c>
      <c r="B3341" s="930" t="s">
        <v>1599</v>
      </c>
      <c r="C3341" s="899" t="s">
        <v>1600</v>
      </c>
      <c r="D3341" s="916" t="s">
        <v>46</v>
      </c>
      <c r="E3341" s="867">
        <v>1000</v>
      </c>
      <c r="F3341" s="904">
        <v>2</v>
      </c>
      <c r="G3341" s="863">
        <f t="shared" si="109"/>
        <v>2000</v>
      </c>
      <c r="H3341" s="904"/>
      <c r="I3341" s="863"/>
      <c r="J3341" s="904"/>
      <c r="K3341" s="905"/>
      <c r="L3341" s="905"/>
      <c r="M3341" s="905"/>
      <c r="N3341" s="904"/>
      <c r="O3341" s="904"/>
    </row>
    <row r="3342" spans="1:15" ht="31.5">
      <c r="A3342" s="863">
        <v>271</v>
      </c>
      <c r="B3342" s="930" t="s">
        <v>1093</v>
      </c>
      <c r="C3342" s="899" t="s">
        <v>3998</v>
      </c>
      <c r="D3342" s="916" t="s">
        <v>278</v>
      </c>
      <c r="E3342" s="867">
        <v>182900</v>
      </c>
      <c r="F3342" s="916">
        <v>1</v>
      </c>
      <c r="G3342" s="863">
        <f t="shared" si="109"/>
        <v>182900</v>
      </c>
      <c r="H3342" s="863"/>
      <c r="I3342" s="863"/>
      <c r="J3342" s="863"/>
      <c r="K3342" s="865"/>
      <c r="L3342" s="865"/>
      <c r="M3342" s="865"/>
      <c r="N3342" s="863"/>
      <c r="O3342" s="863"/>
    </row>
    <row r="3343" spans="1:15" ht="31.5">
      <c r="A3343" s="863">
        <v>281</v>
      </c>
      <c r="B3343" s="930" t="s">
        <v>862</v>
      </c>
      <c r="C3343" s="899" t="s">
        <v>1603</v>
      </c>
      <c r="D3343" s="916" t="s">
        <v>278</v>
      </c>
      <c r="E3343" s="867">
        <v>64900</v>
      </c>
      <c r="F3343" s="916">
        <v>4</v>
      </c>
      <c r="G3343" s="863">
        <f t="shared" si="109"/>
        <v>259600</v>
      </c>
      <c r="H3343" s="863"/>
      <c r="I3343" s="863"/>
      <c r="J3343" s="863"/>
      <c r="K3343" s="865"/>
      <c r="L3343" s="865"/>
      <c r="M3343" s="865"/>
      <c r="N3343" s="863"/>
      <c r="O3343" s="863"/>
    </row>
    <row r="3344" spans="1:15" ht="31.5">
      <c r="A3344" s="863">
        <v>284</v>
      </c>
      <c r="B3344" s="930" t="s">
        <v>882</v>
      </c>
      <c r="C3344" s="899" t="s">
        <v>1604</v>
      </c>
      <c r="D3344" s="916" t="s">
        <v>278</v>
      </c>
      <c r="E3344" s="867">
        <v>0</v>
      </c>
      <c r="F3344" s="916">
        <v>0</v>
      </c>
      <c r="G3344" s="863">
        <f t="shared" si="109"/>
        <v>0</v>
      </c>
      <c r="H3344" s="863"/>
      <c r="I3344" s="863"/>
      <c r="J3344" s="863"/>
      <c r="K3344" s="865"/>
      <c r="L3344" s="865"/>
      <c r="M3344" s="865"/>
      <c r="N3344" s="863"/>
      <c r="O3344" s="863"/>
    </row>
    <row r="3345" spans="1:15" ht="31.5">
      <c r="A3345" s="863">
        <v>285</v>
      </c>
      <c r="B3345" s="930" t="s">
        <v>3999</v>
      </c>
      <c r="C3345" s="899" t="s">
        <v>4000</v>
      </c>
      <c r="D3345" s="916" t="s">
        <v>278</v>
      </c>
      <c r="E3345" s="867">
        <v>500</v>
      </c>
      <c r="F3345" s="916">
        <v>0</v>
      </c>
      <c r="G3345" s="863">
        <f t="shared" si="109"/>
        <v>0</v>
      </c>
      <c r="H3345" s="863"/>
      <c r="I3345" s="863"/>
      <c r="J3345" s="863"/>
      <c r="K3345" s="865"/>
      <c r="L3345" s="865">
        <v>15</v>
      </c>
      <c r="M3345" s="865">
        <f>L3345*E3345</f>
        <v>7500</v>
      </c>
      <c r="N3345" s="863"/>
      <c r="O3345" s="863"/>
    </row>
    <row r="3346" spans="1:15" ht="31.5">
      <c r="A3346" s="650">
        <v>288</v>
      </c>
      <c r="B3346" s="935" t="s">
        <v>2656</v>
      </c>
      <c r="C3346" s="830" t="s">
        <v>4001</v>
      </c>
      <c r="D3346" s="916" t="s">
        <v>278</v>
      </c>
      <c r="E3346" s="867">
        <v>47200</v>
      </c>
      <c r="F3346" s="916">
        <v>1</v>
      </c>
      <c r="G3346" s="863">
        <f t="shared" si="109"/>
        <v>47200</v>
      </c>
      <c r="H3346" s="863"/>
      <c r="I3346" s="863"/>
      <c r="J3346" s="863"/>
      <c r="K3346" s="865"/>
      <c r="L3346" s="865"/>
      <c r="M3346" s="865"/>
      <c r="N3346" s="863"/>
      <c r="O3346" s="863"/>
    </row>
    <row r="3347" spans="1:15" ht="31.5">
      <c r="A3347" s="650"/>
      <c r="B3347" s="935"/>
      <c r="C3347" s="830" t="s">
        <v>4002</v>
      </c>
      <c r="D3347" s="916" t="s">
        <v>46</v>
      </c>
      <c r="E3347" s="867">
        <v>59000</v>
      </c>
      <c r="F3347" s="916">
        <f>2</f>
        <v>2</v>
      </c>
      <c r="G3347" s="863">
        <f t="shared" si="109"/>
        <v>118000</v>
      </c>
      <c r="H3347" s="863"/>
      <c r="I3347" s="863"/>
      <c r="J3347" s="863"/>
      <c r="K3347" s="865"/>
      <c r="L3347" s="865"/>
      <c r="M3347" s="865"/>
      <c r="N3347" s="863"/>
      <c r="O3347" s="863"/>
    </row>
    <row r="3348" spans="1:15" ht="31.5">
      <c r="A3348" s="650"/>
      <c r="B3348" s="935"/>
      <c r="C3348" s="830" t="s">
        <v>4003</v>
      </c>
      <c r="D3348" s="916" t="s">
        <v>46</v>
      </c>
      <c r="E3348" s="867">
        <v>58882</v>
      </c>
      <c r="F3348" s="916">
        <f>2</f>
        <v>2</v>
      </c>
      <c r="G3348" s="863">
        <f t="shared" si="109"/>
        <v>117764</v>
      </c>
      <c r="H3348" s="863"/>
      <c r="I3348" s="863"/>
      <c r="J3348" s="863"/>
      <c r="K3348" s="865"/>
      <c r="L3348" s="865"/>
      <c r="M3348" s="865"/>
      <c r="N3348" s="863"/>
      <c r="O3348" s="863"/>
    </row>
    <row r="3349" spans="1:15" ht="31.5">
      <c r="A3349" s="863">
        <v>328</v>
      </c>
      <c r="B3349" s="930" t="s">
        <v>4004</v>
      </c>
      <c r="C3349" s="899" t="s">
        <v>4005</v>
      </c>
      <c r="D3349" s="863" t="s">
        <v>278</v>
      </c>
      <c r="E3349" s="867">
        <v>0</v>
      </c>
      <c r="F3349" s="863">
        <v>0</v>
      </c>
      <c r="G3349" s="863">
        <f t="shared" si="109"/>
        <v>0</v>
      </c>
      <c r="H3349" s="863"/>
      <c r="I3349" s="863"/>
      <c r="J3349" s="863"/>
      <c r="K3349" s="865"/>
      <c r="L3349" s="865"/>
      <c r="M3349" s="865"/>
      <c r="N3349" s="863"/>
      <c r="O3349" s="863"/>
    </row>
    <row r="3350" spans="1:15" ht="31.5">
      <c r="A3350" s="863">
        <v>329</v>
      </c>
      <c r="B3350" s="930" t="s">
        <v>4006</v>
      </c>
      <c r="C3350" s="899" t="s">
        <v>4007</v>
      </c>
      <c r="D3350" s="863" t="s">
        <v>278</v>
      </c>
      <c r="E3350" s="650">
        <v>2560.6</v>
      </c>
      <c r="F3350" s="650">
        <v>1</v>
      </c>
      <c r="G3350" s="863">
        <f t="shared" si="109"/>
        <v>2560.6</v>
      </c>
      <c r="H3350" s="650"/>
      <c r="I3350" s="650"/>
      <c r="J3350" s="650"/>
      <c r="K3350" s="650"/>
      <c r="L3350" s="650"/>
      <c r="M3350" s="650"/>
      <c r="N3350" s="650"/>
      <c r="O3350" s="650"/>
    </row>
    <row r="3351" spans="1:15" ht="31.5">
      <c r="A3351" s="650">
        <v>340</v>
      </c>
      <c r="B3351" s="935" t="s">
        <v>4008</v>
      </c>
      <c r="C3351" s="830" t="s">
        <v>4009</v>
      </c>
      <c r="D3351" s="650" t="s">
        <v>46</v>
      </c>
      <c r="E3351" s="650">
        <v>0</v>
      </c>
      <c r="F3351" s="650">
        <v>0</v>
      </c>
      <c r="G3351" s="863">
        <f t="shared" si="109"/>
        <v>0</v>
      </c>
      <c r="H3351" s="650"/>
      <c r="I3351" s="650"/>
      <c r="J3351" s="650"/>
      <c r="K3351" s="650"/>
      <c r="L3351" s="650"/>
      <c r="M3351" s="650"/>
      <c r="N3351" s="650"/>
      <c r="O3351" s="650"/>
    </row>
    <row r="3352" spans="1:15" ht="47.25">
      <c r="A3352" s="650">
        <v>341</v>
      </c>
      <c r="B3352" s="935" t="s">
        <v>4010</v>
      </c>
      <c r="C3352" s="830" t="s">
        <v>4011</v>
      </c>
      <c r="D3352" s="650" t="s">
        <v>278</v>
      </c>
      <c r="E3352" s="650">
        <v>0</v>
      </c>
      <c r="F3352" s="650">
        <v>0</v>
      </c>
      <c r="G3352" s="863">
        <f t="shared" si="109"/>
        <v>0</v>
      </c>
      <c r="H3352" s="650"/>
      <c r="I3352" s="650"/>
      <c r="J3352" s="650"/>
      <c r="K3352" s="650"/>
      <c r="L3352" s="650"/>
      <c r="M3352" s="650"/>
      <c r="N3352" s="650"/>
      <c r="O3352" s="650"/>
    </row>
    <row r="3353" spans="1:15" ht="47.25">
      <c r="A3353" s="863">
        <v>344</v>
      </c>
      <c r="B3353" s="930" t="s">
        <v>4012</v>
      </c>
      <c r="C3353" s="899" t="s">
        <v>4013</v>
      </c>
      <c r="D3353" s="863" t="s">
        <v>278</v>
      </c>
      <c r="E3353" s="650">
        <v>0</v>
      </c>
      <c r="F3353" s="650">
        <v>0</v>
      </c>
      <c r="G3353" s="863">
        <f t="shared" si="109"/>
        <v>0</v>
      </c>
      <c r="H3353" s="863"/>
      <c r="I3353" s="863"/>
      <c r="J3353" s="863"/>
      <c r="K3353" s="865"/>
      <c r="L3353" s="865"/>
      <c r="M3353" s="865"/>
      <c r="N3353" s="863"/>
      <c r="O3353" s="863"/>
    </row>
    <row r="3354" spans="1:15" ht="15.75">
      <c r="A3354" s="863"/>
      <c r="B3354" s="930"/>
      <c r="C3354" s="899" t="s">
        <v>4014</v>
      </c>
      <c r="D3354" s="863" t="s">
        <v>46</v>
      </c>
      <c r="E3354" s="867">
        <v>0</v>
      </c>
      <c r="F3354" s="863">
        <v>0</v>
      </c>
      <c r="G3354" s="863">
        <f t="shared" si="109"/>
        <v>0</v>
      </c>
      <c r="H3354" s="863"/>
      <c r="I3354" s="863"/>
      <c r="J3354" s="863"/>
      <c r="K3354" s="865"/>
      <c r="L3354" s="865"/>
      <c r="M3354" s="865"/>
      <c r="N3354" s="863"/>
      <c r="O3354" s="863"/>
    </row>
    <row r="3355" spans="1:15" ht="15.75">
      <c r="A3355" s="863"/>
      <c r="B3355" s="930"/>
      <c r="C3355" s="899" t="s">
        <v>4015</v>
      </c>
      <c r="D3355" s="863" t="s">
        <v>46</v>
      </c>
      <c r="E3355" s="867">
        <v>0</v>
      </c>
      <c r="F3355" s="863">
        <v>0</v>
      </c>
      <c r="G3355" s="863">
        <f t="shared" si="109"/>
        <v>0</v>
      </c>
      <c r="H3355" s="863"/>
      <c r="I3355" s="863"/>
      <c r="J3355" s="863"/>
      <c r="K3355" s="865"/>
      <c r="L3355" s="865"/>
      <c r="M3355" s="865"/>
      <c r="N3355" s="863"/>
      <c r="O3355" s="863"/>
    </row>
    <row r="3356" spans="1:15" ht="47.25">
      <c r="A3356" s="863"/>
      <c r="B3356" s="930"/>
      <c r="C3356" s="899" t="s">
        <v>4016</v>
      </c>
      <c r="D3356" s="863" t="s">
        <v>278</v>
      </c>
      <c r="E3356" s="867">
        <v>2867.4</v>
      </c>
      <c r="F3356" s="863">
        <v>2</v>
      </c>
      <c r="G3356" s="863">
        <f t="shared" si="109"/>
        <v>5734.8</v>
      </c>
      <c r="H3356" s="863"/>
      <c r="I3356" s="863"/>
      <c r="J3356" s="863"/>
      <c r="K3356" s="865"/>
      <c r="L3356" s="865"/>
      <c r="M3356" s="865"/>
      <c r="N3356" s="863"/>
      <c r="O3356" s="863"/>
    </row>
    <row r="3357" spans="1:15" ht="15.75">
      <c r="A3357" s="863"/>
      <c r="B3357" s="930"/>
      <c r="C3357" s="899" t="s">
        <v>4017</v>
      </c>
      <c r="D3357" s="863" t="s">
        <v>46</v>
      </c>
      <c r="E3357" s="867">
        <v>2926</v>
      </c>
      <c r="F3357" s="863">
        <v>1</v>
      </c>
      <c r="G3357" s="863">
        <f t="shared" si="109"/>
        <v>2926</v>
      </c>
      <c r="H3357" s="863"/>
      <c r="I3357" s="863"/>
      <c r="J3357" s="863"/>
      <c r="K3357" s="865"/>
      <c r="L3357" s="865"/>
      <c r="M3357" s="865"/>
      <c r="N3357" s="863"/>
      <c r="O3357" s="863"/>
    </row>
    <row r="3358" spans="1:15" ht="31.5">
      <c r="A3358" s="863"/>
      <c r="B3358" s="930"/>
      <c r="C3358" s="899" t="s">
        <v>4018</v>
      </c>
      <c r="D3358" s="863" t="s">
        <v>46</v>
      </c>
      <c r="E3358" s="867">
        <v>2566</v>
      </c>
      <c r="F3358" s="863">
        <v>12</v>
      </c>
      <c r="G3358" s="863">
        <f t="shared" si="109"/>
        <v>30792</v>
      </c>
      <c r="H3358" s="863"/>
      <c r="I3358" s="863"/>
      <c r="J3358" s="863"/>
      <c r="K3358" s="865"/>
      <c r="L3358" s="865"/>
      <c r="M3358" s="865"/>
      <c r="N3358" s="863"/>
      <c r="O3358" s="863"/>
    </row>
    <row r="3359" spans="1:15" ht="31.5">
      <c r="A3359" s="863"/>
      <c r="B3359" s="930"/>
      <c r="C3359" s="899" t="s">
        <v>4019</v>
      </c>
      <c r="D3359" s="863" t="s">
        <v>46</v>
      </c>
      <c r="E3359" s="867">
        <v>0</v>
      </c>
      <c r="F3359" s="863">
        <v>0</v>
      </c>
      <c r="G3359" s="863">
        <f t="shared" si="109"/>
        <v>0</v>
      </c>
      <c r="H3359" s="863"/>
      <c r="I3359" s="863"/>
      <c r="J3359" s="863"/>
      <c r="K3359" s="865"/>
      <c r="L3359" s="865"/>
      <c r="M3359" s="865"/>
      <c r="N3359" s="863"/>
      <c r="O3359" s="863"/>
    </row>
    <row r="3360" spans="1:15" ht="15.75">
      <c r="A3360" s="863"/>
      <c r="B3360" s="930"/>
      <c r="C3360" s="899" t="s">
        <v>4020</v>
      </c>
      <c r="D3360" s="863" t="s">
        <v>46</v>
      </c>
      <c r="E3360" s="867">
        <v>2938</v>
      </c>
      <c r="F3360" s="863">
        <v>2</v>
      </c>
      <c r="G3360" s="863">
        <f t="shared" si="109"/>
        <v>5876</v>
      </c>
      <c r="H3360" s="863"/>
      <c r="I3360" s="863"/>
      <c r="J3360" s="863"/>
      <c r="K3360" s="865"/>
      <c r="L3360" s="865"/>
      <c r="M3360" s="865"/>
      <c r="N3360" s="863"/>
      <c r="O3360" s="863"/>
    </row>
    <row r="3361" spans="1:15" ht="15.75">
      <c r="A3361" s="863"/>
      <c r="B3361" s="930"/>
      <c r="C3361" s="899" t="s">
        <v>4021</v>
      </c>
      <c r="D3361" s="863" t="s">
        <v>46</v>
      </c>
      <c r="E3361" s="867">
        <v>2938</v>
      </c>
      <c r="F3361" s="863">
        <v>2</v>
      </c>
      <c r="G3361" s="863">
        <f t="shared" si="109"/>
        <v>5876</v>
      </c>
      <c r="H3361" s="863"/>
      <c r="I3361" s="863"/>
      <c r="J3361" s="863"/>
      <c r="K3361" s="865"/>
      <c r="L3361" s="865"/>
      <c r="M3361" s="865"/>
      <c r="N3361" s="863"/>
      <c r="O3361" s="863"/>
    </row>
    <row r="3362" spans="1:15" ht="31.5">
      <c r="A3362" s="863">
        <v>391</v>
      </c>
      <c r="B3362" s="930" t="s">
        <v>3710</v>
      </c>
      <c r="C3362" s="899" t="s">
        <v>4022</v>
      </c>
      <c r="D3362" s="916" t="s">
        <v>46</v>
      </c>
      <c r="E3362" s="867">
        <v>0</v>
      </c>
      <c r="F3362" s="916">
        <v>0</v>
      </c>
      <c r="G3362" s="863">
        <f t="shared" si="109"/>
        <v>0</v>
      </c>
      <c r="H3362" s="863"/>
      <c r="I3362" s="863"/>
      <c r="J3362" s="863"/>
      <c r="K3362" s="865"/>
      <c r="L3362" s="865"/>
      <c r="M3362" s="865"/>
      <c r="N3362" s="863"/>
      <c r="O3362" s="863"/>
    </row>
    <row r="3363" spans="1:15" ht="15.75">
      <c r="A3363" s="863">
        <v>392</v>
      </c>
      <c r="B3363" s="1166" t="s">
        <v>860</v>
      </c>
      <c r="C3363" s="1159" t="s">
        <v>4023</v>
      </c>
      <c r="D3363" s="916" t="s">
        <v>46</v>
      </c>
      <c r="E3363" s="867">
        <v>52784.800000000003</v>
      </c>
      <c r="F3363" s="916">
        <v>5</v>
      </c>
      <c r="G3363" s="863">
        <f t="shared" si="109"/>
        <v>263924</v>
      </c>
      <c r="H3363" s="904"/>
      <c r="I3363" s="904"/>
      <c r="J3363" s="904"/>
      <c r="K3363" s="905"/>
      <c r="L3363" s="905"/>
      <c r="M3363" s="905"/>
      <c r="N3363" s="904"/>
      <c r="O3363" s="904"/>
    </row>
    <row r="3364" spans="1:15" ht="15.75">
      <c r="A3364" s="863"/>
      <c r="B3364" s="1167"/>
      <c r="C3364" s="1160"/>
      <c r="D3364" s="916" t="s">
        <v>46</v>
      </c>
      <c r="E3364" s="867">
        <v>800</v>
      </c>
      <c r="F3364" s="916"/>
      <c r="G3364" s="863"/>
      <c r="H3364" s="904"/>
      <c r="I3364" s="904"/>
      <c r="J3364" s="904"/>
      <c r="K3364" s="905"/>
      <c r="L3364" s="905">
        <v>8</v>
      </c>
      <c r="M3364" s="865">
        <f>L3364*E3364</f>
        <v>6400</v>
      </c>
      <c r="N3364" s="904"/>
      <c r="O3364" s="904"/>
    </row>
    <row r="3365" spans="1:15" ht="31.5">
      <c r="A3365" s="863"/>
      <c r="B3365" s="930" t="s">
        <v>860</v>
      </c>
      <c r="C3365" s="899" t="s">
        <v>4023</v>
      </c>
      <c r="D3365" s="916" t="s">
        <v>46</v>
      </c>
      <c r="E3365" s="867">
        <v>53153.1</v>
      </c>
      <c r="F3365" s="916">
        <v>10</v>
      </c>
      <c r="G3365" s="863">
        <f t="shared" ref="G3365:G3369" si="110">E3365*F3365</f>
        <v>531531</v>
      </c>
      <c r="H3365" s="904"/>
      <c r="I3365" s="904"/>
      <c r="J3365" s="904"/>
      <c r="K3365" s="905"/>
      <c r="L3365" s="905"/>
      <c r="M3365" s="905"/>
      <c r="N3365" s="904"/>
      <c r="O3365" s="904"/>
    </row>
    <row r="3366" spans="1:15" ht="15.75">
      <c r="A3366" s="863">
        <v>396</v>
      </c>
      <c r="B3366" s="930" t="s">
        <v>4024</v>
      </c>
      <c r="C3366" s="1159" t="s">
        <v>4025</v>
      </c>
      <c r="D3366" s="916" t="s">
        <v>46</v>
      </c>
      <c r="E3366" s="867">
        <v>206750</v>
      </c>
      <c r="F3366" s="916">
        <v>1</v>
      </c>
      <c r="G3366" s="863">
        <f t="shared" si="110"/>
        <v>206750</v>
      </c>
      <c r="H3366" s="904"/>
      <c r="I3366" s="904"/>
      <c r="J3366" s="904"/>
      <c r="K3366" s="905"/>
      <c r="L3366" s="905"/>
      <c r="M3366" s="905"/>
      <c r="N3366" s="904"/>
      <c r="O3366" s="904"/>
    </row>
    <row r="3367" spans="1:15" ht="15.75">
      <c r="A3367" s="863"/>
      <c r="B3367" s="930"/>
      <c r="C3367" s="1160"/>
      <c r="D3367" s="916" t="s">
        <v>46</v>
      </c>
      <c r="E3367" s="867">
        <v>1000</v>
      </c>
      <c r="F3367" s="916">
        <v>6</v>
      </c>
      <c r="G3367" s="863">
        <f t="shared" si="110"/>
        <v>6000</v>
      </c>
      <c r="H3367" s="904"/>
      <c r="I3367" s="904"/>
      <c r="J3367" s="904"/>
      <c r="K3367" s="905"/>
      <c r="L3367" s="905"/>
      <c r="M3367" s="905"/>
      <c r="N3367" s="904"/>
      <c r="O3367" s="904"/>
    </row>
    <row r="3368" spans="1:15" ht="15.75">
      <c r="A3368" s="863">
        <v>397</v>
      </c>
      <c r="B3368" s="931" t="s">
        <v>982</v>
      </c>
      <c r="C3368" s="899" t="s">
        <v>4026</v>
      </c>
      <c r="D3368" s="916" t="s">
        <v>46</v>
      </c>
      <c r="E3368" s="867">
        <v>1000</v>
      </c>
      <c r="F3368" s="904">
        <v>6</v>
      </c>
      <c r="G3368" s="863">
        <f t="shared" si="110"/>
        <v>6000</v>
      </c>
      <c r="H3368" s="904"/>
      <c r="I3368" s="904"/>
      <c r="J3368" s="904"/>
      <c r="K3368" s="905"/>
      <c r="L3368" s="905"/>
      <c r="M3368" s="905"/>
      <c r="N3368" s="904"/>
      <c r="O3368" s="904"/>
    </row>
    <row r="3369" spans="1:15" ht="15.75">
      <c r="A3369" s="863"/>
      <c r="B3369" s="931"/>
      <c r="C3369" s="899" t="s">
        <v>4027</v>
      </c>
      <c r="D3369" s="916" t="s">
        <v>46</v>
      </c>
      <c r="E3369" s="867">
        <v>0</v>
      </c>
      <c r="F3369" s="904">
        <v>0</v>
      </c>
      <c r="G3369" s="863">
        <f t="shared" si="110"/>
        <v>0</v>
      </c>
      <c r="H3369" s="904"/>
      <c r="I3369" s="904"/>
      <c r="J3369" s="904"/>
      <c r="K3369" s="905"/>
      <c r="L3369" s="905"/>
      <c r="M3369" s="905"/>
      <c r="N3369" s="904"/>
      <c r="O3369" s="904"/>
    </row>
    <row r="3370" spans="1:15" ht="15.75">
      <c r="A3370" s="863"/>
      <c r="B3370" s="936"/>
      <c r="C3370" s="899"/>
      <c r="D3370" s="916"/>
      <c r="E3370" s="867"/>
      <c r="F3370" s="904"/>
      <c r="G3370" s="904"/>
      <c r="H3370" s="904"/>
      <c r="I3370" s="904"/>
      <c r="J3370" s="904"/>
      <c r="K3370" s="905"/>
      <c r="L3370" s="905"/>
      <c r="M3370" s="905"/>
      <c r="N3370" s="904"/>
      <c r="O3370" s="904"/>
    </row>
    <row r="3371" spans="1:15" ht="15.75">
      <c r="A3371" s="863">
        <v>12</v>
      </c>
      <c r="B3371" s="937" t="s">
        <v>4028</v>
      </c>
      <c r="C3371" s="899" t="s">
        <v>4029</v>
      </c>
      <c r="D3371" s="863" t="s">
        <v>46</v>
      </c>
      <c r="E3371" s="875">
        <v>200</v>
      </c>
      <c r="F3371" s="863"/>
      <c r="G3371" s="863"/>
      <c r="H3371" s="863"/>
      <c r="I3371" s="863"/>
      <c r="J3371" s="863"/>
      <c r="K3371" s="865"/>
      <c r="L3371" s="865">
        <v>3</v>
      </c>
      <c r="M3371" s="865">
        <f t="shared" ref="M3371:M3374" si="111">L3371*E3371</f>
        <v>600</v>
      </c>
      <c r="N3371" s="863"/>
      <c r="O3371" s="863"/>
    </row>
    <row r="3372" spans="1:15" ht="15.75">
      <c r="A3372" s="863"/>
      <c r="B3372" s="895"/>
      <c r="C3372" s="899"/>
      <c r="D3372" s="863"/>
      <c r="E3372" s="875"/>
      <c r="F3372" s="863"/>
      <c r="G3372" s="863"/>
      <c r="H3372" s="863"/>
      <c r="I3372" s="863"/>
      <c r="J3372" s="863"/>
      <c r="K3372" s="865"/>
      <c r="L3372" s="865"/>
      <c r="M3372" s="865"/>
      <c r="N3372" s="863"/>
      <c r="O3372" s="863"/>
    </row>
    <row r="3373" spans="1:15" ht="15.75">
      <c r="A3373" s="863">
        <v>1</v>
      </c>
      <c r="B3373" s="895"/>
      <c r="C3373" s="899" t="s">
        <v>4030</v>
      </c>
      <c r="D3373" s="863" t="s">
        <v>298</v>
      </c>
      <c r="E3373" s="875">
        <v>20000</v>
      </c>
      <c r="F3373" s="863"/>
      <c r="G3373" s="863"/>
      <c r="H3373" s="863"/>
      <c r="I3373" s="863"/>
      <c r="J3373" s="863"/>
      <c r="K3373" s="865"/>
      <c r="L3373" s="865">
        <v>2.8</v>
      </c>
      <c r="M3373" s="865">
        <f t="shared" si="111"/>
        <v>56000</v>
      </c>
      <c r="N3373" s="863"/>
      <c r="O3373" s="863"/>
    </row>
    <row r="3374" spans="1:15" ht="15.75">
      <c r="A3374" s="863">
        <v>2</v>
      </c>
      <c r="B3374" s="895"/>
      <c r="C3374" s="899" t="s">
        <v>4031</v>
      </c>
      <c r="D3374" s="863" t="s">
        <v>46</v>
      </c>
      <c r="E3374" s="875">
        <v>50</v>
      </c>
      <c r="F3374" s="863"/>
      <c r="G3374" s="863"/>
      <c r="H3374" s="863"/>
      <c r="I3374" s="863"/>
      <c r="J3374" s="863"/>
      <c r="K3374" s="865"/>
      <c r="L3374" s="865">
        <v>114</v>
      </c>
      <c r="M3374" s="865">
        <f t="shared" si="111"/>
        <v>5700</v>
      </c>
      <c r="N3374" s="863"/>
      <c r="O3374" s="863"/>
    </row>
    <row r="3375" spans="1:15" ht="15.75">
      <c r="A3375" s="863">
        <v>3</v>
      </c>
      <c r="B3375" s="895"/>
      <c r="C3375" s="899" t="s">
        <v>4032</v>
      </c>
      <c r="D3375" s="863" t="s">
        <v>46</v>
      </c>
      <c r="E3375" s="875">
        <v>100</v>
      </c>
      <c r="F3375" s="863">
        <v>8</v>
      </c>
      <c r="G3375" s="863">
        <f t="shared" ref="G3375:G3377" si="112">E3375*F3375</f>
        <v>800</v>
      </c>
      <c r="H3375" s="863"/>
      <c r="I3375" s="863"/>
      <c r="J3375" s="863"/>
      <c r="K3375" s="865"/>
      <c r="L3375" s="865"/>
      <c r="M3375" s="865"/>
      <c r="N3375" s="863"/>
      <c r="O3375" s="863"/>
    </row>
    <row r="3376" spans="1:15" ht="15.75">
      <c r="A3376" s="863">
        <v>5</v>
      </c>
      <c r="B3376" s="895"/>
      <c r="C3376" s="899" t="s">
        <v>4033</v>
      </c>
      <c r="D3376" s="863" t="s">
        <v>46</v>
      </c>
      <c r="E3376" s="875">
        <v>0</v>
      </c>
      <c r="F3376" s="863">
        <v>0</v>
      </c>
      <c r="G3376" s="863">
        <f t="shared" si="112"/>
        <v>0</v>
      </c>
      <c r="H3376" s="863"/>
      <c r="I3376" s="863"/>
      <c r="J3376" s="863"/>
      <c r="K3376" s="865"/>
      <c r="L3376" s="865"/>
      <c r="M3376" s="865"/>
      <c r="N3376" s="863"/>
      <c r="O3376" s="863"/>
    </row>
    <row r="3377" spans="1:15" ht="15.75">
      <c r="A3377" s="863">
        <v>6</v>
      </c>
      <c r="B3377" s="895"/>
      <c r="C3377" s="899" t="s">
        <v>4034</v>
      </c>
      <c r="D3377" s="863" t="s">
        <v>940</v>
      </c>
      <c r="E3377" s="875">
        <v>0</v>
      </c>
      <c r="F3377" s="863">
        <v>0</v>
      </c>
      <c r="G3377" s="863">
        <f t="shared" si="112"/>
        <v>0</v>
      </c>
      <c r="H3377" s="863"/>
      <c r="I3377" s="863"/>
      <c r="J3377" s="863"/>
      <c r="K3377" s="865"/>
      <c r="L3377" s="865"/>
      <c r="M3377" s="865"/>
      <c r="N3377" s="863"/>
      <c r="O3377" s="863"/>
    </row>
    <row r="3378" spans="1:15" ht="15.75">
      <c r="A3378" s="1146" t="s">
        <v>4035</v>
      </c>
      <c r="B3378" s="1147"/>
      <c r="C3378" s="1147"/>
      <c r="D3378" s="1147"/>
      <c r="E3378" s="1148"/>
      <c r="F3378" s="938"/>
      <c r="G3378" s="939">
        <f t="shared" ref="G3378:K3378" si="113">SUM(G3134:G3377)</f>
        <v>11902605.1</v>
      </c>
      <c r="H3378" s="938"/>
      <c r="I3378" s="939">
        <f t="shared" si="113"/>
        <v>70000</v>
      </c>
      <c r="J3378" s="938"/>
      <c r="K3378" s="939">
        <f t="shared" si="113"/>
        <v>0</v>
      </c>
      <c r="L3378" s="938"/>
      <c r="M3378" s="938">
        <f>SUM(M3134:M3377)</f>
        <v>2456261.4188000001</v>
      </c>
      <c r="N3378" s="938"/>
      <c r="O3378" s="939">
        <f>SUM(O3134:O3377)</f>
        <v>0</v>
      </c>
    </row>
    <row r="3379" spans="1:15" ht="15.75">
      <c r="A3379" s="940"/>
      <c r="B3379" s="941"/>
      <c r="C3379" s="942"/>
      <c r="D3379" s="940"/>
      <c r="E3379" s="943"/>
      <c r="F3379" s="940"/>
      <c r="G3379" s="940"/>
      <c r="H3379" s="940"/>
      <c r="I3379" s="940"/>
      <c r="J3379" s="940"/>
      <c r="K3379" s="940"/>
      <c r="L3379" s="940"/>
      <c r="M3379" s="940"/>
      <c r="N3379" s="940"/>
      <c r="O3379" s="940"/>
    </row>
    <row r="3380" spans="1:15" ht="15.75">
      <c r="A3380" s="940"/>
      <c r="B3380" s="941"/>
      <c r="C3380" s="942"/>
      <c r="D3380" s="940"/>
      <c r="E3380" s="943"/>
      <c r="F3380" s="940"/>
      <c r="G3380" s="940"/>
      <c r="H3380" s="940"/>
      <c r="I3380" s="940"/>
      <c r="J3380" s="940"/>
      <c r="K3380" s="940"/>
      <c r="L3380" s="940"/>
      <c r="M3380" s="940"/>
      <c r="N3380" s="940"/>
      <c r="O3380" s="940"/>
    </row>
    <row r="3381" spans="1:15" ht="15.75">
      <c r="A3381" s="940"/>
      <c r="B3381" s="941"/>
      <c r="C3381" s="942"/>
      <c r="D3381" s="940"/>
      <c r="E3381" s="943"/>
      <c r="F3381" s="940"/>
      <c r="G3381" s="940"/>
      <c r="H3381" s="940"/>
      <c r="I3381" s="940"/>
      <c r="J3381" s="940"/>
      <c r="K3381" s="940"/>
      <c r="L3381" s="940"/>
      <c r="M3381" s="940"/>
      <c r="N3381" s="940"/>
      <c r="O3381" s="940"/>
    </row>
    <row r="3382" spans="1:15" ht="15.75">
      <c r="A3382" s="940"/>
      <c r="B3382" s="941"/>
      <c r="C3382" s="942"/>
      <c r="D3382" s="940"/>
      <c r="E3382" s="940"/>
      <c r="F3382" s="940"/>
      <c r="G3382" s="940"/>
      <c r="H3382" s="940"/>
      <c r="I3382" s="940"/>
      <c r="J3382" s="940"/>
      <c r="K3382" s="940"/>
      <c r="L3382" s="940"/>
      <c r="M3382" s="940"/>
      <c r="N3382" s="940"/>
      <c r="O3382" s="940"/>
    </row>
    <row r="3383" spans="1:15" ht="15.75">
      <c r="A3383" s="940"/>
      <c r="B3383" s="941"/>
      <c r="C3383" s="942"/>
      <c r="D3383" s="940"/>
      <c r="E3383" s="940"/>
      <c r="F3383" s="940"/>
      <c r="G3383" s="940"/>
      <c r="H3383" s="940"/>
      <c r="I3383" s="940"/>
      <c r="J3383" s="940"/>
      <c r="K3383" s="940"/>
      <c r="L3383" s="940"/>
      <c r="M3383" s="940"/>
      <c r="N3383" s="940"/>
      <c r="O3383" s="940"/>
    </row>
    <row r="3384" spans="1:15" ht="15.75">
      <c r="A3384" s="940"/>
      <c r="B3384" s="941"/>
      <c r="C3384" s="942"/>
      <c r="D3384" s="940"/>
      <c r="E3384" s="940"/>
      <c r="F3384" s="940"/>
      <c r="G3384" s="940"/>
      <c r="H3384" s="940"/>
      <c r="I3384" s="940"/>
      <c r="J3384" s="940"/>
      <c r="K3384" s="940"/>
      <c r="L3384" s="940"/>
      <c r="M3384" s="940"/>
      <c r="N3384" s="940"/>
      <c r="O3384" s="940"/>
    </row>
    <row r="3385" spans="1:15" ht="15.75">
      <c r="A3385" s="1161" t="s">
        <v>1941</v>
      </c>
      <c r="B3385" s="1161" t="s">
        <v>5</v>
      </c>
      <c r="C3385" s="1161" t="s">
        <v>6</v>
      </c>
      <c r="D3385" s="1161" t="s">
        <v>7</v>
      </c>
      <c r="E3385" s="1163" t="s">
        <v>2171</v>
      </c>
      <c r="F3385" s="1151" t="s">
        <v>1942</v>
      </c>
      <c r="G3385" s="1152"/>
      <c r="H3385" s="1153" t="s">
        <v>3806</v>
      </c>
      <c r="I3385" s="1154"/>
      <c r="J3385" s="1151" t="s">
        <v>12</v>
      </c>
      <c r="K3385" s="1155"/>
      <c r="L3385" s="1156" t="s">
        <v>14</v>
      </c>
      <c r="M3385" s="1157"/>
      <c r="N3385" s="1158" t="s">
        <v>1944</v>
      </c>
      <c r="O3385" s="1158"/>
    </row>
    <row r="3386" spans="1:15" ht="47.25">
      <c r="A3386" s="1162"/>
      <c r="B3386" s="1162"/>
      <c r="C3386" s="1162"/>
      <c r="D3386" s="1162"/>
      <c r="E3386" s="1164"/>
      <c r="F3386" s="860" t="s">
        <v>2173</v>
      </c>
      <c r="G3386" s="861" t="s">
        <v>2174</v>
      </c>
      <c r="H3386" s="860" t="s">
        <v>2173</v>
      </c>
      <c r="I3386" s="861" t="s">
        <v>2174</v>
      </c>
      <c r="J3386" s="860" t="s">
        <v>2173</v>
      </c>
      <c r="K3386" s="861" t="s">
        <v>2174</v>
      </c>
      <c r="L3386" s="860" t="s">
        <v>2173</v>
      </c>
      <c r="M3386" s="861" t="s">
        <v>2174</v>
      </c>
      <c r="N3386" s="860" t="s">
        <v>2173</v>
      </c>
      <c r="O3386" s="861" t="s">
        <v>2174</v>
      </c>
    </row>
    <row r="3387" spans="1:15" ht="15.75">
      <c r="A3387" s="944" t="s">
        <v>4036</v>
      </c>
      <c r="B3387" s="944"/>
      <c r="C3387" s="944"/>
      <c r="D3387" s="944"/>
      <c r="E3387" s="944"/>
      <c r="F3387" s="944"/>
      <c r="G3387" s="944"/>
      <c r="H3387" s="944"/>
      <c r="I3387" s="944"/>
      <c r="J3387" s="944"/>
      <c r="K3387" s="945"/>
      <c r="L3387" s="945"/>
      <c r="M3387" s="946"/>
      <c r="N3387" s="946"/>
      <c r="O3387" s="947"/>
    </row>
    <row r="3388" spans="1:15" ht="15.75">
      <c r="A3388" s="914">
        <v>1</v>
      </c>
      <c r="B3388" s="948" t="s">
        <v>4037</v>
      </c>
      <c r="C3388" s="899" t="s">
        <v>4038</v>
      </c>
      <c r="D3388" s="863" t="s">
        <v>46</v>
      </c>
      <c r="E3388" s="949">
        <v>4945</v>
      </c>
      <c r="F3388" s="863">
        <v>8</v>
      </c>
      <c r="G3388" s="863">
        <f t="shared" ref="G3388:G3394" si="114">E3388*F3388</f>
        <v>39560</v>
      </c>
      <c r="H3388" s="863"/>
      <c r="I3388" s="863"/>
      <c r="J3388" s="863"/>
      <c r="K3388" s="865"/>
      <c r="L3388" s="865"/>
      <c r="M3388" s="865"/>
      <c r="N3388" s="865"/>
      <c r="O3388" s="863"/>
    </row>
    <row r="3389" spans="1:15" ht="15.75">
      <c r="A3389" s="914">
        <v>2</v>
      </c>
      <c r="B3389" s="948" t="s">
        <v>4039</v>
      </c>
      <c r="C3389" s="899" t="s">
        <v>4040</v>
      </c>
      <c r="D3389" s="863" t="s">
        <v>46</v>
      </c>
      <c r="E3389" s="949">
        <v>806.25</v>
      </c>
      <c r="F3389" s="863">
        <v>1</v>
      </c>
      <c r="G3389" s="863">
        <f t="shared" si="114"/>
        <v>806.25</v>
      </c>
      <c r="H3389" s="863"/>
      <c r="I3389" s="863"/>
      <c r="J3389" s="863"/>
      <c r="K3389" s="865"/>
      <c r="L3389" s="865"/>
      <c r="M3389" s="865"/>
      <c r="N3389" s="865"/>
      <c r="O3389" s="863"/>
    </row>
    <row r="3390" spans="1:15" ht="15.75">
      <c r="A3390" s="914"/>
      <c r="B3390" s="948"/>
      <c r="C3390" s="950" t="s">
        <v>4041</v>
      </c>
      <c r="D3390" s="863"/>
      <c r="E3390" s="949"/>
      <c r="F3390" s="863"/>
      <c r="G3390" s="863"/>
      <c r="H3390" s="863"/>
      <c r="I3390" s="863"/>
      <c r="J3390" s="863"/>
      <c r="K3390" s="865"/>
      <c r="L3390" s="865"/>
      <c r="M3390" s="865"/>
      <c r="N3390" s="865"/>
      <c r="O3390" s="863"/>
    </row>
    <row r="3391" spans="1:15" ht="15.75">
      <c r="A3391" s="914">
        <v>5</v>
      </c>
      <c r="B3391" s="948" t="s">
        <v>4042</v>
      </c>
      <c r="C3391" s="899" t="s">
        <v>4043</v>
      </c>
      <c r="D3391" s="863" t="s">
        <v>46</v>
      </c>
      <c r="E3391" s="949">
        <v>5693</v>
      </c>
      <c r="F3391" s="863">
        <v>7</v>
      </c>
      <c r="G3391" s="863">
        <f t="shared" si="114"/>
        <v>39851</v>
      </c>
      <c r="H3391" s="863"/>
      <c r="I3391" s="863"/>
      <c r="J3391" s="863"/>
      <c r="K3391" s="865"/>
      <c r="L3391" s="865"/>
      <c r="M3391" s="865"/>
      <c r="N3391" s="865"/>
      <c r="O3391" s="863"/>
    </row>
    <row r="3392" spans="1:15" ht="15.75">
      <c r="A3392" s="914">
        <v>7</v>
      </c>
      <c r="B3392" s="948" t="s">
        <v>4044</v>
      </c>
      <c r="C3392" s="899" t="s">
        <v>4045</v>
      </c>
      <c r="D3392" s="863" t="s">
        <v>46</v>
      </c>
      <c r="E3392" s="949">
        <v>2225</v>
      </c>
      <c r="F3392" s="863">
        <v>2</v>
      </c>
      <c r="G3392" s="863">
        <f t="shared" si="114"/>
        <v>4450</v>
      </c>
      <c r="H3392" s="863"/>
      <c r="I3392" s="863"/>
      <c r="J3392" s="863"/>
      <c r="K3392" s="865"/>
      <c r="L3392" s="865"/>
      <c r="M3392" s="865"/>
      <c r="N3392" s="865"/>
      <c r="O3392" s="863"/>
    </row>
    <row r="3393" spans="1:15" ht="15.75">
      <c r="A3393" s="914">
        <v>9</v>
      </c>
      <c r="B3393" s="948" t="s">
        <v>1852</v>
      </c>
      <c r="C3393" s="899" t="s">
        <v>1853</v>
      </c>
      <c r="D3393" s="863" t="s">
        <v>46</v>
      </c>
      <c r="E3393" s="949">
        <v>7524.85</v>
      </c>
      <c r="F3393" s="863">
        <v>1</v>
      </c>
      <c r="G3393" s="863">
        <f t="shared" si="114"/>
        <v>7524.85</v>
      </c>
      <c r="H3393" s="863"/>
      <c r="I3393" s="863"/>
      <c r="J3393" s="863"/>
      <c r="K3393" s="865"/>
      <c r="L3393" s="865"/>
      <c r="M3393" s="865"/>
      <c r="N3393" s="865"/>
      <c r="O3393" s="863"/>
    </row>
    <row r="3394" spans="1:15" ht="15.75">
      <c r="A3394" s="914"/>
      <c r="B3394" s="948"/>
      <c r="C3394" s="899" t="s">
        <v>4046</v>
      </c>
      <c r="D3394" s="863" t="s">
        <v>46</v>
      </c>
      <c r="E3394" s="949">
        <v>46712</v>
      </c>
      <c r="F3394" s="863">
        <v>11</v>
      </c>
      <c r="G3394" s="863">
        <f t="shared" si="114"/>
        <v>513832</v>
      </c>
      <c r="H3394" s="863"/>
      <c r="I3394" s="863"/>
      <c r="J3394" s="863"/>
      <c r="K3394" s="865"/>
      <c r="L3394" s="865">
        <v>4</v>
      </c>
      <c r="M3394" s="865">
        <f>L3394*E3394</f>
        <v>186848</v>
      </c>
      <c r="N3394" s="865"/>
      <c r="O3394" s="863"/>
    </row>
    <row r="3395" spans="1:15" ht="15.75">
      <c r="A3395" s="914"/>
      <c r="B3395" s="948"/>
      <c r="C3395" s="950" t="s">
        <v>4047</v>
      </c>
      <c r="D3395" s="863"/>
      <c r="E3395" s="949"/>
      <c r="F3395" s="863"/>
      <c r="G3395" s="863"/>
      <c r="H3395" s="863"/>
      <c r="I3395" s="863"/>
      <c r="J3395" s="863"/>
      <c r="K3395" s="865"/>
      <c r="L3395" s="865"/>
      <c r="M3395" s="865"/>
      <c r="N3395" s="865"/>
      <c r="O3395" s="863"/>
    </row>
    <row r="3396" spans="1:15" ht="15.75">
      <c r="A3396" s="914">
        <v>10</v>
      </c>
      <c r="B3396" s="948" t="s">
        <v>1854</v>
      </c>
      <c r="C3396" s="899" t="s">
        <v>1855</v>
      </c>
      <c r="D3396" s="863" t="s">
        <v>46</v>
      </c>
      <c r="E3396" s="949">
        <v>17231.2</v>
      </c>
      <c r="F3396" s="863">
        <v>4</v>
      </c>
      <c r="G3396" s="863">
        <f t="shared" ref="G3396:G3400" si="115">E3396*F3396</f>
        <v>68924.800000000003</v>
      </c>
      <c r="H3396" s="863"/>
      <c r="I3396" s="863"/>
      <c r="J3396" s="863"/>
      <c r="K3396" s="865"/>
      <c r="L3396" s="865"/>
      <c r="M3396" s="865"/>
      <c r="N3396" s="865"/>
      <c r="O3396" s="863"/>
    </row>
    <row r="3397" spans="1:15" ht="15.75">
      <c r="A3397" s="914">
        <v>11</v>
      </c>
      <c r="B3397" s="948" t="s">
        <v>1856</v>
      </c>
      <c r="C3397" s="899" t="s">
        <v>1857</v>
      </c>
      <c r="D3397" s="863" t="s">
        <v>46</v>
      </c>
      <c r="E3397" s="949">
        <v>13623</v>
      </c>
      <c r="F3397" s="863">
        <v>3</v>
      </c>
      <c r="G3397" s="863">
        <f t="shared" si="115"/>
        <v>40869</v>
      </c>
      <c r="H3397" s="863"/>
      <c r="I3397" s="863"/>
      <c r="J3397" s="863"/>
      <c r="K3397" s="865"/>
      <c r="L3397" s="865"/>
      <c r="M3397" s="865"/>
      <c r="N3397" s="865"/>
      <c r="O3397" s="863"/>
    </row>
    <row r="3398" spans="1:15" ht="15.75">
      <c r="A3398" s="914">
        <v>13</v>
      </c>
      <c r="B3398" s="948" t="s">
        <v>4048</v>
      </c>
      <c r="C3398" s="899" t="s">
        <v>4049</v>
      </c>
      <c r="D3398" s="863" t="s">
        <v>46</v>
      </c>
      <c r="E3398" s="949">
        <v>9200</v>
      </c>
      <c r="F3398" s="863">
        <v>1</v>
      </c>
      <c r="G3398" s="863">
        <f t="shared" si="115"/>
        <v>9200</v>
      </c>
      <c r="H3398" s="863"/>
      <c r="I3398" s="863"/>
      <c r="J3398" s="863"/>
      <c r="K3398" s="865"/>
      <c r="L3398" s="865"/>
      <c r="M3398" s="865"/>
      <c r="N3398" s="865"/>
      <c r="O3398" s="863"/>
    </row>
    <row r="3399" spans="1:15" ht="15.75">
      <c r="A3399" s="914">
        <v>14</v>
      </c>
      <c r="B3399" s="948" t="s">
        <v>1858</v>
      </c>
      <c r="C3399" s="899" t="s">
        <v>1859</v>
      </c>
      <c r="D3399" s="863" t="s">
        <v>46</v>
      </c>
      <c r="E3399" s="949">
        <v>18200</v>
      </c>
      <c r="F3399" s="863">
        <v>2</v>
      </c>
      <c r="G3399" s="863">
        <f t="shared" si="115"/>
        <v>36400</v>
      </c>
      <c r="H3399" s="863"/>
      <c r="I3399" s="863"/>
      <c r="J3399" s="863"/>
      <c r="K3399" s="865"/>
      <c r="L3399" s="865"/>
      <c r="M3399" s="865"/>
      <c r="N3399" s="865"/>
      <c r="O3399" s="863"/>
    </row>
    <row r="3400" spans="1:15" ht="15.75">
      <c r="A3400" s="914">
        <v>15</v>
      </c>
      <c r="B3400" s="948" t="s">
        <v>4050</v>
      </c>
      <c r="C3400" s="899" t="s">
        <v>4051</v>
      </c>
      <c r="D3400" s="863" t="s">
        <v>46</v>
      </c>
      <c r="E3400" s="949">
        <v>14057.9</v>
      </c>
      <c r="F3400" s="863">
        <v>6</v>
      </c>
      <c r="G3400" s="863">
        <f t="shared" si="115"/>
        <v>84347.4</v>
      </c>
      <c r="H3400" s="863"/>
      <c r="I3400" s="863"/>
      <c r="J3400" s="863"/>
      <c r="K3400" s="865"/>
      <c r="L3400" s="865"/>
      <c r="M3400" s="865"/>
      <c r="N3400" s="865"/>
      <c r="O3400" s="863"/>
    </row>
    <row r="3401" spans="1:15" ht="15.75">
      <c r="A3401" s="914"/>
      <c r="B3401" s="951"/>
      <c r="C3401" s="950" t="s">
        <v>4052</v>
      </c>
      <c r="D3401" s="863"/>
      <c r="E3401" s="949"/>
      <c r="F3401" s="863"/>
      <c r="G3401" s="863"/>
      <c r="H3401" s="863"/>
      <c r="I3401" s="863"/>
      <c r="J3401" s="863"/>
      <c r="K3401" s="865"/>
      <c r="L3401" s="865"/>
      <c r="M3401" s="865"/>
      <c r="N3401" s="865"/>
      <c r="O3401" s="863"/>
    </row>
    <row r="3402" spans="1:15" ht="15.75">
      <c r="A3402" s="914"/>
      <c r="B3402" s="948"/>
      <c r="C3402" s="899" t="s">
        <v>4053</v>
      </c>
      <c r="D3402" s="863"/>
      <c r="E3402" s="949"/>
      <c r="F3402" s="863"/>
      <c r="G3402" s="863"/>
      <c r="H3402" s="863"/>
      <c r="I3402" s="863"/>
      <c r="J3402" s="863"/>
      <c r="K3402" s="865"/>
      <c r="L3402" s="865"/>
      <c r="M3402" s="865"/>
      <c r="N3402" s="865"/>
      <c r="O3402" s="863"/>
    </row>
    <row r="3403" spans="1:15" ht="31.5">
      <c r="A3403" s="914">
        <v>22</v>
      </c>
      <c r="B3403" s="948" t="s">
        <v>4054</v>
      </c>
      <c r="C3403" s="899" t="s">
        <v>4055</v>
      </c>
      <c r="D3403" s="863" t="s">
        <v>46</v>
      </c>
      <c r="E3403" s="949">
        <v>3375</v>
      </c>
      <c r="F3403" s="863">
        <v>2</v>
      </c>
      <c r="G3403" s="863">
        <f t="shared" ref="G3403:G3408" si="116">E3403*F3403</f>
        <v>6750</v>
      </c>
      <c r="H3403" s="863"/>
      <c r="I3403" s="863"/>
      <c r="J3403" s="863"/>
      <c r="K3403" s="865"/>
      <c r="L3403" s="865"/>
      <c r="M3403" s="865"/>
      <c r="N3403" s="865"/>
      <c r="O3403" s="863"/>
    </row>
    <row r="3404" spans="1:15" ht="15.75">
      <c r="A3404" s="914">
        <v>23</v>
      </c>
      <c r="B3404" s="948" t="s">
        <v>4056</v>
      </c>
      <c r="C3404" s="899" t="s">
        <v>4057</v>
      </c>
      <c r="D3404" s="863" t="s">
        <v>46</v>
      </c>
      <c r="E3404" s="949">
        <v>108415</v>
      </c>
      <c r="F3404" s="863">
        <v>1</v>
      </c>
      <c r="G3404" s="863">
        <f t="shared" si="116"/>
        <v>108415</v>
      </c>
      <c r="H3404" s="863"/>
      <c r="I3404" s="863"/>
      <c r="J3404" s="863"/>
      <c r="K3404" s="865"/>
      <c r="L3404" s="865"/>
      <c r="M3404" s="865"/>
      <c r="N3404" s="865"/>
      <c r="O3404" s="863"/>
    </row>
    <row r="3405" spans="1:15" ht="15.75">
      <c r="A3405" s="914"/>
      <c r="B3405" s="952"/>
      <c r="C3405" s="950" t="s">
        <v>4058</v>
      </c>
      <c r="D3405" s="863"/>
      <c r="E3405" s="949"/>
      <c r="F3405" s="863"/>
      <c r="G3405" s="863"/>
      <c r="H3405" s="863"/>
      <c r="I3405" s="863"/>
      <c r="J3405" s="863"/>
      <c r="K3405" s="865"/>
      <c r="L3405" s="865"/>
      <c r="M3405" s="865"/>
      <c r="N3405" s="865"/>
      <c r="O3405" s="863"/>
    </row>
    <row r="3406" spans="1:15" ht="15.75">
      <c r="A3406" s="914">
        <v>89</v>
      </c>
      <c r="B3406" s="952"/>
      <c r="C3406" s="899" t="s">
        <v>4059</v>
      </c>
      <c r="D3406" s="863" t="s">
        <v>940</v>
      </c>
      <c r="E3406" s="949">
        <v>152</v>
      </c>
      <c r="F3406" s="863">
        <v>65</v>
      </c>
      <c r="G3406" s="885">
        <f t="shared" si="116"/>
        <v>9880</v>
      </c>
      <c r="H3406" s="863"/>
      <c r="I3406" s="863"/>
      <c r="J3406" s="863"/>
      <c r="K3406" s="865"/>
      <c r="L3406" s="865"/>
      <c r="M3406" s="865"/>
      <c r="N3406" s="865"/>
      <c r="O3406" s="863"/>
    </row>
    <row r="3407" spans="1:15" ht="15.75">
      <c r="A3407" s="914">
        <v>90</v>
      </c>
      <c r="B3407" s="952"/>
      <c r="C3407" s="899" t="s">
        <v>4060</v>
      </c>
      <c r="D3407" s="863" t="s">
        <v>940</v>
      </c>
      <c r="E3407" s="949">
        <v>152</v>
      </c>
      <c r="F3407" s="863">
        <f>37.5+36+40</f>
        <v>113.5</v>
      </c>
      <c r="G3407" s="885">
        <f t="shared" si="116"/>
        <v>17252</v>
      </c>
      <c r="H3407" s="863"/>
      <c r="I3407" s="863"/>
      <c r="J3407" s="863"/>
      <c r="K3407" s="865"/>
      <c r="L3407" s="865"/>
      <c r="M3407" s="865"/>
      <c r="N3407" s="865"/>
      <c r="O3407" s="863"/>
    </row>
    <row r="3408" spans="1:15" ht="15.75">
      <c r="A3408" s="914"/>
      <c r="B3408" s="952"/>
      <c r="C3408" s="899" t="s">
        <v>4061</v>
      </c>
      <c r="D3408" s="863" t="s">
        <v>555</v>
      </c>
      <c r="E3408" s="949">
        <v>60.072699999999998</v>
      </c>
      <c r="F3408" s="863">
        <v>220</v>
      </c>
      <c r="G3408" s="885">
        <f t="shared" si="116"/>
        <v>13215.993999999999</v>
      </c>
      <c r="H3408" s="863"/>
      <c r="I3408" s="863"/>
      <c r="J3408" s="863"/>
      <c r="K3408" s="865"/>
      <c r="L3408" s="865"/>
      <c r="M3408" s="865"/>
      <c r="N3408" s="865"/>
      <c r="O3408" s="863"/>
    </row>
    <row r="3409" spans="1:15" ht="15.75">
      <c r="A3409" s="914"/>
      <c r="B3409" s="952"/>
      <c r="C3409" s="950" t="s">
        <v>4062</v>
      </c>
      <c r="D3409" s="863"/>
      <c r="E3409" s="949"/>
      <c r="F3409" s="863"/>
      <c r="G3409" s="863"/>
      <c r="H3409" s="863"/>
      <c r="I3409" s="863"/>
      <c r="J3409" s="863"/>
      <c r="K3409" s="865"/>
      <c r="L3409" s="865"/>
      <c r="M3409" s="865"/>
      <c r="N3409" s="865"/>
      <c r="O3409" s="863"/>
    </row>
    <row r="3410" spans="1:15" ht="15.75">
      <c r="A3410" s="914">
        <v>94</v>
      </c>
      <c r="B3410" s="952"/>
      <c r="C3410" s="899" t="s">
        <v>4063</v>
      </c>
      <c r="D3410" s="863" t="s">
        <v>46</v>
      </c>
      <c r="E3410" s="949">
        <v>0</v>
      </c>
      <c r="F3410" s="863">
        <v>1</v>
      </c>
      <c r="G3410" s="885">
        <f t="shared" ref="G3410:G3428" si="117">E3410*F3410</f>
        <v>0</v>
      </c>
      <c r="H3410" s="863"/>
      <c r="I3410" s="863"/>
      <c r="J3410" s="863"/>
      <c r="K3410" s="865"/>
      <c r="L3410" s="865"/>
      <c r="M3410" s="865"/>
      <c r="N3410" s="865"/>
      <c r="O3410" s="863"/>
    </row>
    <row r="3411" spans="1:15" ht="15.75">
      <c r="A3411" s="914">
        <v>103</v>
      </c>
      <c r="B3411" s="952"/>
      <c r="C3411" s="899" t="s">
        <v>4064</v>
      </c>
      <c r="D3411" s="863" t="s">
        <v>46</v>
      </c>
      <c r="E3411" s="949">
        <v>0</v>
      </c>
      <c r="F3411" s="863">
        <v>1</v>
      </c>
      <c r="G3411" s="885">
        <f t="shared" si="117"/>
        <v>0</v>
      </c>
      <c r="H3411" s="863"/>
      <c r="I3411" s="863"/>
      <c r="J3411" s="863"/>
      <c r="K3411" s="865"/>
      <c r="L3411" s="865"/>
      <c r="M3411" s="865"/>
      <c r="N3411" s="865"/>
      <c r="O3411" s="863"/>
    </row>
    <row r="3412" spans="1:15" ht="15.75">
      <c r="A3412" s="914">
        <v>104</v>
      </c>
      <c r="B3412" s="952"/>
      <c r="C3412" s="899" t="s">
        <v>4065</v>
      </c>
      <c r="D3412" s="863" t="s">
        <v>46</v>
      </c>
      <c r="E3412" s="949">
        <v>0</v>
      </c>
      <c r="F3412" s="863">
        <v>4</v>
      </c>
      <c r="G3412" s="885">
        <f t="shared" si="117"/>
        <v>0</v>
      </c>
      <c r="H3412" s="863"/>
      <c r="I3412" s="863"/>
      <c r="J3412" s="863"/>
      <c r="K3412" s="865"/>
      <c r="L3412" s="865"/>
      <c r="M3412" s="865"/>
      <c r="N3412" s="865"/>
      <c r="O3412" s="863"/>
    </row>
    <row r="3413" spans="1:15" ht="15.75">
      <c r="A3413" s="914">
        <v>108</v>
      </c>
      <c r="B3413" s="952"/>
      <c r="C3413" s="899" t="s">
        <v>4066</v>
      </c>
      <c r="D3413" s="863" t="s">
        <v>46</v>
      </c>
      <c r="E3413" s="949">
        <v>0</v>
      </c>
      <c r="F3413" s="863">
        <v>2</v>
      </c>
      <c r="G3413" s="885">
        <f t="shared" si="117"/>
        <v>0</v>
      </c>
      <c r="H3413" s="863"/>
      <c r="I3413" s="863"/>
      <c r="J3413" s="863"/>
      <c r="K3413" s="865"/>
      <c r="L3413" s="865"/>
      <c r="M3413" s="865"/>
      <c r="N3413" s="865"/>
      <c r="O3413" s="863"/>
    </row>
    <row r="3414" spans="1:15" ht="15.75">
      <c r="A3414" s="914">
        <v>125</v>
      </c>
      <c r="B3414" s="952"/>
      <c r="C3414" s="899" t="s">
        <v>4067</v>
      </c>
      <c r="D3414" s="863" t="s">
        <v>46</v>
      </c>
      <c r="E3414" s="949">
        <v>0</v>
      </c>
      <c r="F3414" s="863">
        <v>1</v>
      </c>
      <c r="G3414" s="885">
        <f t="shared" si="117"/>
        <v>0</v>
      </c>
      <c r="H3414" s="863"/>
      <c r="I3414" s="863"/>
      <c r="J3414" s="863"/>
      <c r="K3414" s="865"/>
      <c r="L3414" s="865"/>
      <c r="M3414" s="865"/>
      <c r="N3414" s="865"/>
      <c r="O3414" s="863"/>
    </row>
    <row r="3415" spans="1:15" ht="15.75">
      <c r="A3415" s="914">
        <v>134</v>
      </c>
      <c r="B3415" s="952"/>
      <c r="C3415" s="899" t="s">
        <v>4068</v>
      </c>
      <c r="D3415" s="863" t="s">
        <v>46</v>
      </c>
      <c r="E3415" s="949">
        <v>1250</v>
      </c>
      <c r="F3415" s="863">
        <v>8</v>
      </c>
      <c r="G3415" s="885">
        <f t="shared" si="117"/>
        <v>10000</v>
      </c>
      <c r="H3415" s="863"/>
      <c r="I3415" s="863"/>
      <c r="J3415" s="863"/>
      <c r="K3415" s="865"/>
      <c r="L3415" s="865"/>
      <c r="M3415" s="865"/>
      <c r="N3415" s="865"/>
      <c r="O3415" s="863"/>
    </row>
    <row r="3416" spans="1:15" ht="15.75">
      <c r="A3416" s="914">
        <v>144</v>
      </c>
      <c r="B3416" s="952"/>
      <c r="C3416" s="899" t="s">
        <v>4069</v>
      </c>
      <c r="D3416" s="863" t="s">
        <v>46</v>
      </c>
      <c r="E3416" s="949">
        <v>0</v>
      </c>
      <c r="F3416" s="863">
        <v>1</v>
      </c>
      <c r="G3416" s="885">
        <f t="shared" si="117"/>
        <v>0</v>
      </c>
      <c r="H3416" s="863"/>
      <c r="I3416" s="863"/>
      <c r="J3416" s="863"/>
      <c r="K3416" s="865"/>
      <c r="L3416" s="865"/>
      <c r="M3416" s="865"/>
      <c r="N3416" s="865"/>
      <c r="O3416" s="863"/>
    </row>
    <row r="3417" spans="1:15" ht="15.75">
      <c r="A3417" s="914">
        <v>146</v>
      </c>
      <c r="B3417" s="952"/>
      <c r="C3417" s="899" t="s">
        <v>4070</v>
      </c>
      <c r="D3417" s="863" t="s">
        <v>46</v>
      </c>
      <c r="E3417" s="949">
        <v>0</v>
      </c>
      <c r="F3417" s="863">
        <v>4</v>
      </c>
      <c r="G3417" s="885">
        <f t="shared" si="117"/>
        <v>0</v>
      </c>
      <c r="H3417" s="863"/>
      <c r="I3417" s="863"/>
      <c r="J3417" s="863"/>
      <c r="K3417" s="865"/>
      <c r="L3417" s="865"/>
      <c r="M3417" s="865"/>
      <c r="N3417" s="865"/>
      <c r="O3417" s="863"/>
    </row>
    <row r="3418" spans="1:15" ht="15.75">
      <c r="A3418" s="914">
        <v>147</v>
      </c>
      <c r="B3418" s="952"/>
      <c r="C3418" s="899" t="s">
        <v>4071</v>
      </c>
      <c r="D3418" s="863" t="s">
        <v>46</v>
      </c>
      <c r="E3418" s="949">
        <v>0</v>
      </c>
      <c r="F3418" s="863">
        <v>6</v>
      </c>
      <c r="G3418" s="885">
        <f t="shared" si="117"/>
        <v>0</v>
      </c>
      <c r="H3418" s="863"/>
      <c r="I3418" s="863"/>
      <c r="J3418" s="863"/>
      <c r="K3418" s="865"/>
      <c r="L3418" s="865"/>
      <c r="M3418" s="865"/>
      <c r="N3418" s="865"/>
      <c r="O3418" s="863"/>
    </row>
    <row r="3419" spans="1:15" ht="15.75">
      <c r="A3419" s="914">
        <f t="shared" ref="A3419:A3447" si="118">A3418+1</f>
        <v>148</v>
      </c>
      <c r="B3419" s="952"/>
      <c r="C3419" s="899" t="s">
        <v>4072</v>
      </c>
      <c r="D3419" s="863" t="s">
        <v>46</v>
      </c>
      <c r="E3419" s="949">
        <v>0</v>
      </c>
      <c r="F3419" s="863">
        <v>1</v>
      </c>
      <c r="G3419" s="885">
        <f t="shared" si="117"/>
        <v>0</v>
      </c>
      <c r="H3419" s="863"/>
      <c r="I3419" s="863"/>
      <c r="J3419" s="863"/>
      <c r="K3419" s="865"/>
      <c r="L3419" s="865"/>
      <c r="M3419" s="865"/>
      <c r="N3419" s="865"/>
      <c r="O3419" s="863"/>
    </row>
    <row r="3420" spans="1:15" ht="15.75">
      <c r="A3420" s="914">
        <f t="shared" si="118"/>
        <v>149</v>
      </c>
      <c r="B3420" s="952"/>
      <c r="C3420" s="899" t="s">
        <v>4073</v>
      </c>
      <c r="D3420" s="863" t="s">
        <v>46</v>
      </c>
      <c r="E3420" s="949">
        <v>0</v>
      </c>
      <c r="F3420" s="863">
        <v>1</v>
      </c>
      <c r="G3420" s="885">
        <f t="shared" si="117"/>
        <v>0</v>
      </c>
      <c r="H3420" s="863"/>
      <c r="I3420" s="863"/>
      <c r="J3420" s="863"/>
      <c r="K3420" s="865"/>
      <c r="L3420" s="865"/>
      <c r="M3420" s="865"/>
      <c r="N3420" s="865"/>
      <c r="O3420" s="863"/>
    </row>
    <row r="3421" spans="1:15" ht="15.75">
      <c r="A3421" s="914">
        <f t="shared" si="118"/>
        <v>150</v>
      </c>
      <c r="B3421" s="952"/>
      <c r="C3421" s="899" t="s">
        <v>4074</v>
      </c>
      <c r="D3421" s="863" t="s">
        <v>46</v>
      </c>
      <c r="E3421" s="949">
        <v>0</v>
      </c>
      <c r="F3421" s="863">
        <v>2</v>
      </c>
      <c r="G3421" s="885">
        <f t="shared" si="117"/>
        <v>0</v>
      </c>
      <c r="H3421" s="863"/>
      <c r="I3421" s="863"/>
      <c r="J3421" s="863"/>
      <c r="K3421" s="865"/>
      <c r="L3421" s="865"/>
      <c r="M3421" s="865"/>
      <c r="N3421" s="865"/>
      <c r="O3421" s="863"/>
    </row>
    <row r="3422" spans="1:15" ht="15.75">
      <c r="A3422" s="914">
        <f t="shared" si="118"/>
        <v>151</v>
      </c>
      <c r="B3422" s="952"/>
      <c r="C3422" s="899" t="s">
        <v>4075</v>
      </c>
      <c r="D3422" s="863" t="s">
        <v>46</v>
      </c>
      <c r="E3422" s="949">
        <v>0</v>
      </c>
      <c r="F3422" s="863">
        <v>1</v>
      </c>
      <c r="G3422" s="885">
        <f t="shared" si="117"/>
        <v>0</v>
      </c>
      <c r="H3422" s="863"/>
      <c r="I3422" s="863"/>
      <c r="J3422" s="863"/>
      <c r="K3422" s="865"/>
      <c r="L3422" s="865"/>
      <c r="M3422" s="865"/>
      <c r="N3422" s="865"/>
      <c r="O3422" s="863"/>
    </row>
    <row r="3423" spans="1:15" ht="15.75">
      <c r="A3423" s="914">
        <f t="shared" si="118"/>
        <v>152</v>
      </c>
      <c r="B3423" s="952"/>
      <c r="C3423" s="899" t="s">
        <v>4076</v>
      </c>
      <c r="D3423" s="863" t="s">
        <v>46</v>
      </c>
      <c r="E3423" s="949">
        <v>0</v>
      </c>
      <c r="F3423" s="863">
        <v>1</v>
      </c>
      <c r="G3423" s="885">
        <f t="shared" si="117"/>
        <v>0</v>
      </c>
      <c r="H3423" s="863"/>
      <c r="I3423" s="863"/>
      <c r="J3423" s="863"/>
      <c r="K3423" s="865"/>
      <c r="L3423" s="865"/>
      <c r="M3423" s="865"/>
      <c r="N3423" s="865"/>
      <c r="O3423" s="863"/>
    </row>
    <row r="3424" spans="1:15" ht="15.75">
      <c r="A3424" s="914">
        <f t="shared" si="118"/>
        <v>153</v>
      </c>
      <c r="B3424" s="952"/>
      <c r="C3424" s="899" t="s">
        <v>4077</v>
      </c>
      <c r="D3424" s="863" t="s">
        <v>46</v>
      </c>
      <c r="E3424" s="949">
        <v>0</v>
      </c>
      <c r="F3424" s="863">
        <v>2</v>
      </c>
      <c r="G3424" s="885">
        <f t="shared" si="117"/>
        <v>0</v>
      </c>
      <c r="H3424" s="863"/>
      <c r="I3424" s="863"/>
      <c r="J3424" s="863"/>
      <c r="K3424" s="865"/>
      <c r="L3424" s="865"/>
      <c r="M3424" s="865"/>
      <c r="N3424" s="865"/>
      <c r="O3424" s="863"/>
    </row>
    <row r="3425" spans="1:15" ht="15.75">
      <c r="A3425" s="914">
        <f t="shared" si="118"/>
        <v>154</v>
      </c>
      <c r="B3425" s="952"/>
      <c r="C3425" s="899" t="s">
        <v>4078</v>
      </c>
      <c r="D3425" s="863" t="s">
        <v>46</v>
      </c>
      <c r="E3425" s="949">
        <v>0</v>
      </c>
      <c r="F3425" s="863">
        <v>1</v>
      </c>
      <c r="G3425" s="885">
        <f t="shared" si="117"/>
        <v>0</v>
      </c>
      <c r="H3425" s="863"/>
      <c r="I3425" s="863"/>
      <c r="J3425" s="863"/>
      <c r="K3425" s="865"/>
      <c r="L3425" s="865"/>
      <c r="M3425" s="865"/>
      <c r="N3425" s="865"/>
      <c r="O3425" s="863"/>
    </row>
    <row r="3426" spans="1:15" ht="15.75">
      <c r="A3426" s="914">
        <f t="shared" si="118"/>
        <v>155</v>
      </c>
      <c r="B3426" s="952"/>
      <c r="C3426" s="899" t="s">
        <v>3550</v>
      </c>
      <c r="D3426" s="863" t="s">
        <v>46</v>
      </c>
      <c r="E3426" s="949">
        <v>11640</v>
      </c>
      <c r="F3426" s="863">
        <v>1</v>
      </c>
      <c r="G3426" s="885">
        <f t="shared" si="117"/>
        <v>11640</v>
      </c>
      <c r="H3426" s="863"/>
      <c r="I3426" s="863"/>
      <c r="J3426" s="863"/>
      <c r="K3426" s="865"/>
      <c r="L3426" s="865"/>
      <c r="M3426" s="865"/>
      <c r="N3426" s="865"/>
      <c r="O3426" s="863"/>
    </row>
    <row r="3427" spans="1:15" ht="15.75">
      <c r="A3427" s="914">
        <f t="shared" si="118"/>
        <v>156</v>
      </c>
      <c r="B3427" s="952"/>
      <c r="C3427" s="899" t="s">
        <v>4079</v>
      </c>
      <c r="D3427" s="863" t="s">
        <v>46</v>
      </c>
      <c r="E3427" s="949">
        <v>618</v>
      </c>
      <c r="F3427" s="863">
        <v>2</v>
      </c>
      <c r="G3427" s="885">
        <f t="shared" si="117"/>
        <v>1236</v>
      </c>
      <c r="H3427" s="863"/>
      <c r="I3427" s="863"/>
      <c r="J3427" s="863"/>
      <c r="K3427" s="865"/>
      <c r="L3427" s="865"/>
      <c r="M3427" s="865"/>
      <c r="N3427" s="865"/>
      <c r="O3427" s="863"/>
    </row>
    <row r="3428" spans="1:15" ht="15.75">
      <c r="A3428" s="914">
        <f t="shared" si="118"/>
        <v>157</v>
      </c>
      <c r="B3428" s="952"/>
      <c r="C3428" s="899" t="s">
        <v>4080</v>
      </c>
      <c r="D3428" s="863" t="s">
        <v>46</v>
      </c>
      <c r="E3428" s="949">
        <v>7316</v>
      </c>
      <c r="F3428" s="863">
        <v>1</v>
      </c>
      <c r="G3428" s="885">
        <f t="shared" si="117"/>
        <v>7316</v>
      </c>
      <c r="H3428" s="863"/>
      <c r="I3428" s="863"/>
      <c r="J3428" s="863"/>
      <c r="K3428" s="865"/>
      <c r="L3428" s="865"/>
      <c r="M3428" s="865"/>
      <c r="N3428" s="865"/>
      <c r="O3428" s="863"/>
    </row>
    <row r="3429" spans="1:15" ht="15.75">
      <c r="A3429" s="914">
        <f t="shared" si="118"/>
        <v>158</v>
      </c>
      <c r="B3429" s="952"/>
      <c r="C3429" s="899" t="s">
        <v>4081</v>
      </c>
      <c r="D3429" s="863" t="s">
        <v>46</v>
      </c>
      <c r="E3429" s="949">
        <v>3000</v>
      </c>
      <c r="F3429" s="411"/>
      <c r="G3429" s="411"/>
      <c r="H3429" s="863"/>
      <c r="I3429" s="863"/>
      <c r="J3429" s="863"/>
      <c r="K3429" s="863"/>
      <c r="L3429" s="863">
        <v>2</v>
      </c>
      <c r="M3429" s="883">
        <f t="shared" ref="M3429:M3433" si="119">L3429*E3429</f>
        <v>6000</v>
      </c>
      <c r="N3429" s="865"/>
      <c r="O3429" s="863"/>
    </row>
    <row r="3430" spans="1:15" ht="15.75">
      <c r="A3430" s="914">
        <f t="shared" si="118"/>
        <v>159</v>
      </c>
      <c r="B3430" s="952"/>
      <c r="C3430" s="899" t="s">
        <v>4082</v>
      </c>
      <c r="D3430" s="863" t="s">
        <v>46</v>
      </c>
      <c r="E3430" s="949">
        <v>29290</v>
      </c>
      <c r="F3430" s="411"/>
      <c r="G3430" s="411"/>
      <c r="H3430" s="863"/>
      <c r="I3430" s="863"/>
      <c r="J3430" s="863"/>
      <c r="K3430" s="863"/>
      <c r="L3430" s="863">
        <v>2</v>
      </c>
      <c r="M3430" s="883">
        <f t="shared" si="119"/>
        <v>58580</v>
      </c>
      <c r="N3430" s="865"/>
      <c r="O3430" s="863"/>
    </row>
    <row r="3431" spans="1:15" ht="15.75">
      <c r="A3431" s="914">
        <f t="shared" si="118"/>
        <v>160</v>
      </c>
      <c r="B3431" s="953"/>
      <c r="C3431" s="899" t="s">
        <v>4083</v>
      </c>
      <c r="D3431" s="863" t="s">
        <v>46</v>
      </c>
      <c r="E3431" s="949">
        <v>3700</v>
      </c>
      <c r="F3431" s="411"/>
      <c r="G3431" s="411"/>
      <c r="H3431" s="863"/>
      <c r="I3431" s="863"/>
      <c r="J3431" s="863"/>
      <c r="K3431" s="863"/>
      <c r="L3431" s="863">
        <v>2</v>
      </c>
      <c r="M3431" s="883">
        <f t="shared" si="119"/>
        <v>7400</v>
      </c>
      <c r="N3431" s="865"/>
      <c r="O3431" s="863"/>
    </row>
    <row r="3432" spans="1:15" ht="15.75">
      <c r="A3432" s="914">
        <f t="shared" si="118"/>
        <v>161</v>
      </c>
      <c r="B3432" s="953"/>
      <c r="C3432" s="899" t="s">
        <v>4084</v>
      </c>
      <c r="D3432" s="863" t="s">
        <v>46</v>
      </c>
      <c r="E3432" s="949">
        <v>6864</v>
      </c>
      <c r="F3432" s="411"/>
      <c r="G3432" s="411"/>
      <c r="H3432" s="863"/>
      <c r="I3432" s="863"/>
      <c r="J3432" s="863"/>
      <c r="K3432" s="863"/>
      <c r="L3432" s="863">
        <v>1</v>
      </c>
      <c r="M3432" s="883">
        <f t="shared" si="119"/>
        <v>6864</v>
      </c>
      <c r="N3432" s="865"/>
      <c r="O3432" s="863"/>
    </row>
    <row r="3433" spans="1:15" ht="15.75">
      <c r="A3433" s="914">
        <f t="shared" si="118"/>
        <v>162</v>
      </c>
      <c r="B3433" s="953"/>
      <c r="C3433" s="899" t="s">
        <v>4085</v>
      </c>
      <c r="D3433" s="863" t="s">
        <v>46</v>
      </c>
      <c r="E3433" s="949">
        <v>5250</v>
      </c>
      <c r="F3433" s="411"/>
      <c r="G3433" s="411"/>
      <c r="H3433" s="863"/>
      <c r="I3433" s="863"/>
      <c r="J3433" s="863"/>
      <c r="K3433" s="863"/>
      <c r="L3433" s="863">
        <v>1</v>
      </c>
      <c r="M3433" s="883">
        <f t="shared" si="119"/>
        <v>5250</v>
      </c>
      <c r="N3433" s="865"/>
      <c r="O3433" s="863"/>
    </row>
    <row r="3434" spans="1:15" ht="15.75">
      <c r="A3434" s="914">
        <f t="shared" si="118"/>
        <v>163</v>
      </c>
      <c r="B3434" s="953"/>
      <c r="C3434" s="899" t="s">
        <v>4086</v>
      </c>
      <c r="D3434" s="863" t="s">
        <v>46</v>
      </c>
      <c r="E3434" s="949">
        <v>3463.43</v>
      </c>
      <c r="F3434" s="863">
        <v>1</v>
      </c>
      <c r="G3434" s="885">
        <f t="shared" ref="G3434:G3447" si="120">E3434*F3434</f>
        <v>3463.43</v>
      </c>
      <c r="H3434" s="863"/>
      <c r="I3434" s="863"/>
      <c r="J3434" s="863"/>
      <c r="K3434" s="865"/>
      <c r="L3434" s="865"/>
      <c r="M3434" s="865"/>
      <c r="N3434" s="865"/>
      <c r="O3434" s="863"/>
    </row>
    <row r="3435" spans="1:15" ht="15.75">
      <c r="A3435" s="914">
        <f t="shared" si="118"/>
        <v>164</v>
      </c>
      <c r="B3435" s="953"/>
      <c r="C3435" s="899" t="s">
        <v>4087</v>
      </c>
      <c r="D3435" s="863" t="s">
        <v>46</v>
      </c>
      <c r="E3435" s="949">
        <v>26105</v>
      </c>
      <c r="F3435" s="863">
        <v>3</v>
      </c>
      <c r="G3435" s="885">
        <f t="shared" si="120"/>
        <v>78315</v>
      </c>
      <c r="H3435" s="863"/>
      <c r="I3435" s="863"/>
      <c r="J3435" s="863"/>
      <c r="K3435" s="865"/>
      <c r="L3435" s="865"/>
      <c r="M3435" s="865"/>
      <c r="N3435" s="865"/>
      <c r="O3435" s="863"/>
    </row>
    <row r="3436" spans="1:15" ht="15.75">
      <c r="A3436" s="914">
        <f t="shared" si="118"/>
        <v>165</v>
      </c>
      <c r="B3436" s="953"/>
      <c r="C3436" s="899" t="s">
        <v>4088</v>
      </c>
      <c r="D3436" s="863" t="s">
        <v>46</v>
      </c>
      <c r="E3436" s="949">
        <v>1350</v>
      </c>
      <c r="F3436" s="863">
        <v>3</v>
      </c>
      <c r="G3436" s="885">
        <f t="shared" si="120"/>
        <v>4050</v>
      </c>
      <c r="H3436" s="863"/>
      <c r="I3436" s="863"/>
      <c r="J3436" s="863"/>
      <c r="K3436" s="865"/>
      <c r="L3436" s="865"/>
      <c r="M3436" s="865"/>
      <c r="N3436" s="865"/>
      <c r="O3436" s="863"/>
    </row>
    <row r="3437" spans="1:15" ht="15.75">
      <c r="A3437" s="914">
        <f t="shared" si="118"/>
        <v>166</v>
      </c>
      <c r="B3437" s="953"/>
      <c r="C3437" s="899" t="s">
        <v>4089</v>
      </c>
      <c r="D3437" s="863" t="s">
        <v>46</v>
      </c>
      <c r="E3437" s="949">
        <v>1800</v>
      </c>
      <c r="F3437" s="863">
        <v>2</v>
      </c>
      <c r="G3437" s="885">
        <f t="shared" si="120"/>
        <v>3600</v>
      </c>
      <c r="H3437" s="863"/>
      <c r="I3437" s="863"/>
      <c r="J3437" s="863"/>
      <c r="K3437" s="865"/>
      <c r="L3437" s="865"/>
      <c r="M3437" s="865"/>
      <c r="N3437" s="865"/>
      <c r="O3437" s="863"/>
    </row>
    <row r="3438" spans="1:15" ht="15.75">
      <c r="A3438" s="914">
        <f t="shared" si="118"/>
        <v>167</v>
      </c>
      <c r="B3438" s="953"/>
      <c r="C3438" s="899" t="s">
        <v>4090</v>
      </c>
      <c r="D3438" s="863" t="s">
        <v>46</v>
      </c>
      <c r="E3438" s="949">
        <v>53727.25</v>
      </c>
      <c r="F3438" s="863">
        <v>1</v>
      </c>
      <c r="G3438" s="885">
        <f t="shared" si="120"/>
        <v>53727.25</v>
      </c>
      <c r="H3438" s="863"/>
      <c r="I3438" s="863"/>
      <c r="J3438" s="863"/>
      <c r="K3438" s="865"/>
      <c r="L3438" s="865"/>
      <c r="M3438" s="865"/>
      <c r="N3438" s="865"/>
      <c r="O3438" s="863"/>
    </row>
    <row r="3439" spans="1:15" ht="15.75">
      <c r="A3439" s="914">
        <f t="shared" si="118"/>
        <v>168</v>
      </c>
      <c r="B3439" s="953"/>
      <c r="C3439" s="899" t="s">
        <v>4091</v>
      </c>
      <c r="D3439" s="863" t="s">
        <v>46</v>
      </c>
      <c r="E3439" s="949">
        <v>5107.5</v>
      </c>
      <c r="F3439" s="863">
        <v>1</v>
      </c>
      <c r="G3439" s="885">
        <f t="shared" si="120"/>
        <v>5107.5</v>
      </c>
      <c r="H3439" s="863"/>
      <c r="I3439" s="863"/>
      <c r="J3439" s="863"/>
      <c r="K3439" s="865"/>
      <c r="L3439" s="865"/>
      <c r="M3439" s="865"/>
      <c r="N3439" s="865"/>
      <c r="O3439" s="863"/>
    </row>
    <row r="3440" spans="1:15" ht="15.75">
      <c r="A3440" s="914">
        <f t="shared" si="118"/>
        <v>169</v>
      </c>
      <c r="B3440" s="953"/>
      <c r="C3440" s="899" t="s">
        <v>4092</v>
      </c>
      <c r="D3440" s="863" t="s">
        <v>46</v>
      </c>
      <c r="E3440" s="949">
        <v>14755</v>
      </c>
      <c r="F3440" s="863">
        <v>1</v>
      </c>
      <c r="G3440" s="885">
        <f t="shared" si="120"/>
        <v>14755</v>
      </c>
      <c r="H3440" s="863"/>
      <c r="I3440" s="863"/>
      <c r="J3440" s="863"/>
      <c r="K3440" s="865"/>
      <c r="L3440" s="865"/>
      <c r="M3440" s="865"/>
      <c r="N3440" s="865"/>
      <c r="O3440" s="863"/>
    </row>
    <row r="3441" spans="1:15" ht="15.75">
      <c r="A3441" s="914">
        <f t="shared" si="118"/>
        <v>170</v>
      </c>
      <c r="B3441" s="953"/>
      <c r="C3441" s="899" t="s">
        <v>4093</v>
      </c>
      <c r="D3441" s="863" t="s">
        <v>46</v>
      </c>
      <c r="E3441" s="949">
        <v>11340</v>
      </c>
      <c r="F3441" s="863">
        <v>5</v>
      </c>
      <c r="G3441" s="885">
        <f t="shared" si="120"/>
        <v>56700</v>
      </c>
      <c r="H3441" s="863"/>
      <c r="I3441" s="863"/>
      <c r="J3441" s="863"/>
      <c r="K3441" s="865"/>
      <c r="L3441" s="865"/>
      <c r="M3441" s="865"/>
      <c r="N3441" s="865"/>
      <c r="O3441" s="863"/>
    </row>
    <row r="3442" spans="1:15" ht="15.75">
      <c r="A3442" s="914">
        <f t="shared" si="118"/>
        <v>171</v>
      </c>
      <c r="B3442" s="953"/>
      <c r="C3442" s="899" t="s">
        <v>4094</v>
      </c>
      <c r="D3442" s="863" t="s">
        <v>46</v>
      </c>
      <c r="E3442" s="949">
        <v>7393</v>
      </c>
      <c r="F3442" s="863">
        <v>4</v>
      </c>
      <c r="G3442" s="885">
        <f t="shared" si="120"/>
        <v>29572</v>
      </c>
      <c r="H3442" s="863"/>
      <c r="I3442" s="863"/>
      <c r="J3442" s="863"/>
      <c r="K3442" s="865"/>
      <c r="L3442" s="865"/>
      <c r="M3442" s="865"/>
      <c r="N3442" s="865"/>
      <c r="O3442" s="863"/>
    </row>
    <row r="3443" spans="1:15" ht="15.75">
      <c r="A3443" s="914">
        <f t="shared" si="118"/>
        <v>172</v>
      </c>
      <c r="B3443" s="953"/>
      <c r="C3443" s="899" t="s">
        <v>4095</v>
      </c>
      <c r="D3443" s="863" t="s">
        <v>46</v>
      </c>
      <c r="E3443" s="949">
        <v>3198.5</v>
      </c>
      <c r="F3443" s="863">
        <v>1</v>
      </c>
      <c r="G3443" s="885">
        <f t="shared" si="120"/>
        <v>3198.5</v>
      </c>
      <c r="H3443" s="863"/>
      <c r="I3443" s="863"/>
      <c r="J3443" s="863"/>
      <c r="K3443" s="865"/>
      <c r="L3443" s="865"/>
      <c r="M3443" s="865"/>
      <c r="N3443" s="865"/>
      <c r="O3443" s="863"/>
    </row>
    <row r="3444" spans="1:15" ht="15.75">
      <c r="A3444" s="914">
        <f t="shared" si="118"/>
        <v>173</v>
      </c>
      <c r="B3444" s="953"/>
      <c r="C3444" s="899" t="s">
        <v>4096</v>
      </c>
      <c r="D3444" s="863" t="s">
        <v>46</v>
      </c>
      <c r="E3444" s="949">
        <v>11852.7</v>
      </c>
      <c r="F3444" s="863">
        <v>1</v>
      </c>
      <c r="G3444" s="885">
        <f t="shared" si="120"/>
        <v>11852.7</v>
      </c>
      <c r="H3444" s="863"/>
      <c r="I3444" s="863"/>
      <c r="J3444" s="863"/>
      <c r="K3444" s="865"/>
      <c r="L3444" s="865"/>
      <c r="M3444" s="865"/>
      <c r="N3444" s="865"/>
      <c r="O3444" s="863"/>
    </row>
    <row r="3445" spans="1:15" ht="15.75">
      <c r="A3445" s="914">
        <f t="shared" si="118"/>
        <v>174</v>
      </c>
      <c r="B3445" s="953"/>
      <c r="C3445" s="899" t="s">
        <v>4097</v>
      </c>
      <c r="D3445" s="863" t="s">
        <v>46</v>
      </c>
      <c r="E3445" s="949">
        <v>3784.2</v>
      </c>
      <c r="F3445" s="863">
        <v>1</v>
      </c>
      <c r="G3445" s="885">
        <f t="shared" si="120"/>
        <v>3784.2</v>
      </c>
      <c r="H3445" s="863"/>
      <c r="I3445" s="863"/>
      <c r="J3445" s="863"/>
      <c r="K3445" s="865"/>
      <c r="L3445" s="865"/>
      <c r="M3445" s="865"/>
      <c r="N3445" s="865"/>
      <c r="O3445" s="863"/>
    </row>
    <row r="3446" spans="1:15" ht="15.75">
      <c r="A3446" s="914">
        <f t="shared" si="118"/>
        <v>175</v>
      </c>
      <c r="B3446" s="953"/>
      <c r="C3446" s="899" t="s">
        <v>4098</v>
      </c>
      <c r="D3446" s="863" t="s">
        <v>46</v>
      </c>
      <c r="E3446" s="949">
        <v>111684</v>
      </c>
      <c r="F3446" s="863">
        <v>1</v>
      </c>
      <c r="G3446" s="885">
        <f t="shared" si="120"/>
        <v>111684</v>
      </c>
      <c r="H3446" s="863"/>
      <c r="I3446" s="863"/>
      <c r="J3446" s="863"/>
      <c r="K3446" s="865"/>
      <c r="L3446" s="865"/>
      <c r="M3446" s="865"/>
      <c r="N3446" s="865"/>
      <c r="O3446" s="863"/>
    </row>
    <row r="3447" spans="1:15" ht="15.75">
      <c r="A3447" s="914">
        <f t="shared" si="118"/>
        <v>176</v>
      </c>
      <c r="B3447" s="953"/>
      <c r="C3447" s="899" t="s">
        <v>4099</v>
      </c>
      <c r="D3447" s="863" t="s">
        <v>46</v>
      </c>
      <c r="E3447" s="949">
        <v>43574</v>
      </c>
      <c r="F3447" s="863">
        <v>5</v>
      </c>
      <c r="G3447" s="885">
        <f t="shared" si="120"/>
        <v>217870</v>
      </c>
      <c r="H3447" s="863"/>
      <c r="I3447" s="863"/>
      <c r="J3447" s="863"/>
      <c r="K3447" s="865"/>
      <c r="L3447" s="865"/>
      <c r="M3447" s="865"/>
      <c r="N3447" s="865"/>
      <c r="O3447" s="863"/>
    </row>
    <row r="3448" spans="1:15" ht="15.75">
      <c r="A3448" s="914"/>
      <c r="B3448" s="953"/>
      <c r="C3448" s="899" t="s">
        <v>4100</v>
      </c>
      <c r="D3448" s="863" t="s">
        <v>46</v>
      </c>
      <c r="E3448" s="949">
        <v>8987</v>
      </c>
      <c r="F3448" s="863"/>
      <c r="G3448" s="863"/>
      <c r="H3448" s="863"/>
      <c r="I3448" s="863"/>
      <c r="J3448" s="863"/>
      <c r="K3448" s="865"/>
      <c r="L3448" s="865">
        <v>1</v>
      </c>
      <c r="M3448" s="883">
        <f t="shared" ref="M3448:M3453" si="121">L3448*E3448</f>
        <v>8987</v>
      </c>
      <c r="N3448" s="865"/>
      <c r="O3448" s="863"/>
    </row>
    <row r="3449" spans="1:15" ht="15.75">
      <c r="A3449" s="914"/>
      <c r="B3449" s="953"/>
      <c r="C3449" s="899" t="s">
        <v>4101</v>
      </c>
      <c r="D3449" s="863" t="s">
        <v>46</v>
      </c>
      <c r="E3449" s="949">
        <v>4500</v>
      </c>
      <c r="F3449" s="863"/>
      <c r="G3449" s="863"/>
      <c r="H3449" s="863"/>
      <c r="I3449" s="863"/>
      <c r="J3449" s="863"/>
      <c r="K3449" s="865"/>
      <c r="L3449" s="865">
        <v>1</v>
      </c>
      <c r="M3449" s="883">
        <f t="shared" si="121"/>
        <v>4500</v>
      </c>
      <c r="N3449" s="865"/>
      <c r="O3449" s="863"/>
    </row>
    <row r="3450" spans="1:15" ht="15.75">
      <c r="A3450" s="914"/>
      <c r="B3450" s="953"/>
      <c r="C3450" s="899" t="s">
        <v>4102</v>
      </c>
      <c r="D3450" s="863" t="s">
        <v>46</v>
      </c>
      <c r="E3450" s="949">
        <v>4550</v>
      </c>
      <c r="F3450" s="863"/>
      <c r="G3450" s="863"/>
      <c r="H3450" s="863"/>
      <c r="I3450" s="863"/>
      <c r="J3450" s="863"/>
      <c r="K3450" s="865"/>
      <c r="L3450" s="865">
        <v>1</v>
      </c>
      <c r="M3450" s="883">
        <f t="shared" si="121"/>
        <v>4550</v>
      </c>
      <c r="N3450" s="865"/>
      <c r="O3450" s="863"/>
    </row>
    <row r="3451" spans="1:15" ht="15.75">
      <c r="A3451" s="914">
        <f>A3447+1</f>
        <v>177</v>
      </c>
      <c r="B3451" s="953"/>
      <c r="C3451" s="899" t="s">
        <v>4103</v>
      </c>
      <c r="D3451" s="863" t="s">
        <v>46</v>
      </c>
      <c r="E3451" s="949">
        <v>56523</v>
      </c>
      <c r="F3451" s="863"/>
      <c r="G3451" s="863"/>
      <c r="H3451" s="863"/>
      <c r="I3451" s="863"/>
      <c r="J3451" s="863"/>
      <c r="K3451" s="865"/>
      <c r="L3451" s="865">
        <v>1</v>
      </c>
      <c r="M3451" s="883">
        <f t="shared" si="121"/>
        <v>56523</v>
      </c>
      <c r="N3451" s="865"/>
      <c r="O3451" s="863"/>
    </row>
    <row r="3452" spans="1:15" ht="15.75">
      <c r="A3452" s="914">
        <f t="shared" ref="A3452:A3463" si="122">A3451+1</f>
        <v>178</v>
      </c>
      <c r="B3452" s="953"/>
      <c r="C3452" s="899" t="s">
        <v>4104</v>
      </c>
      <c r="D3452" s="863" t="s">
        <v>46</v>
      </c>
      <c r="E3452" s="949">
        <v>7500</v>
      </c>
      <c r="F3452" s="863"/>
      <c r="G3452" s="863"/>
      <c r="H3452" s="863"/>
      <c r="I3452" s="863"/>
      <c r="J3452" s="863"/>
      <c r="K3452" s="865"/>
      <c r="L3452" s="865">
        <v>1</v>
      </c>
      <c r="M3452" s="883">
        <f t="shared" si="121"/>
        <v>7500</v>
      </c>
      <c r="N3452" s="865"/>
      <c r="O3452" s="863"/>
    </row>
    <row r="3453" spans="1:15" ht="15.75">
      <c r="A3453" s="914">
        <f t="shared" si="122"/>
        <v>179</v>
      </c>
      <c r="B3453" s="953"/>
      <c r="C3453" s="899" t="s">
        <v>4105</v>
      </c>
      <c r="D3453" s="863" t="s">
        <v>46</v>
      </c>
      <c r="E3453" s="949">
        <v>5300</v>
      </c>
      <c r="F3453" s="863"/>
      <c r="G3453" s="863"/>
      <c r="H3453" s="863"/>
      <c r="I3453" s="863"/>
      <c r="J3453" s="863"/>
      <c r="K3453" s="865"/>
      <c r="L3453" s="865">
        <v>1</v>
      </c>
      <c r="M3453" s="883">
        <f t="shared" si="121"/>
        <v>5300</v>
      </c>
      <c r="N3453" s="865"/>
      <c r="O3453" s="863"/>
    </row>
    <row r="3454" spans="1:15" ht="15.75">
      <c r="A3454" s="914">
        <f t="shared" si="122"/>
        <v>180</v>
      </c>
      <c r="B3454" s="953"/>
      <c r="C3454" s="899" t="s">
        <v>4106</v>
      </c>
      <c r="D3454" s="863" t="s">
        <v>46</v>
      </c>
      <c r="E3454" s="949">
        <v>1000</v>
      </c>
      <c r="F3454" s="863">
        <v>2</v>
      </c>
      <c r="G3454" s="885">
        <f t="shared" ref="G3454:G3465" si="123">E3454*F3454</f>
        <v>2000</v>
      </c>
      <c r="H3454" s="863"/>
      <c r="I3454" s="863"/>
      <c r="J3454" s="863"/>
      <c r="K3454" s="865"/>
      <c r="L3454" s="865"/>
      <c r="M3454" s="865"/>
      <c r="N3454" s="865"/>
      <c r="O3454" s="863"/>
    </row>
    <row r="3455" spans="1:15" ht="15.75">
      <c r="A3455" s="914">
        <f t="shared" si="122"/>
        <v>181</v>
      </c>
      <c r="B3455" s="953"/>
      <c r="C3455" s="899" t="s">
        <v>4107</v>
      </c>
      <c r="D3455" s="863" t="s">
        <v>46</v>
      </c>
      <c r="E3455" s="949">
        <v>36102</v>
      </c>
      <c r="F3455" s="954"/>
      <c r="G3455" s="411"/>
      <c r="H3455" s="863"/>
      <c r="I3455" s="863"/>
      <c r="J3455" s="863"/>
      <c r="K3455" s="863"/>
      <c r="L3455" s="863">
        <v>1</v>
      </c>
      <c r="M3455" s="883">
        <f>L3455*E3455</f>
        <v>36102</v>
      </c>
      <c r="N3455" s="865"/>
      <c r="O3455" s="863"/>
    </row>
    <row r="3456" spans="1:15" ht="15.75">
      <c r="A3456" s="914">
        <f t="shared" si="122"/>
        <v>182</v>
      </c>
      <c r="B3456" s="953"/>
      <c r="C3456" s="899" t="s">
        <v>4108</v>
      </c>
      <c r="D3456" s="863" t="s">
        <v>46</v>
      </c>
      <c r="E3456" s="949">
        <v>2775</v>
      </c>
      <c r="F3456" s="863">
        <v>1</v>
      </c>
      <c r="G3456" s="885">
        <f t="shared" si="123"/>
        <v>2775</v>
      </c>
      <c r="H3456" s="863"/>
      <c r="I3456" s="863"/>
      <c r="J3456" s="863"/>
      <c r="K3456" s="865"/>
      <c r="L3456" s="865"/>
      <c r="M3456" s="865"/>
      <c r="N3456" s="865"/>
      <c r="O3456" s="863"/>
    </row>
    <row r="3457" spans="1:15" ht="15.75">
      <c r="A3457" s="914">
        <f t="shared" si="122"/>
        <v>183</v>
      </c>
      <c r="B3457" s="953"/>
      <c r="C3457" s="899" t="s">
        <v>4109</v>
      </c>
      <c r="D3457" s="863" t="s">
        <v>46</v>
      </c>
      <c r="E3457" s="949">
        <v>77172</v>
      </c>
      <c r="F3457" s="863">
        <v>1</v>
      </c>
      <c r="G3457" s="885">
        <f t="shared" si="123"/>
        <v>77172</v>
      </c>
      <c r="H3457" s="863"/>
      <c r="I3457" s="863"/>
      <c r="J3457" s="863"/>
      <c r="K3457" s="865"/>
      <c r="L3457" s="865"/>
      <c r="M3457" s="865"/>
      <c r="N3457" s="865"/>
      <c r="O3457" s="863"/>
    </row>
    <row r="3458" spans="1:15" ht="31.5">
      <c r="A3458" s="914">
        <f t="shared" si="122"/>
        <v>184</v>
      </c>
      <c r="B3458" s="953"/>
      <c r="C3458" s="899" t="s">
        <v>4110</v>
      </c>
      <c r="D3458" s="863" t="s">
        <v>46</v>
      </c>
      <c r="E3458" s="949">
        <v>7994.5</v>
      </c>
      <c r="F3458" s="863">
        <v>1</v>
      </c>
      <c r="G3458" s="885">
        <f t="shared" si="123"/>
        <v>7994.5</v>
      </c>
      <c r="H3458" s="863"/>
      <c r="I3458" s="863"/>
      <c r="J3458" s="863"/>
      <c r="K3458" s="865"/>
      <c r="L3458" s="865"/>
      <c r="M3458" s="865"/>
      <c r="N3458" s="865"/>
      <c r="O3458" s="863"/>
    </row>
    <row r="3459" spans="1:15" ht="31.5">
      <c r="A3459" s="914">
        <f t="shared" si="122"/>
        <v>185</v>
      </c>
      <c r="B3459" s="953"/>
      <c r="C3459" s="899" t="s">
        <v>4111</v>
      </c>
      <c r="D3459" s="863" t="s">
        <v>46</v>
      </c>
      <c r="E3459" s="949">
        <v>7994.5</v>
      </c>
      <c r="F3459" s="863">
        <v>1</v>
      </c>
      <c r="G3459" s="885">
        <f t="shared" si="123"/>
        <v>7994.5</v>
      </c>
      <c r="H3459" s="863"/>
      <c r="I3459" s="863"/>
      <c r="J3459" s="863"/>
      <c r="K3459" s="865"/>
      <c r="L3459" s="865"/>
      <c r="M3459" s="865"/>
      <c r="N3459" s="865"/>
      <c r="O3459" s="863"/>
    </row>
    <row r="3460" spans="1:15" ht="31.5">
      <c r="A3460" s="914">
        <f t="shared" si="122"/>
        <v>186</v>
      </c>
      <c r="B3460" s="953"/>
      <c r="C3460" s="899" t="s">
        <v>4112</v>
      </c>
      <c r="D3460" s="863" t="s">
        <v>46</v>
      </c>
      <c r="E3460" s="949">
        <v>3953</v>
      </c>
      <c r="F3460" s="863">
        <v>2</v>
      </c>
      <c r="G3460" s="885">
        <f t="shared" si="123"/>
        <v>7906</v>
      </c>
      <c r="H3460" s="863"/>
      <c r="I3460" s="863"/>
      <c r="J3460" s="863"/>
      <c r="K3460" s="865"/>
      <c r="L3460" s="865"/>
      <c r="M3460" s="865"/>
      <c r="N3460" s="865"/>
      <c r="O3460" s="863"/>
    </row>
    <row r="3461" spans="1:15" ht="15.75">
      <c r="A3461" s="914">
        <f t="shared" si="122"/>
        <v>187</v>
      </c>
      <c r="B3461" s="953"/>
      <c r="C3461" s="899" t="s">
        <v>4113</v>
      </c>
      <c r="D3461" s="863" t="s">
        <v>46</v>
      </c>
      <c r="E3461" s="949">
        <v>206.5</v>
      </c>
      <c r="F3461" s="863">
        <v>2</v>
      </c>
      <c r="G3461" s="885">
        <f t="shared" si="123"/>
        <v>413</v>
      </c>
      <c r="H3461" s="863"/>
      <c r="I3461" s="863"/>
      <c r="J3461" s="863"/>
      <c r="K3461" s="865"/>
      <c r="L3461" s="865"/>
      <c r="M3461" s="865"/>
      <c r="N3461" s="865"/>
      <c r="O3461" s="863"/>
    </row>
    <row r="3462" spans="1:15" ht="15.75">
      <c r="A3462" s="914">
        <f t="shared" si="122"/>
        <v>188</v>
      </c>
      <c r="B3462" s="953"/>
      <c r="C3462" s="899" t="s">
        <v>4114</v>
      </c>
      <c r="D3462" s="863" t="s">
        <v>46</v>
      </c>
      <c r="E3462" s="949">
        <v>413</v>
      </c>
      <c r="F3462" s="863">
        <v>2</v>
      </c>
      <c r="G3462" s="885">
        <f t="shared" si="123"/>
        <v>826</v>
      </c>
      <c r="H3462" s="863"/>
      <c r="I3462" s="863"/>
      <c r="J3462" s="863"/>
      <c r="K3462" s="865"/>
      <c r="L3462" s="865"/>
      <c r="M3462" s="865"/>
      <c r="N3462" s="865"/>
      <c r="O3462" s="863"/>
    </row>
    <row r="3463" spans="1:15" ht="15.75">
      <c r="A3463" s="914">
        <f t="shared" si="122"/>
        <v>189</v>
      </c>
      <c r="B3463" s="953"/>
      <c r="C3463" s="899" t="s">
        <v>4115</v>
      </c>
      <c r="D3463" s="863" t="s">
        <v>46</v>
      </c>
      <c r="E3463" s="949">
        <v>171.1</v>
      </c>
      <c r="F3463" s="863">
        <v>10</v>
      </c>
      <c r="G3463" s="885">
        <f t="shared" si="123"/>
        <v>1711</v>
      </c>
      <c r="H3463" s="863"/>
      <c r="I3463" s="863"/>
      <c r="J3463" s="863"/>
      <c r="K3463" s="865"/>
      <c r="L3463" s="865"/>
      <c r="M3463" s="865"/>
      <c r="N3463" s="865"/>
      <c r="O3463" s="863"/>
    </row>
    <row r="3464" spans="1:15" ht="15.75">
      <c r="A3464" s="914">
        <v>190</v>
      </c>
      <c r="B3464" s="953"/>
      <c r="C3464" s="899" t="s">
        <v>4116</v>
      </c>
      <c r="D3464" s="863" t="s">
        <v>46</v>
      </c>
      <c r="E3464" s="949">
        <v>0</v>
      </c>
      <c r="F3464" s="863">
        <v>1</v>
      </c>
      <c r="G3464" s="885">
        <f t="shared" si="123"/>
        <v>0</v>
      </c>
      <c r="H3464" s="863"/>
      <c r="I3464" s="863"/>
      <c r="J3464" s="863"/>
      <c r="K3464" s="865"/>
      <c r="L3464" s="865"/>
      <c r="M3464" s="865"/>
      <c r="N3464" s="865"/>
      <c r="O3464" s="863"/>
    </row>
    <row r="3465" spans="1:15" ht="15.75">
      <c r="A3465" s="914">
        <v>191</v>
      </c>
      <c r="B3465" s="953"/>
      <c r="C3465" s="899" t="s">
        <v>4117</v>
      </c>
      <c r="D3465" s="863" t="s">
        <v>46</v>
      </c>
      <c r="E3465" s="949">
        <v>6753</v>
      </c>
      <c r="F3465" s="863">
        <v>1</v>
      </c>
      <c r="G3465" s="885">
        <f t="shared" si="123"/>
        <v>6753</v>
      </c>
      <c r="H3465" s="863"/>
      <c r="I3465" s="863"/>
      <c r="J3465" s="863"/>
      <c r="K3465" s="865"/>
      <c r="L3465" s="865"/>
      <c r="M3465" s="865"/>
      <c r="N3465" s="865"/>
      <c r="O3465" s="863"/>
    </row>
    <row r="3466" spans="1:15" ht="15.75">
      <c r="A3466" s="1146" t="s">
        <v>4035</v>
      </c>
      <c r="B3466" s="1147"/>
      <c r="C3466" s="1147"/>
      <c r="D3466" s="1147"/>
      <c r="E3466" s="1148"/>
      <c r="F3466" s="938"/>
      <c r="G3466" s="939">
        <f t="shared" ref="G3466:K3466" si="124">SUM(G3388:G3465)</f>
        <v>1744694.8739999998</v>
      </c>
      <c r="H3466" s="938"/>
      <c r="I3466" s="939">
        <f t="shared" si="124"/>
        <v>0</v>
      </c>
      <c r="J3466" s="938"/>
      <c r="K3466" s="939">
        <f t="shared" si="124"/>
        <v>0</v>
      </c>
      <c r="L3466" s="938"/>
      <c r="M3466" s="939">
        <f>SUM(M3388:M3465)</f>
        <v>394404</v>
      </c>
      <c r="N3466" s="938"/>
      <c r="O3466" s="939">
        <f>SUM(O3388:O3465)</f>
        <v>0</v>
      </c>
    </row>
    <row r="3467" spans="1:15" ht="15.75">
      <c r="A3467" s="955"/>
      <c r="B3467" s="954"/>
      <c r="C3467" s="955"/>
      <c r="D3467" s="956"/>
      <c r="E3467" s="957"/>
      <c r="F3467" s="954"/>
      <c r="G3467" s="954"/>
      <c r="H3467" s="954"/>
      <c r="I3467" s="954"/>
      <c r="J3467" s="954"/>
      <c r="K3467" s="954"/>
      <c r="L3467" s="954"/>
      <c r="M3467" s="954"/>
      <c r="N3467" s="954"/>
      <c r="O3467" s="958"/>
    </row>
    <row r="3468" spans="1:15" ht="15.75">
      <c r="A3468" s="955"/>
      <c r="B3468" s="954"/>
      <c r="C3468" s="955"/>
      <c r="D3468" s="956"/>
      <c r="E3468" s="957"/>
      <c r="F3468" s="954"/>
      <c r="G3468" s="954"/>
      <c r="H3468" s="954"/>
      <c r="I3468" s="954"/>
      <c r="J3468" s="954"/>
      <c r="K3468" s="954"/>
      <c r="L3468" s="954"/>
      <c r="M3468" s="954"/>
      <c r="N3468" s="954"/>
      <c r="O3468" s="958"/>
    </row>
    <row r="3469" spans="1:15" ht="15.75">
      <c r="A3469" s="955"/>
      <c r="B3469" s="954"/>
      <c r="C3469" s="955"/>
      <c r="D3469" s="956"/>
      <c r="E3469" s="957"/>
      <c r="F3469" s="954"/>
      <c r="G3469" s="954"/>
      <c r="H3469" s="954"/>
      <c r="I3469" s="954"/>
      <c r="J3469" s="954"/>
      <c r="K3469" s="954"/>
      <c r="L3469" s="954"/>
      <c r="M3469" s="954"/>
      <c r="N3469" s="954"/>
      <c r="O3469" s="958"/>
    </row>
    <row r="3470" spans="1:15" ht="15.75">
      <c r="B3470" s="1149" t="s">
        <v>4118</v>
      </c>
      <c r="C3470" s="1149"/>
      <c r="D3470" s="1149"/>
      <c r="E3470" s="1149"/>
      <c r="F3470" s="1149"/>
      <c r="G3470" s="1149"/>
      <c r="H3470" s="1149"/>
      <c r="I3470" s="1149"/>
      <c r="J3470" s="1149"/>
      <c r="K3470" s="1149"/>
      <c r="L3470" s="1149"/>
      <c r="M3470" s="1149"/>
      <c r="N3470" s="959"/>
      <c r="O3470" s="959"/>
    </row>
    <row r="3471" spans="1:15">
      <c r="B3471"/>
      <c r="E3471"/>
    </row>
    <row r="3472" spans="1:15" ht="15.75">
      <c r="B3472" s="1142" t="s">
        <v>4119</v>
      </c>
      <c r="C3472" s="1142"/>
      <c r="D3472" s="960" t="s">
        <v>4120</v>
      </c>
      <c r="E3472" s="1150" t="s">
        <v>4121</v>
      </c>
      <c r="F3472" s="1150"/>
      <c r="G3472" s="1150"/>
      <c r="H3472" s="1150"/>
      <c r="I3472" s="1150"/>
    </row>
    <row r="3473" spans="1:15" ht="15.75">
      <c r="B3473" s="1142" t="s">
        <v>4122</v>
      </c>
      <c r="C3473" s="1142"/>
      <c r="D3473" s="960" t="s">
        <v>4120</v>
      </c>
      <c r="E3473" s="1150" t="s">
        <v>4123</v>
      </c>
      <c r="F3473" s="1150"/>
      <c r="G3473" s="1150"/>
      <c r="H3473" s="1150"/>
      <c r="I3473" s="1150"/>
    </row>
    <row r="3474" spans="1:15" ht="15.75">
      <c r="B3474" s="1142" t="s">
        <v>4124</v>
      </c>
      <c r="C3474" s="1142"/>
      <c r="D3474" s="960" t="s">
        <v>4120</v>
      </c>
      <c r="E3474" s="1143" t="s">
        <v>4125</v>
      </c>
      <c r="F3474" s="1143"/>
      <c r="G3474" s="1143"/>
      <c r="H3474" s="1143"/>
      <c r="I3474" s="1143"/>
    </row>
    <row r="3475" spans="1:15" ht="15.75">
      <c r="B3475"/>
      <c r="C3475" s="961" t="s">
        <v>4126</v>
      </c>
      <c r="D3475" s="960" t="s">
        <v>4120</v>
      </c>
      <c r="E3475" s="1144">
        <v>44228</v>
      </c>
      <c r="F3475" s="1145"/>
      <c r="G3475" s="1145"/>
      <c r="H3475" s="1145"/>
      <c r="I3475" s="1145"/>
    </row>
    <row r="3476" spans="1:15">
      <c r="B3476"/>
      <c r="E3476"/>
    </row>
    <row r="3477" spans="1:15">
      <c r="B3477"/>
      <c r="E3477"/>
    </row>
    <row r="3478" spans="1:15" ht="15.75">
      <c r="A3478" s="1070" t="s">
        <v>4127</v>
      </c>
      <c r="B3478" s="1070" t="s">
        <v>2167</v>
      </c>
      <c r="C3478" s="1067" t="s">
        <v>4128</v>
      </c>
      <c r="D3478" s="1067" t="s">
        <v>7</v>
      </c>
      <c r="E3478" s="1067" t="s">
        <v>2743</v>
      </c>
      <c r="F3478" s="1067" t="s">
        <v>294</v>
      </c>
      <c r="G3478" s="1067"/>
      <c r="H3478" s="1067" t="s">
        <v>11</v>
      </c>
      <c r="I3478" s="1067"/>
      <c r="J3478" s="1067" t="s">
        <v>13</v>
      </c>
      <c r="K3478" s="1067"/>
      <c r="L3478" s="1067" t="s">
        <v>12</v>
      </c>
      <c r="M3478" s="1067"/>
      <c r="N3478" s="1067" t="s">
        <v>14</v>
      </c>
      <c r="O3478" s="1067"/>
    </row>
    <row r="3479" spans="1:15" ht="47.25">
      <c r="A3479" s="1071"/>
      <c r="B3479" s="1071"/>
      <c r="C3479" s="1067"/>
      <c r="D3479" s="1067"/>
      <c r="E3479" s="1067"/>
      <c r="F3479" s="962" t="s">
        <v>2173</v>
      </c>
      <c r="G3479" s="962" t="s">
        <v>2174</v>
      </c>
      <c r="H3479" s="962" t="s">
        <v>2173</v>
      </c>
      <c r="I3479" s="962" t="s">
        <v>2174</v>
      </c>
      <c r="J3479" s="962" t="s">
        <v>2173</v>
      </c>
      <c r="K3479" s="962" t="s">
        <v>2174</v>
      </c>
      <c r="L3479" s="962" t="s">
        <v>2173</v>
      </c>
      <c r="M3479" s="962" t="s">
        <v>2174</v>
      </c>
      <c r="N3479" s="962" t="s">
        <v>2173</v>
      </c>
      <c r="O3479" s="962" t="s">
        <v>2174</v>
      </c>
    </row>
    <row r="3480" spans="1:15" ht="15.75">
      <c r="A3480" s="963">
        <v>1</v>
      </c>
      <c r="B3480" s="964" t="s">
        <v>1202</v>
      </c>
      <c r="C3480" s="965" t="s">
        <v>4129</v>
      </c>
      <c r="D3480" s="965" t="s">
        <v>21</v>
      </c>
      <c r="E3480" s="966">
        <v>200</v>
      </c>
      <c r="F3480" s="967">
        <v>32</v>
      </c>
      <c r="G3480" s="968">
        <f>E3480*F3480</f>
        <v>6400</v>
      </c>
      <c r="H3480" s="967"/>
      <c r="I3480" s="592"/>
      <c r="J3480" s="592"/>
      <c r="K3480" s="592"/>
      <c r="L3480" s="966"/>
      <c r="M3480" s="968"/>
      <c r="N3480" s="966"/>
      <c r="O3480" s="592"/>
    </row>
    <row r="3481" spans="1:15" ht="15.75">
      <c r="A3481" s="963">
        <v>2</v>
      </c>
      <c r="B3481" s="964" t="s">
        <v>553</v>
      </c>
      <c r="C3481" s="969" t="s">
        <v>1295</v>
      </c>
      <c r="D3481" s="969" t="s">
        <v>21</v>
      </c>
      <c r="E3481" s="970">
        <v>207</v>
      </c>
      <c r="F3481" s="971">
        <v>10</v>
      </c>
      <c r="G3481" s="968">
        <f t="shared" ref="G3481:G3544" si="125">E3481*F3481</f>
        <v>2070</v>
      </c>
      <c r="H3481" s="971"/>
      <c r="I3481" s="592"/>
      <c r="J3481" s="592"/>
      <c r="K3481" s="592"/>
      <c r="L3481" s="969"/>
      <c r="M3481" s="592"/>
      <c r="N3481" s="971"/>
      <c r="O3481" s="592"/>
    </row>
    <row r="3482" spans="1:15" ht="15.75">
      <c r="A3482" s="963">
        <v>3</v>
      </c>
      <c r="B3482" s="963"/>
      <c r="C3482" s="718" t="s">
        <v>4130</v>
      </c>
      <c r="D3482" s="718" t="s">
        <v>17</v>
      </c>
      <c r="E3482" s="967">
        <v>1205960</v>
      </c>
      <c r="F3482" s="967">
        <v>2.5</v>
      </c>
      <c r="G3482" s="968">
        <f t="shared" si="125"/>
        <v>3014900</v>
      </c>
      <c r="H3482" s="967"/>
      <c r="I3482" s="972"/>
      <c r="J3482" s="972"/>
      <c r="K3482" s="972"/>
      <c r="L3482" s="967"/>
      <c r="M3482" s="972"/>
      <c r="N3482" s="967"/>
      <c r="O3482" s="972"/>
    </row>
    <row r="3483" spans="1:15" ht="15.75">
      <c r="A3483" s="963">
        <v>4</v>
      </c>
      <c r="B3483" s="963"/>
      <c r="C3483" s="718" t="s">
        <v>1297</v>
      </c>
      <c r="D3483" s="718" t="s">
        <v>146</v>
      </c>
      <c r="E3483" s="967">
        <v>8000</v>
      </c>
      <c r="F3483" s="967"/>
      <c r="G3483" s="968">
        <f t="shared" si="125"/>
        <v>0</v>
      </c>
      <c r="H3483" s="967"/>
      <c r="I3483" s="973"/>
      <c r="J3483" s="973"/>
      <c r="K3483" s="973"/>
      <c r="L3483" s="967"/>
      <c r="M3483" s="973"/>
      <c r="N3483" s="967">
        <v>10.065</v>
      </c>
      <c r="O3483" s="968">
        <f>E3483*N3483</f>
        <v>80520</v>
      </c>
    </row>
    <row r="3484" spans="1:15" ht="15.75">
      <c r="A3484" s="963">
        <v>5</v>
      </c>
      <c r="B3484" s="974" t="s">
        <v>2241</v>
      </c>
      <c r="C3484" s="718" t="s">
        <v>1949</v>
      </c>
      <c r="D3484" s="718" t="s">
        <v>625</v>
      </c>
      <c r="E3484" s="967">
        <v>755000</v>
      </c>
      <c r="F3484" s="967">
        <v>0.25600000000000001</v>
      </c>
      <c r="G3484" s="968">
        <f t="shared" si="125"/>
        <v>193280</v>
      </c>
      <c r="H3484" s="967"/>
      <c r="I3484" s="968"/>
      <c r="J3484" s="968"/>
      <c r="K3484" s="968"/>
      <c r="L3484" s="967"/>
      <c r="M3484" s="968"/>
      <c r="N3484" s="967"/>
      <c r="O3484" s="968"/>
    </row>
    <row r="3485" spans="1:15" ht="15.75">
      <c r="A3485" s="963">
        <v>6</v>
      </c>
      <c r="B3485" s="963" t="s">
        <v>19</v>
      </c>
      <c r="C3485" s="82" t="s">
        <v>4131</v>
      </c>
      <c r="D3485" s="969" t="s">
        <v>625</v>
      </c>
      <c r="E3485" s="970">
        <v>318600</v>
      </c>
      <c r="F3485" s="971">
        <v>0.41399999999999998</v>
      </c>
      <c r="G3485" s="968">
        <f t="shared" si="125"/>
        <v>131900.4</v>
      </c>
      <c r="H3485" s="971"/>
      <c r="I3485" s="968"/>
      <c r="J3485" s="968"/>
      <c r="K3485" s="968"/>
      <c r="L3485" s="971"/>
      <c r="M3485" s="968"/>
      <c r="N3485" s="971"/>
      <c r="O3485" s="968"/>
    </row>
    <row r="3486" spans="1:15" ht="15.75">
      <c r="A3486" s="963">
        <v>7</v>
      </c>
      <c r="B3486" s="963" t="s">
        <v>649</v>
      </c>
      <c r="C3486" s="718" t="s">
        <v>4132</v>
      </c>
      <c r="D3486" s="718" t="s">
        <v>625</v>
      </c>
      <c r="E3486" s="718">
        <v>206500</v>
      </c>
      <c r="F3486" s="967">
        <v>0.17299999999999999</v>
      </c>
      <c r="G3486" s="968">
        <f t="shared" si="125"/>
        <v>35724.5</v>
      </c>
      <c r="H3486" s="967"/>
      <c r="I3486" s="968"/>
      <c r="J3486" s="968"/>
      <c r="K3486" s="968"/>
      <c r="L3486" s="967"/>
      <c r="M3486" s="968"/>
      <c r="N3486" s="967"/>
      <c r="O3486" s="968"/>
    </row>
    <row r="3487" spans="1:15" ht="15.75">
      <c r="A3487" s="963">
        <v>8</v>
      </c>
      <c r="B3487" s="963" t="s">
        <v>565</v>
      </c>
      <c r="C3487" s="82" t="s">
        <v>4133</v>
      </c>
      <c r="D3487" s="82" t="s">
        <v>625</v>
      </c>
      <c r="E3487" s="82">
        <v>147500</v>
      </c>
      <c r="F3487" s="975">
        <v>0.13</v>
      </c>
      <c r="G3487" s="968">
        <f t="shared" si="125"/>
        <v>19175</v>
      </c>
      <c r="H3487" s="971"/>
      <c r="I3487" s="968"/>
      <c r="J3487" s="968"/>
      <c r="K3487" s="968"/>
      <c r="L3487" s="82"/>
      <c r="M3487" s="968"/>
      <c r="N3487" s="82"/>
      <c r="O3487" s="968"/>
    </row>
    <row r="3488" spans="1:15" ht="15.75">
      <c r="A3488" s="963">
        <v>9</v>
      </c>
      <c r="B3488" s="963" t="s">
        <v>4134</v>
      </c>
      <c r="C3488" s="718" t="s">
        <v>4135</v>
      </c>
      <c r="D3488" s="718" t="s">
        <v>625</v>
      </c>
      <c r="E3488" s="967">
        <v>81000</v>
      </c>
      <c r="F3488" s="967">
        <v>0.14099999999999999</v>
      </c>
      <c r="G3488" s="968">
        <f t="shared" si="125"/>
        <v>11420.999999999998</v>
      </c>
      <c r="H3488" s="967"/>
      <c r="I3488" s="968"/>
      <c r="J3488" s="968"/>
      <c r="K3488" s="968"/>
      <c r="L3488" s="967"/>
      <c r="M3488" s="968"/>
      <c r="N3488" s="967"/>
      <c r="O3488" s="968"/>
    </row>
    <row r="3489" spans="1:15" ht="15.75">
      <c r="A3489" s="963">
        <v>10</v>
      </c>
      <c r="B3489" s="974"/>
      <c r="C3489" s="718" t="s">
        <v>4136</v>
      </c>
      <c r="D3489" s="718" t="s">
        <v>233</v>
      </c>
      <c r="E3489" s="718">
        <v>735.14</v>
      </c>
      <c r="F3489" s="968">
        <v>0</v>
      </c>
      <c r="G3489" s="968">
        <f t="shared" si="125"/>
        <v>0</v>
      </c>
      <c r="H3489" s="968"/>
      <c r="I3489" s="968"/>
      <c r="J3489" s="968"/>
      <c r="K3489" s="968"/>
      <c r="L3489" s="968"/>
      <c r="M3489" s="968"/>
      <c r="N3489" s="968"/>
      <c r="O3489" s="968"/>
    </row>
    <row r="3490" spans="1:15" ht="15.75">
      <c r="A3490" s="963">
        <v>11</v>
      </c>
      <c r="B3490" s="963"/>
      <c r="C3490" s="718" t="s">
        <v>4137</v>
      </c>
      <c r="D3490" s="718" t="s">
        <v>233</v>
      </c>
      <c r="E3490" s="967">
        <v>0</v>
      </c>
      <c r="F3490" s="967">
        <v>3</v>
      </c>
      <c r="G3490" s="968">
        <f t="shared" si="125"/>
        <v>0</v>
      </c>
      <c r="H3490" s="967"/>
      <c r="I3490" s="968"/>
      <c r="J3490" s="968"/>
      <c r="K3490" s="968"/>
      <c r="L3490" s="967"/>
      <c r="M3490" s="968"/>
      <c r="N3490" s="967"/>
      <c r="O3490" s="968"/>
    </row>
    <row r="3491" spans="1:15" ht="15.75">
      <c r="A3491" s="963">
        <v>12</v>
      </c>
      <c r="B3491" s="963"/>
      <c r="C3491" s="718" t="s">
        <v>4138</v>
      </c>
      <c r="D3491" s="718" t="s">
        <v>233</v>
      </c>
      <c r="E3491" s="967">
        <v>0</v>
      </c>
      <c r="F3491" s="967">
        <v>1</v>
      </c>
      <c r="G3491" s="968">
        <f t="shared" si="125"/>
        <v>0</v>
      </c>
      <c r="H3491" s="967"/>
      <c r="I3491" s="968"/>
      <c r="J3491" s="968"/>
      <c r="K3491" s="968"/>
      <c r="L3491" s="967"/>
      <c r="M3491" s="968"/>
      <c r="N3491" s="967"/>
      <c r="O3491" s="968"/>
    </row>
    <row r="3492" spans="1:15" ht="15.75">
      <c r="A3492" s="963">
        <v>13</v>
      </c>
      <c r="B3492" s="974" t="s">
        <v>4139</v>
      </c>
      <c r="C3492" s="718" t="s">
        <v>4140</v>
      </c>
      <c r="D3492" s="718" t="s">
        <v>233</v>
      </c>
      <c r="E3492" s="967">
        <v>600.36</v>
      </c>
      <c r="F3492" s="967">
        <v>3</v>
      </c>
      <c r="G3492" s="968">
        <f t="shared" si="125"/>
        <v>1801.08</v>
      </c>
      <c r="H3492" s="967"/>
      <c r="I3492" s="968"/>
      <c r="J3492" s="968"/>
      <c r="K3492" s="968"/>
      <c r="L3492" s="967"/>
      <c r="M3492" s="968"/>
      <c r="N3492" s="967"/>
      <c r="O3492" s="968"/>
    </row>
    <row r="3493" spans="1:15" ht="15.75">
      <c r="A3493" s="963">
        <v>14</v>
      </c>
      <c r="B3493" s="963" t="s">
        <v>754</v>
      </c>
      <c r="C3493" s="82" t="s">
        <v>4141</v>
      </c>
      <c r="D3493" s="82" t="s">
        <v>233</v>
      </c>
      <c r="E3493" s="971">
        <v>2674.51</v>
      </c>
      <c r="F3493" s="971">
        <v>6</v>
      </c>
      <c r="G3493" s="968">
        <f t="shared" si="125"/>
        <v>16047.060000000001</v>
      </c>
      <c r="H3493" s="971"/>
      <c r="I3493" s="968"/>
      <c r="J3493" s="968"/>
      <c r="K3493" s="968"/>
      <c r="L3493" s="971"/>
      <c r="M3493" s="968"/>
      <c r="N3493" s="971"/>
      <c r="O3493" s="968"/>
    </row>
    <row r="3494" spans="1:15" ht="15.75">
      <c r="A3494" s="963">
        <v>15</v>
      </c>
      <c r="B3494" s="963" t="s">
        <v>745</v>
      </c>
      <c r="C3494" s="82" t="s">
        <v>3879</v>
      </c>
      <c r="D3494" s="82" t="s">
        <v>233</v>
      </c>
      <c r="E3494" s="971">
        <v>480</v>
      </c>
      <c r="F3494" s="971">
        <v>8</v>
      </c>
      <c r="G3494" s="968">
        <f t="shared" si="125"/>
        <v>3840</v>
      </c>
      <c r="H3494" s="971"/>
      <c r="I3494" s="968"/>
      <c r="J3494" s="968"/>
      <c r="K3494" s="968"/>
      <c r="L3494" s="971"/>
      <c r="M3494" s="968"/>
      <c r="N3494" s="971"/>
      <c r="O3494" s="968"/>
    </row>
    <row r="3495" spans="1:15" ht="15.75">
      <c r="A3495" s="963">
        <v>16</v>
      </c>
      <c r="B3495" s="963"/>
      <c r="C3495" s="82" t="s">
        <v>4142</v>
      </c>
      <c r="D3495" s="82" t="s">
        <v>233</v>
      </c>
      <c r="E3495" s="971">
        <v>7393</v>
      </c>
      <c r="F3495" s="971">
        <v>5</v>
      </c>
      <c r="G3495" s="968">
        <f t="shared" si="125"/>
        <v>36965</v>
      </c>
      <c r="H3495" s="971"/>
      <c r="I3495" s="968"/>
      <c r="J3495" s="968"/>
      <c r="K3495" s="968"/>
      <c r="L3495" s="971"/>
      <c r="M3495" s="968"/>
      <c r="N3495" s="971"/>
      <c r="O3495" s="968"/>
    </row>
    <row r="3496" spans="1:15" ht="15.75">
      <c r="A3496" s="963">
        <v>17</v>
      </c>
      <c r="B3496" s="963"/>
      <c r="C3496" s="82" t="s">
        <v>4143</v>
      </c>
      <c r="D3496" s="82" t="s">
        <v>233</v>
      </c>
      <c r="E3496" s="971">
        <v>8069</v>
      </c>
      <c r="F3496" s="971">
        <v>14</v>
      </c>
      <c r="G3496" s="968">
        <f t="shared" si="125"/>
        <v>112966</v>
      </c>
      <c r="H3496" s="971"/>
      <c r="I3496" s="968"/>
      <c r="J3496" s="968"/>
      <c r="K3496" s="968"/>
      <c r="L3496" s="971"/>
      <c r="M3496" s="968"/>
      <c r="N3496" s="971"/>
      <c r="O3496" s="968"/>
    </row>
    <row r="3497" spans="1:15" ht="15.75">
      <c r="A3497" s="963">
        <v>18</v>
      </c>
      <c r="B3497" s="963"/>
      <c r="C3497" s="718" t="s">
        <v>4144</v>
      </c>
      <c r="D3497" s="718" t="s">
        <v>233</v>
      </c>
      <c r="E3497" s="967">
        <v>8994</v>
      </c>
      <c r="F3497" s="967">
        <v>8</v>
      </c>
      <c r="G3497" s="968">
        <f t="shared" si="125"/>
        <v>71952</v>
      </c>
      <c r="H3497" s="967"/>
      <c r="I3497" s="968"/>
      <c r="J3497" s="968"/>
      <c r="K3497" s="968"/>
      <c r="L3497" s="967"/>
      <c r="M3497" s="968"/>
      <c r="N3497" s="967"/>
      <c r="O3497" s="968"/>
    </row>
    <row r="3498" spans="1:15" ht="15.75">
      <c r="A3498" s="963">
        <v>19</v>
      </c>
      <c r="B3498" s="963"/>
      <c r="C3498" s="718" t="s">
        <v>4145</v>
      </c>
      <c r="D3498" s="718" t="s">
        <v>233</v>
      </c>
      <c r="E3498" s="967">
        <v>75958</v>
      </c>
      <c r="F3498" s="967">
        <v>19</v>
      </c>
      <c r="G3498" s="968">
        <f t="shared" si="125"/>
        <v>1443202</v>
      </c>
      <c r="H3498" s="967"/>
      <c r="I3498" s="968"/>
      <c r="J3498" s="968"/>
      <c r="K3498" s="968"/>
      <c r="L3498" s="967"/>
      <c r="M3498" s="968"/>
      <c r="N3498" s="967"/>
      <c r="O3498" s="968"/>
    </row>
    <row r="3499" spans="1:15" ht="15.75">
      <c r="A3499" s="963">
        <v>20</v>
      </c>
      <c r="B3499" s="963"/>
      <c r="C3499" s="718" t="s">
        <v>4146</v>
      </c>
      <c r="D3499" s="718" t="s">
        <v>233</v>
      </c>
      <c r="E3499" s="967">
        <v>7880</v>
      </c>
      <c r="F3499" s="967">
        <v>22</v>
      </c>
      <c r="G3499" s="968">
        <f t="shared" si="125"/>
        <v>173360</v>
      </c>
      <c r="H3499" s="967"/>
      <c r="I3499" s="968"/>
      <c r="J3499" s="968"/>
      <c r="K3499" s="968"/>
      <c r="L3499" s="967"/>
      <c r="M3499" s="968"/>
      <c r="N3499" s="967"/>
      <c r="O3499" s="968"/>
    </row>
    <row r="3500" spans="1:15" ht="15.75">
      <c r="A3500" s="963">
        <v>21</v>
      </c>
      <c r="B3500" s="963"/>
      <c r="C3500" s="718" t="s">
        <v>4147</v>
      </c>
      <c r="D3500" s="718" t="s">
        <v>233</v>
      </c>
      <c r="E3500" s="967">
        <v>110870</v>
      </c>
      <c r="F3500" s="967">
        <v>15</v>
      </c>
      <c r="G3500" s="968">
        <f t="shared" si="125"/>
        <v>1663050</v>
      </c>
      <c r="H3500" s="967"/>
      <c r="I3500" s="968"/>
      <c r="J3500" s="968"/>
      <c r="K3500" s="968"/>
      <c r="L3500" s="967"/>
      <c r="M3500" s="968"/>
      <c r="N3500" s="967"/>
      <c r="O3500" s="968"/>
    </row>
    <row r="3501" spans="1:15" ht="15.75">
      <c r="A3501" s="963">
        <v>22</v>
      </c>
      <c r="B3501" s="963"/>
      <c r="C3501" s="718" t="s">
        <v>4148</v>
      </c>
      <c r="D3501" s="718" t="s">
        <v>233</v>
      </c>
      <c r="E3501" s="967">
        <v>4028</v>
      </c>
      <c r="F3501" s="967">
        <v>28</v>
      </c>
      <c r="G3501" s="968">
        <f t="shared" si="125"/>
        <v>112784</v>
      </c>
      <c r="H3501" s="967"/>
      <c r="I3501" s="968"/>
      <c r="J3501" s="968"/>
      <c r="K3501" s="968"/>
      <c r="L3501" s="967"/>
      <c r="M3501" s="968"/>
      <c r="N3501" s="967"/>
      <c r="O3501" s="968"/>
    </row>
    <row r="3502" spans="1:15" ht="15.75">
      <c r="A3502" s="963">
        <v>23</v>
      </c>
      <c r="B3502" s="963"/>
      <c r="C3502" s="718" t="s">
        <v>4149</v>
      </c>
      <c r="D3502" s="718" t="s">
        <v>233</v>
      </c>
      <c r="E3502" s="967">
        <v>1535</v>
      </c>
      <c r="F3502" s="967">
        <v>5</v>
      </c>
      <c r="G3502" s="968">
        <f t="shared" si="125"/>
        <v>7675</v>
      </c>
      <c r="H3502" s="967"/>
      <c r="I3502" s="968"/>
      <c r="J3502" s="968"/>
      <c r="K3502" s="968"/>
      <c r="L3502" s="967"/>
      <c r="M3502" s="968"/>
      <c r="N3502" s="967"/>
      <c r="O3502" s="968"/>
    </row>
    <row r="3503" spans="1:15" ht="15.75">
      <c r="A3503" s="963">
        <v>24</v>
      </c>
      <c r="B3503" s="963"/>
      <c r="C3503" s="718" t="s">
        <v>4150</v>
      </c>
      <c r="D3503" s="718" t="s">
        <v>233</v>
      </c>
      <c r="E3503" s="967">
        <v>2686</v>
      </c>
      <c r="F3503" s="967">
        <v>14</v>
      </c>
      <c r="G3503" s="968">
        <f t="shared" si="125"/>
        <v>37604</v>
      </c>
      <c r="H3503" s="967"/>
      <c r="I3503" s="968"/>
      <c r="J3503" s="968"/>
      <c r="K3503" s="968"/>
      <c r="L3503" s="967"/>
      <c r="M3503" s="968"/>
      <c r="N3503" s="967"/>
      <c r="O3503" s="968"/>
    </row>
    <row r="3504" spans="1:15" ht="31.5">
      <c r="A3504" s="963">
        <v>25</v>
      </c>
      <c r="B3504" s="974" t="s">
        <v>448</v>
      </c>
      <c r="C3504" s="82" t="s">
        <v>4151</v>
      </c>
      <c r="D3504" s="82" t="s">
        <v>278</v>
      </c>
      <c r="E3504" s="82">
        <v>0</v>
      </c>
      <c r="F3504" s="82">
        <v>2</v>
      </c>
      <c r="G3504" s="968">
        <f t="shared" si="125"/>
        <v>0</v>
      </c>
      <c r="H3504" s="82"/>
      <c r="I3504" s="968"/>
      <c r="J3504" s="968"/>
      <c r="K3504" s="968"/>
      <c r="L3504" s="971"/>
      <c r="M3504" s="968"/>
      <c r="N3504" s="971"/>
      <c r="O3504" s="968"/>
    </row>
    <row r="3505" spans="1:15" ht="31.5">
      <c r="A3505" s="963">
        <v>26</v>
      </c>
      <c r="B3505" s="974" t="s">
        <v>2448</v>
      </c>
      <c r="C3505" s="718" t="s">
        <v>4152</v>
      </c>
      <c r="D3505" s="82" t="s">
        <v>278</v>
      </c>
      <c r="E3505" s="82">
        <v>0</v>
      </c>
      <c r="F3505" s="718">
        <v>1</v>
      </c>
      <c r="G3505" s="968">
        <f t="shared" si="125"/>
        <v>0</v>
      </c>
      <c r="H3505" s="718"/>
      <c r="I3505" s="968"/>
      <c r="J3505" s="968"/>
      <c r="K3505" s="968"/>
      <c r="L3505" s="967"/>
      <c r="M3505" s="968"/>
      <c r="N3505" s="967"/>
      <c r="O3505" s="968"/>
    </row>
    <row r="3506" spans="1:15" ht="31.5">
      <c r="A3506" s="963">
        <v>27</v>
      </c>
      <c r="B3506" s="974" t="s">
        <v>3658</v>
      </c>
      <c r="C3506" s="718" t="s">
        <v>4153</v>
      </c>
      <c r="D3506" s="718" t="s">
        <v>278</v>
      </c>
      <c r="E3506" s="967">
        <v>0</v>
      </c>
      <c r="F3506" s="718">
        <v>1</v>
      </c>
      <c r="G3506" s="968">
        <f t="shared" si="125"/>
        <v>0</v>
      </c>
      <c r="H3506" s="718"/>
      <c r="I3506" s="968"/>
      <c r="J3506" s="968"/>
      <c r="K3506" s="968"/>
      <c r="L3506" s="967"/>
      <c r="M3506" s="968"/>
      <c r="N3506" s="967"/>
      <c r="O3506" s="968"/>
    </row>
    <row r="3507" spans="1:15" ht="31.5">
      <c r="A3507" s="963">
        <v>28</v>
      </c>
      <c r="B3507" s="974" t="s">
        <v>2549</v>
      </c>
      <c r="C3507" s="718" t="s">
        <v>4154</v>
      </c>
      <c r="D3507" s="718" t="s">
        <v>46</v>
      </c>
      <c r="E3507" s="718">
        <v>24936</v>
      </c>
      <c r="F3507" s="718">
        <v>2</v>
      </c>
      <c r="G3507" s="968">
        <f t="shared" si="125"/>
        <v>49872</v>
      </c>
      <c r="H3507" s="718"/>
      <c r="I3507" s="968"/>
      <c r="J3507" s="968"/>
      <c r="K3507" s="968"/>
      <c r="L3507" s="967"/>
      <c r="M3507" s="968"/>
      <c r="N3507" s="967"/>
      <c r="O3507" s="968"/>
    </row>
    <row r="3508" spans="1:15" ht="31.5">
      <c r="A3508" s="963">
        <v>29</v>
      </c>
      <c r="B3508" s="974" t="s">
        <v>1395</v>
      </c>
      <c r="C3508" s="718" t="s">
        <v>4155</v>
      </c>
      <c r="D3508" s="718" t="s">
        <v>46</v>
      </c>
      <c r="E3508" s="967">
        <v>0</v>
      </c>
      <c r="F3508" s="718">
        <v>1</v>
      </c>
      <c r="G3508" s="968">
        <f t="shared" si="125"/>
        <v>0</v>
      </c>
      <c r="H3508" s="718"/>
      <c r="I3508" s="968"/>
      <c r="J3508" s="968"/>
      <c r="K3508" s="968"/>
      <c r="L3508" s="967"/>
      <c r="M3508" s="968"/>
      <c r="N3508" s="967"/>
      <c r="O3508" s="968"/>
    </row>
    <row r="3509" spans="1:15" ht="15.75">
      <c r="A3509" s="963">
        <v>30</v>
      </c>
      <c r="B3509" s="974" t="s">
        <v>2537</v>
      </c>
      <c r="C3509" s="718" t="s">
        <v>4156</v>
      </c>
      <c r="D3509" s="718" t="s">
        <v>46</v>
      </c>
      <c r="E3509" s="967">
        <v>1200.6500000000001</v>
      </c>
      <c r="F3509" s="718">
        <v>1</v>
      </c>
      <c r="G3509" s="968">
        <f t="shared" si="125"/>
        <v>1200.6500000000001</v>
      </c>
      <c r="H3509" s="718"/>
      <c r="I3509" s="968"/>
      <c r="J3509" s="968"/>
      <c r="K3509" s="968"/>
      <c r="L3509" s="967"/>
      <c r="M3509" s="968"/>
      <c r="N3509" s="967"/>
      <c r="O3509" s="968"/>
    </row>
    <row r="3510" spans="1:15" ht="15.75">
      <c r="A3510" s="963">
        <v>31</v>
      </c>
      <c r="B3510" s="963" t="s">
        <v>4157</v>
      </c>
      <c r="C3510" s="718" t="s">
        <v>4158</v>
      </c>
      <c r="D3510" s="718" t="s">
        <v>278</v>
      </c>
      <c r="E3510" s="967">
        <v>6015.5</v>
      </c>
      <c r="F3510" s="967">
        <v>1</v>
      </c>
      <c r="G3510" s="968">
        <f t="shared" si="125"/>
        <v>6015.5</v>
      </c>
      <c r="H3510" s="967"/>
      <c r="I3510" s="968"/>
      <c r="J3510" s="968"/>
      <c r="K3510" s="968"/>
      <c r="L3510" s="967"/>
      <c r="M3510" s="968"/>
      <c r="N3510" s="967"/>
      <c r="O3510" s="968"/>
    </row>
    <row r="3511" spans="1:15" ht="15.75">
      <c r="A3511" s="963">
        <v>32</v>
      </c>
      <c r="B3511" s="963" t="s">
        <v>1014</v>
      </c>
      <c r="C3511" s="82" t="s">
        <v>4159</v>
      </c>
      <c r="D3511" s="82" t="s">
        <v>278</v>
      </c>
      <c r="E3511" s="82">
        <v>50</v>
      </c>
      <c r="F3511" s="82"/>
      <c r="G3511" s="968">
        <f t="shared" si="125"/>
        <v>0</v>
      </c>
      <c r="H3511" s="82"/>
      <c r="I3511" s="968"/>
      <c r="J3511" s="968"/>
      <c r="K3511" s="968"/>
      <c r="L3511" s="971"/>
      <c r="M3511" s="968"/>
      <c r="N3511" s="971">
        <v>1</v>
      </c>
      <c r="O3511" s="968">
        <f>E3511*N3511</f>
        <v>50</v>
      </c>
    </row>
    <row r="3512" spans="1:15" ht="15.75">
      <c r="A3512" s="963">
        <v>33</v>
      </c>
      <c r="B3512" s="974" t="s">
        <v>545</v>
      </c>
      <c r="C3512" s="718" t="s">
        <v>1423</v>
      </c>
      <c r="D3512" s="718" t="s">
        <v>278</v>
      </c>
      <c r="E3512" s="967">
        <v>500</v>
      </c>
      <c r="F3512" s="967">
        <v>6</v>
      </c>
      <c r="G3512" s="968">
        <f t="shared" si="125"/>
        <v>3000</v>
      </c>
      <c r="H3512" s="967"/>
      <c r="I3512" s="968"/>
      <c r="J3512" s="968"/>
      <c r="K3512" s="968"/>
      <c r="L3512" s="967"/>
      <c r="M3512" s="968"/>
      <c r="N3512" s="967"/>
      <c r="O3512" s="968"/>
    </row>
    <row r="3513" spans="1:15" ht="15.75">
      <c r="A3513" s="963">
        <v>34</v>
      </c>
      <c r="B3513" s="963" t="s">
        <v>4160</v>
      </c>
      <c r="C3513" s="718" t="s">
        <v>4161</v>
      </c>
      <c r="D3513" s="718" t="s">
        <v>278</v>
      </c>
      <c r="E3513" s="967">
        <v>16287.25</v>
      </c>
      <c r="F3513" s="967">
        <v>1</v>
      </c>
      <c r="G3513" s="968">
        <f t="shared" si="125"/>
        <v>16287.25</v>
      </c>
      <c r="H3513" s="967"/>
      <c r="I3513" s="968"/>
      <c r="J3513" s="968"/>
      <c r="K3513" s="968"/>
      <c r="L3513" s="967"/>
      <c r="M3513" s="968"/>
      <c r="N3513" s="967"/>
      <c r="O3513" s="968"/>
    </row>
    <row r="3514" spans="1:15" ht="31.5">
      <c r="A3514" s="963">
        <v>35</v>
      </c>
      <c r="B3514" s="974" t="s">
        <v>4162</v>
      </c>
      <c r="C3514" s="82" t="s">
        <v>4163</v>
      </c>
      <c r="D3514" s="82" t="s">
        <v>233</v>
      </c>
      <c r="E3514" s="971">
        <v>8288</v>
      </c>
      <c r="F3514" s="82">
        <v>5</v>
      </c>
      <c r="G3514" s="968">
        <f t="shared" si="125"/>
        <v>41440</v>
      </c>
      <c r="H3514" s="82"/>
      <c r="I3514" s="968"/>
      <c r="J3514" s="968"/>
      <c r="K3514" s="968"/>
      <c r="L3514" s="971"/>
      <c r="M3514" s="968"/>
      <c r="N3514" s="971"/>
      <c r="O3514" s="968"/>
    </row>
    <row r="3515" spans="1:15" ht="31.5">
      <c r="A3515" s="963">
        <v>36</v>
      </c>
      <c r="B3515" s="963" t="s">
        <v>4164</v>
      </c>
      <c r="C3515" s="82" t="s">
        <v>4165</v>
      </c>
      <c r="D3515" s="82" t="s">
        <v>233</v>
      </c>
      <c r="E3515" s="971">
        <v>13376</v>
      </c>
      <c r="F3515" s="971">
        <v>2</v>
      </c>
      <c r="G3515" s="968">
        <f t="shared" si="125"/>
        <v>26752</v>
      </c>
      <c r="H3515" s="971"/>
      <c r="I3515" s="968"/>
      <c r="J3515" s="968"/>
      <c r="K3515" s="968"/>
      <c r="L3515" s="971"/>
      <c r="M3515" s="968"/>
      <c r="N3515" s="971"/>
      <c r="O3515" s="968"/>
    </row>
    <row r="3516" spans="1:15" ht="15.75">
      <c r="A3516" s="963">
        <v>37</v>
      </c>
      <c r="B3516" s="963"/>
      <c r="C3516" s="82" t="s">
        <v>4166</v>
      </c>
      <c r="D3516" s="82" t="s">
        <v>233</v>
      </c>
      <c r="E3516" s="971">
        <v>2928.3</v>
      </c>
      <c r="F3516" s="971">
        <v>2</v>
      </c>
      <c r="G3516" s="968">
        <f t="shared" si="125"/>
        <v>5856.6</v>
      </c>
      <c r="H3516" s="971"/>
      <c r="I3516" s="968"/>
      <c r="J3516" s="968"/>
      <c r="K3516" s="968"/>
      <c r="L3516" s="971"/>
      <c r="M3516" s="968"/>
      <c r="N3516" s="971"/>
      <c r="O3516" s="968"/>
    </row>
    <row r="3517" spans="1:15" ht="15.75">
      <c r="A3517" s="963">
        <v>38</v>
      </c>
      <c r="B3517" s="963"/>
      <c r="C3517" s="82" t="s">
        <v>4167</v>
      </c>
      <c r="D3517" s="82" t="s">
        <v>233</v>
      </c>
      <c r="E3517" s="971">
        <v>908</v>
      </c>
      <c r="F3517" s="971">
        <v>1</v>
      </c>
      <c r="G3517" s="968">
        <f t="shared" si="125"/>
        <v>908</v>
      </c>
      <c r="H3517" s="971"/>
      <c r="I3517" s="968"/>
      <c r="J3517" s="968"/>
      <c r="K3517" s="968"/>
      <c r="L3517" s="971"/>
      <c r="M3517" s="968"/>
      <c r="N3517" s="971"/>
      <c r="O3517" s="968"/>
    </row>
    <row r="3518" spans="1:15" ht="15.75">
      <c r="A3518" s="963">
        <v>39</v>
      </c>
      <c r="B3518" s="963"/>
      <c r="C3518" s="82" t="s">
        <v>4168</v>
      </c>
      <c r="D3518" s="82" t="s">
        <v>233</v>
      </c>
      <c r="E3518" s="971">
        <v>5050.75</v>
      </c>
      <c r="F3518" s="971">
        <v>3</v>
      </c>
      <c r="G3518" s="968">
        <f t="shared" si="125"/>
        <v>15152.25</v>
      </c>
      <c r="H3518" s="971"/>
      <c r="I3518" s="968"/>
      <c r="J3518" s="968"/>
      <c r="K3518" s="968"/>
      <c r="L3518" s="971"/>
      <c r="M3518" s="968"/>
      <c r="N3518" s="971"/>
      <c r="O3518" s="968"/>
    </row>
    <row r="3519" spans="1:15" ht="15.75">
      <c r="A3519" s="963">
        <v>40</v>
      </c>
      <c r="B3519" s="963"/>
      <c r="C3519" s="82" t="s">
        <v>4169</v>
      </c>
      <c r="D3519" s="82" t="s">
        <v>233</v>
      </c>
      <c r="E3519" s="971">
        <v>5050.75</v>
      </c>
      <c r="F3519" s="971">
        <v>1</v>
      </c>
      <c r="G3519" s="968">
        <f t="shared" si="125"/>
        <v>5050.75</v>
      </c>
      <c r="H3519" s="971"/>
      <c r="I3519" s="968"/>
      <c r="J3519" s="968"/>
      <c r="K3519" s="968"/>
      <c r="L3519" s="971"/>
      <c r="M3519" s="968"/>
      <c r="N3519" s="971"/>
      <c r="O3519" s="968"/>
    </row>
    <row r="3520" spans="1:15" ht="15.75">
      <c r="A3520" s="963">
        <v>41</v>
      </c>
      <c r="B3520" s="963"/>
      <c r="C3520" s="82" t="s">
        <v>4170</v>
      </c>
      <c r="D3520" s="82" t="s">
        <v>233</v>
      </c>
      <c r="E3520" s="971">
        <v>783.15</v>
      </c>
      <c r="F3520" s="971">
        <v>3</v>
      </c>
      <c r="G3520" s="968">
        <f t="shared" si="125"/>
        <v>2349.4499999999998</v>
      </c>
      <c r="H3520" s="971"/>
      <c r="I3520" s="968"/>
      <c r="J3520" s="968"/>
      <c r="K3520" s="968"/>
      <c r="L3520" s="971"/>
      <c r="M3520" s="968"/>
      <c r="N3520" s="971"/>
      <c r="O3520" s="968"/>
    </row>
    <row r="3521" spans="1:15" ht="15.75">
      <c r="A3521" s="963">
        <v>42</v>
      </c>
      <c r="B3521" s="963"/>
      <c r="C3521" s="82" t="s">
        <v>4171</v>
      </c>
      <c r="D3521" s="82" t="s">
        <v>233</v>
      </c>
      <c r="E3521" s="971">
        <v>1730.87</v>
      </c>
      <c r="F3521" s="971">
        <v>3</v>
      </c>
      <c r="G3521" s="968">
        <f t="shared" si="125"/>
        <v>5192.6099999999997</v>
      </c>
      <c r="H3521" s="971"/>
      <c r="I3521" s="968"/>
      <c r="J3521" s="968"/>
      <c r="K3521" s="968"/>
      <c r="L3521" s="971"/>
      <c r="M3521" s="968"/>
      <c r="N3521" s="971"/>
      <c r="O3521" s="968"/>
    </row>
    <row r="3522" spans="1:15" ht="15.75">
      <c r="A3522" s="963">
        <v>43</v>
      </c>
      <c r="B3522" s="963"/>
      <c r="C3522" s="82" t="s">
        <v>4172</v>
      </c>
      <c r="D3522" s="82" t="s">
        <v>233</v>
      </c>
      <c r="E3522" s="971">
        <v>1589</v>
      </c>
      <c r="F3522" s="971">
        <v>1</v>
      </c>
      <c r="G3522" s="968">
        <f t="shared" si="125"/>
        <v>1589</v>
      </c>
      <c r="H3522" s="971"/>
      <c r="I3522" s="968"/>
      <c r="J3522" s="968"/>
      <c r="K3522" s="968"/>
      <c r="L3522" s="971"/>
      <c r="M3522" s="968"/>
      <c r="N3522" s="971"/>
      <c r="O3522" s="968"/>
    </row>
    <row r="3523" spans="1:15" ht="15.75">
      <c r="A3523" s="963">
        <v>44</v>
      </c>
      <c r="B3523" s="963"/>
      <c r="C3523" s="82" t="s">
        <v>4173</v>
      </c>
      <c r="D3523" s="82" t="s">
        <v>233</v>
      </c>
      <c r="E3523" s="971">
        <v>4454.3999999999996</v>
      </c>
      <c r="F3523" s="971">
        <v>1</v>
      </c>
      <c r="G3523" s="968">
        <f t="shared" si="125"/>
        <v>4454.3999999999996</v>
      </c>
      <c r="H3523" s="971"/>
      <c r="I3523" s="968"/>
      <c r="J3523" s="968"/>
      <c r="K3523" s="968"/>
      <c r="L3523" s="971"/>
      <c r="M3523" s="968"/>
      <c r="N3523" s="971"/>
      <c r="O3523" s="968"/>
    </row>
    <row r="3524" spans="1:15" ht="15.75">
      <c r="A3524" s="963">
        <v>45</v>
      </c>
      <c r="B3524" s="963"/>
      <c r="C3524" s="82" t="s">
        <v>4174</v>
      </c>
      <c r="D3524" s="82" t="s">
        <v>233</v>
      </c>
      <c r="E3524" s="971">
        <v>500</v>
      </c>
      <c r="F3524" s="971"/>
      <c r="G3524" s="968">
        <f t="shared" si="125"/>
        <v>0</v>
      </c>
      <c r="H3524" s="971"/>
      <c r="I3524" s="968"/>
      <c r="J3524" s="968"/>
      <c r="K3524" s="968"/>
      <c r="L3524" s="971">
        <v>5</v>
      </c>
      <c r="M3524" s="968">
        <f>L3524*E3524</f>
        <v>2500</v>
      </c>
      <c r="N3524" s="971"/>
      <c r="O3524" s="968"/>
    </row>
    <row r="3525" spans="1:15" ht="31.5">
      <c r="A3525" s="963">
        <v>46</v>
      </c>
      <c r="B3525" s="963" t="s">
        <v>3664</v>
      </c>
      <c r="C3525" s="718" t="s">
        <v>4175</v>
      </c>
      <c r="D3525" s="718" t="s">
        <v>233</v>
      </c>
      <c r="E3525" s="967">
        <v>120000</v>
      </c>
      <c r="F3525" s="967">
        <v>1</v>
      </c>
      <c r="G3525" s="968">
        <f t="shared" si="125"/>
        <v>120000</v>
      </c>
      <c r="H3525" s="967"/>
      <c r="I3525" s="968"/>
      <c r="J3525" s="968"/>
      <c r="K3525" s="968"/>
      <c r="L3525" s="967"/>
      <c r="M3525" s="968"/>
      <c r="N3525" s="967"/>
      <c r="O3525" s="968"/>
    </row>
    <row r="3526" spans="1:15" ht="31.5">
      <c r="A3526" s="963">
        <v>47</v>
      </c>
      <c r="B3526" s="963" t="s">
        <v>2656</v>
      </c>
      <c r="C3526" s="718" t="s">
        <v>4001</v>
      </c>
      <c r="D3526" s="718" t="s">
        <v>233</v>
      </c>
      <c r="E3526" s="967">
        <v>56125.5</v>
      </c>
      <c r="F3526" s="967">
        <v>1</v>
      </c>
      <c r="G3526" s="968">
        <f t="shared" si="125"/>
        <v>56125.5</v>
      </c>
      <c r="H3526" s="967"/>
      <c r="I3526" s="968"/>
      <c r="J3526" s="968"/>
      <c r="K3526" s="968"/>
      <c r="L3526" s="967"/>
      <c r="M3526" s="968"/>
      <c r="N3526" s="967"/>
      <c r="O3526" s="968"/>
    </row>
    <row r="3527" spans="1:15" ht="31.5">
      <c r="A3527" s="963">
        <v>48</v>
      </c>
      <c r="B3527" s="963" t="s">
        <v>3710</v>
      </c>
      <c r="C3527" s="718" t="s">
        <v>1979</v>
      </c>
      <c r="D3527" s="718" t="s">
        <v>233</v>
      </c>
      <c r="E3527" s="718">
        <v>56563</v>
      </c>
      <c r="F3527" s="967">
        <v>2</v>
      </c>
      <c r="G3527" s="968">
        <f t="shared" si="125"/>
        <v>113126</v>
      </c>
      <c r="H3527" s="967"/>
      <c r="I3527" s="968"/>
      <c r="J3527" s="968"/>
      <c r="K3527" s="968"/>
      <c r="L3527" s="967"/>
      <c r="M3527" s="968"/>
      <c r="N3527" s="967"/>
      <c r="O3527" s="968"/>
    </row>
    <row r="3528" spans="1:15" ht="15.75">
      <c r="A3528" s="963">
        <v>49</v>
      </c>
      <c r="B3528" s="963"/>
      <c r="C3528" s="976" t="s">
        <v>4176</v>
      </c>
      <c r="D3528" s="718" t="s">
        <v>233</v>
      </c>
      <c r="E3528" s="967">
        <v>916</v>
      </c>
      <c r="F3528" s="967">
        <v>1</v>
      </c>
      <c r="G3528" s="968">
        <f t="shared" si="125"/>
        <v>916</v>
      </c>
      <c r="H3528" s="967"/>
      <c r="I3528" s="968"/>
      <c r="J3528" s="968"/>
      <c r="K3528" s="968"/>
      <c r="L3528" s="967"/>
      <c r="M3528" s="968"/>
      <c r="N3528" s="967"/>
      <c r="O3528" s="968"/>
    </row>
    <row r="3529" spans="1:15" ht="15.75">
      <c r="A3529" s="963">
        <v>50</v>
      </c>
      <c r="B3529" s="963"/>
      <c r="C3529" s="718" t="s">
        <v>4177</v>
      </c>
      <c r="D3529" s="718" t="s">
        <v>233</v>
      </c>
      <c r="E3529" s="967">
        <v>2932.3</v>
      </c>
      <c r="F3529" s="967">
        <v>2</v>
      </c>
      <c r="G3529" s="968">
        <f t="shared" si="125"/>
        <v>5864.6</v>
      </c>
      <c r="H3529" s="967"/>
      <c r="I3529" s="968"/>
      <c r="J3529" s="968"/>
      <c r="K3529" s="968"/>
      <c r="L3529" s="967"/>
      <c r="M3529" s="968"/>
      <c r="N3529" s="967"/>
      <c r="O3529" s="968"/>
    </row>
    <row r="3530" spans="1:15" ht="15.75">
      <c r="A3530" s="963">
        <v>51</v>
      </c>
      <c r="B3530" s="963"/>
      <c r="C3530" s="718" t="s">
        <v>4178</v>
      </c>
      <c r="D3530" s="718" t="s">
        <v>233</v>
      </c>
      <c r="E3530" s="967">
        <v>1817.2</v>
      </c>
      <c r="F3530" s="967">
        <v>3</v>
      </c>
      <c r="G3530" s="968">
        <f t="shared" si="125"/>
        <v>5451.6</v>
      </c>
      <c r="H3530" s="967"/>
      <c r="I3530" s="968"/>
      <c r="J3530" s="968"/>
      <c r="K3530" s="968"/>
      <c r="L3530" s="967"/>
      <c r="M3530" s="968"/>
      <c r="N3530" s="967"/>
      <c r="O3530" s="968"/>
    </row>
    <row r="3531" spans="1:15" ht="15.75">
      <c r="A3531" s="963">
        <v>52</v>
      </c>
      <c r="B3531" s="963"/>
      <c r="C3531" s="718" t="s">
        <v>4179</v>
      </c>
      <c r="D3531" s="718" t="s">
        <v>233</v>
      </c>
      <c r="E3531" s="967">
        <v>1994.2</v>
      </c>
      <c r="F3531" s="967">
        <v>2</v>
      </c>
      <c r="G3531" s="968">
        <f t="shared" si="125"/>
        <v>3988.4</v>
      </c>
      <c r="H3531" s="967"/>
      <c r="I3531" s="968"/>
      <c r="J3531" s="968"/>
      <c r="K3531" s="968"/>
      <c r="L3531" s="967"/>
      <c r="M3531" s="968"/>
      <c r="N3531" s="967"/>
      <c r="O3531" s="968"/>
    </row>
    <row r="3532" spans="1:15" ht="15.75">
      <c r="A3532" s="963">
        <v>53</v>
      </c>
      <c r="B3532" s="963"/>
      <c r="C3532" s="977" t="s">
        <v>4180</v>
      </c>
      <c r="D3532" s="977" t="s">
        <v>233</v>
      </c>
      <c r="E3532" s="977">
        <v>50</v>
      </c>
      <c r="F3532" s="978"/>
      <c r="G3532" s="968">
        <f t="shared" si="125"/>
        <v>0</v>
      </c>
      <c r="H3532" s="978"/>
      <c r="I3532" s="968"/>
      <c r="J3532" s="968"/>
      <c r="K3532" s="968"/>
      <c r="L3532" s="978"/>
      <c r="M3532" s="968"/>
      <c r="N3532" s="971">
        <v>1</v>
      </c>
      <c r="O3532" s="968">
        <f>E3532*N3532</f>
        <v>50</v>
      </c>
    </row>
    <row r="3533" spans="1:15" ht="15.75">
      <c r="A3533" s="963">
        <v>54</v>
      </c>
      <c r="B3533" s="963"/>
      <c r="C3533" s="977" t="s">
        <v>4030</v>
      </c>
      <c r="D3533" s="977" t="s">
        <v>298</v>
      </c>
      <c r="E3533" s="977">
        <v>20000</v>
      </c>
      <c r="F3533" s="978"/>
      <c r="G3533" s="968">
        <f t="shared" si="125"/>
        <v>0</v>
      </c>
      <c r="H3533" s="978"/>
      <c r="I3533" s="968"/>
      <c r="J3533" s="968"/>
      <c r="K3533" s="968"/>
      <c r="L3533" s="978"/>
      <c r="M3533" s="968"/>
      <c r="N3533" s="971">
        <v>1.04</v>
      </c>
      <c r="O3533" s="968">
        <f>E3533*N3533</f>
        <v>20800</v>
      </c>
    </row>
    <row r="3534" spans="1:15" ht="15.75">
      <c r="A3534" s="963">
        <v>55</v>
      </c>
      <c r="B3534" s="963"/>
      <c r="C3534" s="977" t="s">
        <v>4181</v>
      </c>
      <c r="D3534" s="977" t="s">
        <v>233</v>
      </c>
      <c r="E3534" s="977">
        <v>2200</v>
      </c>
      <c r="F3534" s="978"/>
      <c r="G3534" s="968">
        <f t="shared" si="125"/>
        <v>0</v>
      </c>
      <c r="H3534" s="978"/>
      <c r="I3534" s="968"/>
      <c r="J3534" s="968"/>
      <c r="K3534" s="968"/>
      <c r="L3534" s="978"/>
      <c r="M3534" s="968"/>
      <c r="N3534" s="971">
        <v>3</v>
      </c>
      <c r="O3534" s="968">
        <f>E3534*N3534</f>
        <v>6600</v>
      </c>
    </row>
    <row r="3535" spans="1:15" ht="15.75">
      <c r="A3535" s="963">
        <v>56</v>
      </c>
      <c r="B3535" s="963"/>
      <c r="C3535" s="977" t="s">
        <v>4182</v>
      </c>
      <c r="D3535" s="977" t="s">
        <v>233</v>
      </c>
      <c r="E3535" s="977">
        <v>7930</v>
      </c>
      <c r="F3535" s="978"/>
      <c r="G3535" s="968">
        <f t="shared" si="125"/>
        <v>0</v>
      </c>
      <c r="H3535" s="978"/>
      <c r="I3535" s="968"/>
      <c r="J3535" s="968"/>
      <c r="K3535" s="968"/>
      <c r="L3535" s="978"/>
      <c r="M3535" s="968"/>
      <c r="N3535" s="971">
        <v>4</v>
      </c>
      <c r="O3535" s="968">
        <f t="shared" ref="O3535:O3539" si="126">E3535*N3535</f>
        <v>31720</v>
      </c>
    </row>
    <row r="3536" spans="1:15" ht="15.75">
      <c r="A3536" s="963">
        <v>57</v>
      </c>
      <c r="B3536" s="963"/>
      <c r="C3536" s="977" t="s">
        <v>4183</v>
      </c>
      <c r="D3536" s="977" t="s">
        <v>233</v>
      </c>
      <c r="E3536" s="977">
        <v>500</v>
      </c>
      <c r="F3536" s="978"/>
      <c r="G3536" s="968">
        <f t="shared" si="125"/>
        <v>0</v>
      </c>
      <c r="H3536" s="978"/>
      <c r="I3536" s="968"/>
      <c r="J3536" s="968"/>
      <c r="K3536" s="968"/>
      <c r="L3536" s="971"/>
      <c r="M3536" s="968"/>
      <c r="N3536" s="971">
        <v>1</v>
      </c>
      <c r="O3536" s="968">
        <f t="shared" si="126"/>
        <v>500</v>
      </c>
    </row>
    <row r="3537" spans="1:15" ht="15.75">
      <c r="A3537" s="963">
        <v>58</v>
      </c>
      <c r="B3537" s="963"/>
      <c r="C3537" s="977" t="s">
        <v>4184</v>
      </c>
      <c r="D3537" s="977" t="s">
        <v>233</v>
      </c>
      <c r="E3537" s="977">
        <v>10000</v>
      </c>
      <c r="F3537" s="978"/>
      <c r="G3537" s="968">
        <f t="shared" si="125"/>
        <v>0</v>
      </c>
      <c r="H3537" s="978"/>
      <c r="I3537" s="968"/>
      <c r="J3537" s="968"/>
      <c r="K3537" s="968"/>
      <c r="L3537" s="971">
        <v>5</v>
      </c>
      <c r="M3537" s="968">
        <f>L3537*E3537</f>
        <v>50000</v>
      </c>
      <c r="N3537" s="971"/>
      <c r="O3537" s="968"/>
    </row>
    <row r="3538" spans="1:15" ht="15.75">
      <c r="A3538" s="963">
        <v>59</v>
      </c>
      <c r="B3538" s="963"/>
      <c r="C3538" s="977" t="s">
        <v>4185</v>
      </c>
      <c r="D3538" s="977" t="s">
        <v>233</v>
      </c>
      <c r="E3538" s="977">
        <v>50</v>
      </c>
      <c r="F3538" s="979"/>
      <c r="G3538" s="968">
        <f t="shared" si="125"/>
        <v>0</v>
      </c>
      <c r="H3538" s="979"/>
      <c r="I3538" s="968"/>
      <c r="J3538" s="968"/>
      <c r="K3538" s="968"/>
      <c r="L3538" s="971"/>
      <c r="M3538" s="968"/>
      <c r="N3538" s="971">
        <v>79</v>
      </c>
      <c r="O3538" s="968">
        <f t="shared" si="126"/>
        <v>3950</v>
      </c>
    </row>
    <row r="3539" spans="1:15" ht="15.75">
      <c r="A3539" s="963">
        <v>60</v>
      </c>
      <c r="B3539" s="980"/>
      <c r="C3539" s="977" t="s">
        <v>4186</v>
      </c>
      <c r="D3539" s="977" t="s">
        <v>233</v>
      </c>
      <c r="E3539" s="977">
        <v>50</v>
      </c>
      <c r="F3539" s="978"/>
      <c r="G3539" s="968">
        <f t="shared" si="125"/>
        <v>0</v>
      </c>
      <c r="H3539" s="978"/>
      <c r="I3539" s="968"/>
      <c r="J3539" s="968"/>
      <c r="K3539" s="968"/>
      <c r="L3539" s="971"/>
      <c r="M3539" s="968"/>
      <c r="N3539" s="971">
        <v>2</v>
      </c>
      <c r="O3539" s="968">
        <f t="shared" si="126"/>
        <v>100</v>
      </c>
    </row>
    <row r="3540" spans="1:15" ht="15.75">
      <c r="A3540" s="963">
        <v>61</v>
      </c>
      <c r="B3540" s="980"/>
      <c r="C3540" s="977" t="s">
        <v>4187</v>
      </c>
      <c r="D3540" s="977" t="s">
        <v>233</v>
      </c>
      <c r="E3540" s="977">
        <v>1834.9</v>
      </c>
      <c r="F3540" s="979">
        <v>1</v>
      </c>
      <c r="G3540" s="968">
        <f t="shared" si="125"/>
        <v>1834.9</v>
      </c>
      <c r="H3540" s="979"/>
      <c r="I3540" s="968"/>
      <c r="J3540" s="968"/>
      <c r="K3540" s="968"/>
      <c r="L3540" s="971"/>
      <c r="M3540" s="968"/>
      <c r="N3540" s="971"/>
      <c r="O3540" s="968"/>
    </row>
    <row r="3541" spans="1:15" ht="15.75">
      <c r="A3541" s="963">
        <v>62</v>
      </c>
      <c r="B3541" s="980"/>
      <c r="C3541" s="977" t="s">
        <v>4188</v>
      </c>
      <c r="D3541" s="977" t="s">
        <v>233</v>
      </c>
      <c r="E3541" s="977">
        <v>1469.1</v>
      </c>
      <c r="F3541" s="979">
        <v>2</v>
      </c>
      <c r="G3541" s="968">
        <f t="shared" si="125"/>
        <v>2938.2</v>
      </c>
      <c r="H3541" s="979"/>
      <c r="I3541" s="968"/>
      <c r="J3541" s="968"/>
      <c r="K3541" s="968"/>
      <c r="L3541" s="971"/>
      <c r="M3541" s="968"/>
      <c r="N3541" s="971"/>
      <c r="O3541" s="968"/>
    </row>
    <row r="3542" spans="1:15" ht="15.75">
      <c r="A3542" s="963">
        <v>63</v>
      </c>
      <c r="B3542" s="980"/>
      <c r="C3542" s="977" t="s">
        <v>4189</v>
      </c>
      <c r="D3542" s="977" t="s">
        <v>233</v>
      </c>
      <c r="E3542" s="977">
        <v>1463.2</v>
      </c>
      <c r="F3542" s="979">
        <v>4</v>
      </c>
      <c r="G3542" s="968">
        <f t="shared" si="125"/>
        <v>5852.8</v>
      </c>
      <c r="H3542" s="979"/>
      <c r="I3542" s="968"/>
      <c r="J3542" s="968"/>
      <c r="K3542" s="968"/>
      <c r="L3542" s="971"/>
      <c r="M3542" s="968"/>
      <c r="N3542" s="971"/>
      <c r="O3542" s="968"/>
    </row>
    <row r="3543" spans="1:15" ht="15.75">
      <c r="A3543" s="963">
        <v>64</v>
      </c>
      <c r="B3543" s="980"/>
      <c r="C3543" s="977" t="s">
        <v>4190</v>
      </c>
      <c r="D3543" s="977" t="s">
        <v>940</v>
      </c>
      <c r="E3543" s="977">
        <v>165.2</v>
      </c>
      <c r="F3543" s="979">
        <v>25</v>
      </c>
      <c r="G3543" s="968">
        <f t="shared" si="125"/>
        <v>4130</v>
      </c>
      <c r="H3543" s="979"/>
      <c r="I3543" s="968"/>
      <c r="J3543" s="968"/>
      <c r="K3543" s="968"/>
      <c r="L3543" s="971"/>
      <c r="M3543" s="968"/>
      <c r="N3543" s="971"/>
      <c r="O3543" s="968"/>
    </row>
    <row r="3544" spans="1:15" ht="15.75">
      <c r="A3544" s="963">
        <v>65</v>
      </c>
      <c r="B3544" s="980"/>
      <c r="C3544" s="977" t="s">
        <v>4191</v>
      </c>
      <c r="D3544" s="977" t="s">
        <v>233</v>
      </c>
      <c r="E3544" s="977">
        <v>11623</v>
      </c>
      <c r="F3544" s="979">
        <v>4</v>
      </c>
      <c r="G3544" s="968">
        <f t="shared" si="125"/>
        <v>46492</v>
      </c>
      <c r="H3544" s="979"/>
      <c r="I3544" s="968"/>
      <c r="J3544" s="968"/>
      <c r="K3544" s="968"/>
      <c r="L3544" s="971"/>
      <c r="M3544" s="968"/>
      <c r="N3544" s="971"/>
      <c r="O3544" s="968"/>
    </row>
    <row r="3545" spans="1:15" ht="15.75">
      <c r="A3545" s="963">
        <v>66</v>
      </c>
      <c r="B3545" s="980"/>
      <c r="C3545" s="977" t="s">
        <v>4192</v>
      </c>
      <c r="D3545" s="977" t="s">
        <v>233</v>
      </c>
      <c r="E3545" s="977">
        <v>1469.1</v>
      </c>
      <c r="F3545" s="979">
        <v>1</v>
      </c>
      <c r="G3545" s="968">
        <f t="shared" ref="G3545:G3551" si="127">E3545*F3545</f>
        <v>1469.1</v>
      </c>
      <c r="H3545" s="979"/>
      <c r="I3545" s="968"/>
      <c r="J3545" s="968"/>
      <c r="K3545" s="968"/>
      <c r="L3545" s="971"/>
      <c r="M3545" s="968"/>
      <c r="N3545" s="971"/>
      <c r="O3545" s="968"/>
    </row>
    <row r="3546" spans="1:15" ht="15.75">
      <c r="A3546" s="963">
        <v>67</v>
      </c>
      <c r="B3546" s="980"/>
      <c r="C3546" s="977" t="s">
        <v>4193</v>
      </c>
      <c r="D3546" s="977" t="s">
        <v>233</v>
      </c>
      <c r="E3546" s="977">
        <v>1463.2</v>
      </c>
      <c r="F3546" s="979">
        <v>2</v>
      </c>
      <c r="G3546" s="968">
        <f t="shared" si="127"/>
        <v>2926.4</v>
      </c>
      <c r="H3546" s="979"/>
      <c r="I3546" s="968"/>
      <c r="J3546" s="968"/>
      <c r="K3546" s="968"/>
      <c r="L3546" s="971"/>
      <c r="M3546" s="968"/>
      <c r="N3546" s="971"/>
      <c r="O3546" s="968"/>
    </row>
    <row r="3547" spans="1:15" ht="15.75">
      <c r="A3547" s="963">
        <v>68</v>
      </c>
      <c r="B3547" s="980"/>
      <c r="C3547" s="977" t="s">
        <v>4194</v>
      </c>
      <c r="D3547" s="977" t="s">
        <v>1054</v>
      </c>
      <c r="E3547" s="977">
        <v>584.1</v>
      </c>
      <c r="F3547" s="979">
        <v>6</v>
      </c>
      <c r="G3547" s="968">
        <f t="shared" si="127"/>
        <v>3504.6000000000004</v>
      </c>
      <c r="H3547" s="979"/>
      <c r="I3547" s="968"/>
      <c r="J3547" s="968"/>
      <c r="K3547" s="968"/>
      <c r="L3547" s="971"/>
      <c r="M3547" s="968"/>
      <c r="N3547" s="971"/>
      <c r="O3547" s="968"/>
    </row>
    <row r="3548" spans="1:15" ht="15.75">
      <c r="A3548" s="963">
        <v>69</v>
      </c>
      <c r="B3548" s="980"/>
      <c r="C3548" s="977" t="s">
        <v>4195</v>
      </c>
      <c r="D3548" s="977" t="s">
        <v>2162</v>
      </c>
      <c r="E3548" s="977">
        <v>73.16</v>
      </c>
      <c r="F3548" s="979">
        <v>418</v>
      </c>
      <c r="G3548" s="968">
        <f t="shared" si="127"/>
        <v>30580.879999999997</v>
      </c>
      <c r="H3548" s="979"/>
      <c r="I3548" s="968"/>
      <c r="J3548" s="968"/>
      <c r="K3548" s="968"/>
      <c r="L3548" s="971"/>
      <c r="M3548" s="968"/>
      <c r="N3548" s="971"/>
      <c r="O3548" s="968"/>
    </row>
    <row r="3549" spans="1:15" ht="15.75">
      <c r="A3549" s="963">
        <v>70</v>
      </c>
      <c r="B3549" s="980"/>
      <c r="C3549" s="977" t="s">
        <v>4196</v>
      </c>
      <c r="D3549" s="977" t="s">
        <v>2225</v>
      </c>
      <c r="E3549" s="977">
        <v>188.15</v>
      </c>
      <c r="F3549" s="979">
        <v>15</v>
      </c>
      <c r="G3549" s="968">
        <f t="shared" si="127"/>
        <v>2822.25</v>
      </c>
      <c r="H3549" s="979"/>
      <c r="I3549" s="968"/>
      <c r="J3549" s="968"/>
      <c r="K3549" s="968"/>
      <c r="L3549" s="971"/>
      <c r="M3549" s="968"/>
      <c r="N3549" s="971"/>
      <c r="O3549" s="968"/>
    </row>
    <row r="3550" spans="1:15" ht="15.75">
      <c r="A3550" s="963">
        <v>71</v>
      </c>
      <c r="B3550" s="980"/>
      <c r="C3550" s="914" t="s">
        <v>4197</v>
      </c>
      <c r="D3550" s="981" t="s">
        <v>2225</v>
      </c>
      <c r="E3550" s="977">
        <v>1463.2</v>
      </c>
      <c r="F3550" s="979">
        <v>4</v>
      </c>
      <c r="G3550" s="968">
        <f t="shared" si="127"/>
        <v>5852.8</v>
      </c>
      <c r="H3550" s="979"/>
      <c r="I3550" s="968"/>
      <c r="J3550" s="968"/>
      <c r="K3550" s="968"/>
      <c r="L3550" s="971"/>
      <c r="M3550" s="968"/>
      <c r="N3550" s="971"/>
      <c r="O3550" s="968"/>
    </row>
    <row r="3551" spans="1:15" ht="15.75">
      <c r="A3551" s="963">
        <v>72</v>
      </c>
      <c r="B3551" s="980"/>
      <c r="C3551" s="977" t="s">
        <v>4198</v>
      </c>
      <c r="D3551" s="981" t="s">
        <v>233</v>
      </c>
      <c r="E3551" s="977">
        <v>1956.44</v>
      </c>
      <c r="F3551" s="979">
        <v>3</v>
      </c>
      <c r="G3551" s="968">
        <f t="shared" si="127"/>
        <v>5869.32</v>
      </c>
      <c r="H3551" s="979"/>
      <c r="I3551" s="968"/>
      <c r="J3551" s="968"/>
      <c r="K3551" s="968"/>
      <c r="L3551" s="971"/>
      <c r="M3551" s="968"/>
      <c r="N3551" s="971"/>
      <c r="O3551" s="968"/>
    </row>
    <row r="3552" spans="1:15" ht="15.75">
      <c r="A3552" s="1134" t="s">
        <v>4199</v>
      </c>
      <c r="B3552" s="1135"/>
      <c r="C3552" s="1135"/>
      <c r="D3552" s="1136"/>
      <c r="E3552" s="42"/>
      <c r="F3552" s="98"/>
      <c r="G3552" s="982">
        <f>SUM(G3480:G3551)</f>
        <v>7700982.8500000006</v>
      </c>
      <c r="H3552" s="794"/>
      <c r="I3552" s="982">
        <f>SUM(I3480:I3549)</f>
        <v>0</v>
      </c>
      <c r="J3552" s="703"/>
      <c r="K3552" s="982">
        <f>SUM(K3480:K3549)</f>
        <v>0</v>
      </c>
      <c r="L3552" s="703"/>
      <c r="M3552" s="982">
        <f>SUM(M3480:M3549)</f>
        <v>52500</v>
      </c>
      <c r="N3552" s="703"/>
      <c r="O3552" s="982">
        <f>SUM(O3480:O3549)</f>
        <v>144290</v>
      </c>
    </row>
    <row r="3553" spans="1:15" ht="15.75">
      <c r="A3553" s="983"/>
      <c r="B3553" s="983"/>
      <c r="C3553" s="983"/>
      <c r="D3553" s="983"/>
      <c r="E3553" s="983"/>
      <c r="F3553" s="983"/>
      <c r="G3553" s="983"/>
      <c r="H3553" s="983"/>
      <c r="I3553" s="983"/>
      <c r="J3553" s="983"/>
      <c r="K3553" s="983"/>
      <c r="L3553" s="983"/>
      <c r="M3553" s="983"/>
      <c r="N3553" s="983"/>
      <c r="O3553" s="983"/>
    </row>
    <row r="3554" spans="1:15" ht="15.75">
      <c r="A3554" s="1141" t="s">
        <v>4200</v>
      </c>
      <c r="B3554" s="1141"/>
      <c r="C3554" s="1141"/>
      <c r="D3554" s="1141"/>
      <c r="E3554" s="1141"/>
      <c r="F3554" s="1141"/>
      <c r="G3554" s="1141"/>
      <c r="H3554" s="1141"/>
      <c r="I3554" s="1141"/>
      <c r="J3554" s="1141"/>
      <c r="K3554" s="1141"/>
      <c r="L3554" s="1141"/>
      <c r="M3554" s="1141"/>
      <c r="N3554" s="1141"/>
      <c r="O3554" s="1141"/>
    </row>
    <row r="3555" spans="1:15" ht="15.75">
      <c r="A3555" s="161">
        <v>74</v>
      </c>
      <c r="B3555" s="339" t="s">
        <v>4201</v>
      </c>
      <c r="C3555" s="82" t="s">
        <v>4202</v>
      </c>
      <c r="D3555" s="83" t="s">
        <v>46</v>
      </c>
      <c r="E3555" s="83">
        <v>900</v>
      </c>
      <c r="F3555" s="83"/>
      <c r="G3555" s="87"/>
      <c r="H3555" s="83"/>
      <c r="I3555" s="433"/>
      <c r="J3555" s="83"/>
      <c r="K3555" s="433"/>
      <c r="L3555" s="87">
        <v>1</v>
      </c>
      <c r="M3555" s="87">
        <f>(E3555*L3555)</f>
        <v>900</v>
      </c>
      <c r="N3555" s="433"/>
      <c r="O3555" s="161"/>
    </row>
    <row r="3556" spans="1:15" ht="15.75">
      <c r="A3556" s="161">
        <v>75</v>
      </c>
      <c r="B3556" s="339" t="s">
        <v>4203</v>
      </c>
      <c r="C3556" s="82" t="s">
        <v>4204</v>
      </c>
      <c r="D3556" s="83" t="s">
        <v>46</v>
      </c>
      <c r="E3556" s="83">
        <v>187</v>
      </c>
      <c r="F3556" s="83">
        <v>1</v>
      </c>
      <c r="G3556" s="87">
        <f>(E3556*F3556)</f>
        <v>187</v>
      </c>
      <c r="H3556" s="83"/>
      <c r="I3556" s="433"/>
      <c r="J3556" s="83"/>
      <c r="K3556" s="433"/>
      <c r="L3556" s="161"/>
      <c r="M3556" s="161"/>
      <c r="N3556" s="433"/>
      <c r="O3556" s="161"/>
    </row>
    <row r="3557" spans="1:15" ht="31.5">
      <c r="A3557" s="161">
        <v>76</v>
      </c>
      <c r="B3557" s="339" t="s">
        <v>4205</v>
      </c>
      <c r="C3557" s="82" t="s">
        <v>4206</v>
      </c>
      <c r="D3557" s="83" t="s">
        <v>46</v>
      </c>
      <c r="E3557" s="83">
        <v>11036</v>
      </c>
      <c r="F3557" s="83">
        <v>1</v>
      </c>
      <c r="G3557" s="87">
        <f t="shared" ref="G3557:G3597" si="128">(E3557*F3557)</f>
        <v>11036</v>
      </c>
      <c r="H3557" s="83"/>
      <c r="I3557" s="433"/>
      <c r="J3557" s="83"/>
      <c r="K3557" s="433"/>
      <c r="L3557" s="161"/>
      <c r="M3557" s="161"/>
      <c r="N3557" s="433"/>
      <c r="O3557" s="83"/>
    </row>
    <row r="3558" spans="1:15" ht="15.75">
      <c r="A3558" s="161">
        <v>77</v>
      </c>
      <c r="B3558" s="339" t="s">
        <v>1306</v>
      </c>
      <c r="C3558" s="82" t="s">
        <v>1307</v>
      </c>
      <c r="D3558" s="83" t="s">
        <v>46</v>
      </c>
      <c r="E3558" s="83">
        <v>26600</v>
      </c>
      <c r="F3558" s="83">
        <v>1</v>
      </c>
      <c r="G3558" s="87">
        <f t="shared" si="128"/>
        <v>26600</v>
      </c>
      <c r="H3558" s="83"/>
      <c r="I3558" s="83"/>
      <c r="J3558" s="83"/>
      <c r="K3558" s="433"/>
      <c r="L3558" s="161"/>
      <c r="M3558" s="161"/>
      <c r="N3558" s="83"/>
      <c r="O3558" s="83"/>
    </row>
    <row r="3559" spans="1:15" ht="15.75">
      <c r="A3559" s="161">
        <v>78</v>
      </c>
      <c r="B3559" s="339" t="s">
        <v>4207</v>
      </c>
      <c r="C3559" s="82" t="s">
        <v>4208</v>
      </c>
      <c r="D3559" s="83" t="s">
        <v>46</v>
      </c>
      <c r="E3559" s="83">
        <v>3330</v>
      </c>
      <c r="F3559" s="83">
        <v>1</v>
      </c>
      <c r="G3559" s="87">
        <f t="shared" si="128"/>
        <v>3330</v>
      </c>
      <c r="H3559" s="83"/>
      <c r="I3559" s="83"/>
      <c r="J3559" s="83"/>
      <c r="K3559" s="433"/>
      <c r="L3559" s="161"/>
      <c r="M3559" s="161"/>
      <c r="N3559" s="83"/>
      <c r="O3559" s="83"/>
    </row>
    <row r="3560" spans="1:15" ht="15.75">
      <c r="A3560" s="161">
        <v>79</v>
      </c>
      <c r="B3560" s="339" t="s">
        <v>4209</v>
      </c>
      <c r="C3560" s="82" t="s">
        <v>4210</v>
      </c>
      <c r="D3560" s="83" t="s">
        <v>46</v>
      </c>
      <c r="E3560" s="83">
        <v>5157</v>
      </c>
      <c r="F3560" s="83"/>
      <c r="G3560" s="87">
        <f t="shared" si="128"/>
        <v>0</v>
      </c>
      <c r="H3560" s="83"/>
      <c r="I3560" s="83"/>
      <c r="J3560" s="83"/>
      <c r="K3560" s="433"/>
      <c r="L3560" s="161"/>
      <c r="M3560" s="161"/>
      <c r="N3560" s="83">
        <v>1</v>
      </c>
      <c r="O3560" s="83">
        <f>(E3560*N3560)</f>
        <v>5157</v>
      </c>
    </row>
    <row r="3561" spans="1:15" ht="15.75">
      <c r="A3561" s="161">
        <v>80</v>
      </c>
      <c r="B3561" s="339" t="s">
        <v>4211</v>
      </c>
      <c r="C3561" s="82" t="s">
        <v>4212</v>
      </c>
      <c r="D3561" s="83" t="s">
        <v>46</v>
      </c>
      <c r="E3561" s="83">
        <v>153</v>
      </c>
      <c r="F3561" s="83">
        <v>1</v>
      </c>
      <c r="G3561" s="87">
        <f t="shared" si="128"/>
        <v>153</v>
      </c>
      <c r="H3561" s="83"/>
      <c r="I3561" s="83"/>
      <c r="J3561" s="83"/>
      <c r="K3561" s="433"/>
      <c r="L3561" s="161"/>
      <c r="M3561" s="161"/>
      <c r="N3561" s="83"/>
      <c r="O3561" s="83"/>
    </row>
    <row r="3562" spans="1:15" ht="15.75">
      <c r="A3562" s="161">
        <v>81</v>
      </c>
      <c r="B3562" s="339" t="s">
        <v>4213</v>
      </c>
      <c r="C3562" s="82" t="s">
        <v>4214</v>
      </c>
      <c r="D3562" s="83" t="s">
        <v>46</v>
      </c>
      <c r="E3562" s="83">
        <v>297</v>
      </c>
      <c r="F3562" s="83">
        <v>1</v>
      </c>
      <c r="G3562" s="87">
        <f t="shared" si="128"/>
        <v>297</v>
      </c>
      <c r="H3562" s="83"/>
      <c r="I3562" s="83"/>
      <c r="J3562" s="83"/>
      <c r="K3562" s="433"/>
      <c r="L3562" s="161"/>
      <c r="M3562" s="161"/>
      <c r="N3562" s="83"/>
      <c r="O3562" s="83"/>
    </row>
    <row r="3563" spans="1:15" ht="31.5">
      <c r="A3563" s="161">
        <v>82</v>
      </c>
      <c r="B3563" s="339" t="s">
        <v>4215</v>
      </c>
      <c r="C3563" s="82" t="s">
        <v>4216</v>
      </c>
      <c r="D3563" s="83" t="s">
        <v>46</v>
      </c>
      <c r="E3563" s="83">
        <v>12733</v>
      </c>
      <c r="F3563" s="83"/>
      <c r="G3563" s="87">
        <f t="shared" si="128"/>
        <v>0</v>
      </c>
      <c r="H3563" s="83"/>
      <c r="I3563" s="83"/>
      <c r="J3563" s="83"/>
      <c r="K3563" s="433"/>
      <c r="L3563" s="161"/>
      <c r="M3563" s="161"/>
      <c r="N3563" s="83">
        <v>1</v>
      </c>
      <c r="O3563" s="83">
        <f>(E3563*N3563)</f>
        <v>12733</v>
      </c>
    </row>
    <row r="3564" spans="1:15" ht="15.75">
      <c r="A3564" s="161">
        <v>83</v>
      </c>
      <c r="B3564" s="339"/>
      <c r="C3564" s="82" t="s">
        <v>4217</v>
      </c>
      <c r="D3564" s="433" t="s">
        <v>233</v>
      </c>
      <c r="E3564" s="433">
        <v>10879</v>
      </c>
      <c r="F3564" s="83">
        <v>3</v>
      </c>
      <c r="G3564" s="87">
        <f t="shared" si="128"/>
        <v>32637</v>
      </c>
      <c r="H3564" s="83"/>
      <c r="I3564" s="433"/>
      <c r="J3564" s="433"/>
      <c r="K3564" s="433"/>
      <c r="L3564" s="161"/>
      <c r="M3564" s="161"/>
      <c r="N3564" s="433"/>
      <c r="O3564" s="83"/>
    </row>
    <row r="3565" spans="1:15" ht="15.75">
      <c r="A3565" s="161">
        <v>84</v>
      </c>
      <c r="B3565" s="339" t="s">
        <v>4218</v>
      </c>
      <c r="C3565" s="82" t="s">
        <v>4219</v>
      </c>
      <c r="D3565" s="433" t="s">
        <v>233</v>
      </c>
      <c r="E3565" s="433">
        <v>2473</v>
      </c>
      <c r="F3565" s="83">
        <v>6</v>
      </c>
      <c r="G3565" s="87">
        <f t="shared" si="128"/>
        <v>14838</v>
      </c>
      <c r="H3565" s="83"/>
      <c r="I3565" s="433"/>
      <c r="J3565" s="433"/>
      <c r="K3565" s="433"/>
      <c r="L3565" s="161"/>
      <c r="M3565" s="161"/>
      <c r="N3565" s="433"/>
      <c r="O3565" s="83"/>
    </row>
    <row r="3566" spans="1:15" ht="15.75">
      <c r="A3566" s="161">
        <v>85</v>
      </c>
      <c r="B3566" s="339"/>
      <c r="C3566" s="82" t="s">
        <v>4220</v>
      </c>
      <c r="D3566" s="433" t="s">
        <v>233</v>
      </c>
      <c r="E3566" s="433">
        <v>3436.43</v>
      </c>
      <c r="F3566" s="83">
        <v>1</v>
      </c>
      <c r="G3566" s="87">
        <f t="shared" si="128"/>
        <v>3436.43</v>
      </c>
      <c r="H3566" s="83"/>
      <c r="I3566" s="433"/>
      <c r="J3566" s="433"/>
      <c r="K3566" s="433"/>
      <c r="L3566" s="161"/>
      <c r="M3566" s="161"/>
      <c r="N3566" s="433"/>
      <c r="O3566" s="83"/>
    </row>
    <row r="3567" spans="1:15" ht="15.75">
      <c r="A3567" s="161">
        <v>86</v>
      </c>
      <c r="B3567" s="339"/>
      <c r="C3567" s="82" t="s">
        <v>4221</v>
      </c>
      <c r="D3567" s="433" t="s">
        <v>233</v>
      </c>
      <c r="E3567" s="433">
        <v>6052</v>
      </c>
      <c r="F3567" s="83">
        <v>1</v>
      </c>
      <c r="G3567" s="87">
        <f t="shared" si="128"/>
        <v>6052</v>
      </c>
      <c r="H3567" s="83"/>
      <c r="I3567" s="433"/>
      <c r="J3567" s="433"/>
      <c r="K3567" s="433"/>
      <c r="L3567" s="161"/>
      <c r="M3567" s="161"/>
      <c r="N3567" s="433"/>
      <c r="O3567" s="83"/>
    </row>
    <row r="3568" spans="1:15" ht="15.75">
      <c r="A3568" s="161">
        <v>87</v>
      </c>
      <c r="B3568" s="339" t="s">
        <v>1854</v>
      </c>
      <c r="C3568" s="82" t="s">
        <v>1855</v>
      </c>
      <c r="D3568" s="433" t="s">
        <v>233</v>
      </c>
      <c r="E3568" s="433">
        <v>7477</v>
      </c>
      <c r="F3568" s="83">
        <v>1</v>
      </c>
      <c r="G3568" s="87">
        <f t="shared" si="128"/>
        <v>7477</v>
      </c>
      <c r="H3568" s="83"/>
      <c r="I3568" s="433"/>
      <c r="J3568" s="433"/>
      <c r="K3568" s="433"/>
      <c r="L3568" s="161"/>
      <c r="M3568" s="161"/>
      <c r="N3568" s="433"/>
      <c r="O3568" s="83"/>
    </row>
    <row r="3569" spans="1:15" ht="15.75">
      <c r="A3569" s="161">
        <v>88</v>
      </c>
      <c r="B3569" s="339" t="s">
        <v>1856</v>
      </c>
      <c r="C3569" s="82" t="s">
        <v>1857</v>
      </c>
      <c r="D3569" s="433" t="s">
        <v>233</v>
      </c>
      <c r="E3569" s="433">
        <v>10396.5</v>
      </c>
      <c r="F3569" s="83">
        <v>2</v>
      </c>
      <c r="G3569" s="87">
        <f t="shared" si="128"/>
        <v>20793</v>
      </c>
      <c r="H3569" s="83"/>
      <c r="I3569" s="433"/>
      <c r="J3569" s="433"/>
      <c r="K3569" s="433"/>
      <c r="L3569" s="161"/>
      <c r="M3569" s="161"/>
      <c r="N3569" s="433"/>
      <c r="O3569" s="83"/>
    </row>
    <row r="3570" spans="1:15" ht="15.75">
      <c r="A3570" s="161">
        <v>89</v>
      </c>
      <c r="B3570" s="339" t="s">
        <v>4222</v>
      </c>
      <c r="C3570" s="82" t="s">
        <v>4223</v>
      </c>
      <c r="D3570" s="433" t="s">
        <v>4224</v>
      </c>
      <c r="E3570" s="433">
        <v>2537.35</v>
      </c>
      <c r="F3570" s="83">
        <v>8</v>
      </c>
      <c r="G3570" s="87">
        <f t="shared" si="128"/>
        <v>20298.8</v>
      </c>
      <c r="H3570" s="83"/>
      <c r="I3570" s="433"/>
      <c r="J3570" s="433"/>
      <c r="K3570" s="433"/>
      <c r="L3570" s="161"/>
      <c r="M3570" s="161"/>
      <c r="N3570" s="433"/>
      <c r="O3570" s="83"/>
    </row>
    <row r="3571" spans="1:15" ht="15.75">
      <c r="A3571" s="161">
        <v>90</v>
      </c>
      <c r="B3571" s="339" t="s">
        <v>4050</v>
      </c>
      <c r="C3571" s="82" t="s">
        <v>4051</v>
      </c>
      <c r="D3571" s="433" t="s">
        <v>4224</v>
      </c>
      <c r="E3571" s="433">
        <v>11640</v>
      </c>
      <c r="F3571" s="83">
        <v>2</v>
      </c>
      <c r="G3571" s="87">
        <f t="shared" si="128"/>
        <v>23280</v>
      </c>
      <c r="H3571" s="83"/>
      <c r="I3571" s="433"/>
      <c r="J3571" s="433"/>
      <c r="K3571" s="433"/>
      <c r="L3571" s="161"/>
      <c r="M3571" s="161"/>
      <c r="N3571" s="433"/>
      <c r="O3571" s="83"/>
    </row>
    <row r="3572" spans="1:15" ht="15.75">
      <c r="A3572" s="161">
        <v>91</v>
      </c>
      <c r="B3572" s="339"/>
      <c r="C3572" s="82" t="s">
        <v>4225</v>
      </c>
      <c r="D3572" s="433" t="s">
        <v>233</v>
      </c>
      <c r="E3572" s="433">
        <v>11497</v>
      </c>
      <c r="F3572" s="83">
        <v>1</v>
      </c>
      <c r="G3572" s="87">
        <f t="shared" si="128"/>
        <v>11497</v>
      </c>
      <c r="H3572" s="83"/>
      <c r="I3572" s="433"/>
      <c r="J3572" s="433"/>
      <c r="K3572" s="433"/>
      <c r="L3572" s="161"/>
      <c r="M3572" s="161"/>
      <c r="N3572" s="433"/>
      <c r="O3572" s="83"/>
    </row>
    <row r="3573" spans="1:15" ht="15.75">
      <c r="A3573" s="161">
        <v>92</v>
      </c>
      <c r="B3573" s="339"/>
      <c r="C3573" s="82" t="s">
        <v>4226</v>
      </c>
      <c r="D3573" s="433" t="s">
        <v>233</v>
      </c>
      <c r="E3573" s="433">
        <v>10254</v>
      </c>
      <c r="F3573" s="83">
        <v>1</v>
      </c>
      <c r="G3573" s="87">
        <f t="shared" si="128"/>
        <v>10254</v>
      </c>
      <c r="H3573" s="83"/>
      <c r="I3573" s="433"/>
      <c r="J3573" s="433"/>
      <c r="K3573" s="433"/>
      <c r="L3573" s="161"/>
      <c r="M3573" s="161"/>
      <c r="N3573" s="433"/>
      <c r="O3573" s="83"/>
    </row>
    <row r="3574" spans="1:15" ht="15.75">
      <c r="A3574" s="161">
        <v>93</v>
      </c>
      <c r="B3574" s="339"/>
      <c r="C3574" s="82" t="s">
        <v>4227</v>
      </c>
      <c r="D3574" s="433" t="s">
        <v>233</v>
      </c>
      <c r="E3574" s="433">
        <v>11361</v>
      </c>
      <c r="F3574" s="83">
        <v>1</v>
      </c>
      <c r="G3574" s="87">
        <f t="shared" si="128"/>
        <v>11361</v>
      </c>
      <c r="H3574" s="83"/>
      <c r="I3574" s="433"/>
      <c r="J3574" s="433"/>
      <c r="K3574" s="433"/>
      <c r="L3574" s="161"/>
      <c r="M3574" s="161"/>
      <c r="N3574" s="433"/>
      <c r="O3574" s="83"/>
    </row>
    <row r="3575" spans="1:15" ht="15.75">
      <c r="A3575" s="161">
        <v>94</v>
      </c>
      <c r="B3575" s="339"/>
      <c r="C3575" s="82" t="s">
        <v>4228</v>
      </c>
      <c r="D3575" s="433" t="s">
        <v>233</v>
      </c>
      <c r="E3575" s="433">
        <v>13623</v>
      </c>
      <c r="F3575" s="83">
        <v>1</v>
      </c>
      <c r="G3575" s="87">
        <f t="shared" si="128"/>
        <v>13623</v>
      </c>
      <c r="H3575" s="83"/>
      <c r="I3575" s="433"/>
      <c r="J3575" s="433"/>
      <c r="K3575" s="433"/>
      <c r="L3575" s="161"/>
      <c r="M3575" s="161"/>
      <c r="N3575" s="433"/>
      <c r="O3575" s="83"/>
    </row>
    <row r="3576" spans="1:15" ht="15.75">
      <c r="A3576" s="161">
        <v>95</v>
      </c>
      <c r="B3576" s="339"/>
      <c r="C3576" s="82" t="s">
        <v>4229</v>
      </c>
      <c r="D3576" s="433" t="s">
        <v>233</v>
      </c>
      <c r="E3576" s="433">
        <v>46712</v>
      </c>
      <c r="F3576" s="83">
        <v>1</v>
      </c>
      <c r="G3576" s="87">
        <f t="shared" si="128"/>
        <v>46712</v>
      </c>
      <c r="H3576" s="83"/>
      <c r="I3576" s="433"/>
      <c r="J3576" s="433"/>
      <c r="K3576" s="433"/>
      <c r="L3576" s="161"/>
      <c r="M3576" s="161"/>
      <c r="N3576" s="433"/>
      <c r="O3576" s="83"/>
    </row>
    <row r="3577" spans="1:15" ht="15.75">
      <c r="A3577" s="161">
        <v>96</v>
      </c>
      <c r="B3577" s="339"/>
      <c r="C3577" s="82" t="s">
        <v>4230</v>
      </c>
      <c r="D3577" s="433" t="s">
        <v>233</v>
      </c>
      <c r="E3577" s="433">
        <v>2766.7</v>
      </c>
      <c r="F3577" s="83">
        <v>1</v>
      </c>
      <c r="G3577" s="87">
        <f t="shared" si="128"/>
        <v>2766.7</v>
      </c>
      <c r="H3577" s="83"/>
      <c r="I3577" s="433"/>
      <c r="J3577" s="433"/>
      <c r="K3577" s="433"/>
      <c r="L3577" s="161"/>
      <c r="M3577" s="161"/>
      <c r="N3577" s="433"/>
      <c r="O3577" s="83"/>
    </row>
    <row r="3578" spans="1:15" ht="15.75">
      <c r="A3578" s="161">
        <v>97</v>
      </c>
      <c r="B3578" s="339" t="s">
        <v>4231</v>
      </c>
      <c r="C3578" s="82" t="s">
        <v>4232</v>
      </c>
      <c r="D3578" s="433" t="s">
        <v>233</v>
      </c>
      <c r="E3578" s="433">
        <v>261.05</v>
      </c>
      <c r="F3578" s="83"/>
      <c r="G3578" s="87">
        <f t="shared" si="128"/>
        <v>0</v>
      </c>
      <c r="H3578" s="83"/>
      <c r="I3578" s="433"/>
      <c r="J3578" s="433"/>
      <c r="K3578" s="433"/>
      <c r="L3578" s="161"/>
      <c r="M3578" s="161"/>
      <c r="N3578" s="433">
        <v>5</v>
      </c>
      <c r="O3578" s="83">
        <f>(E3578*N3578)</f>
        <v>1305.25</v>
      </c>
    </row>
    <row r="3579" spans="1:15" ht="15.75">
      <c r="A3579" s="161">
        <v>98</v>
      </c>
      <c r="B3579" s="339" t="s">
        <v>1125</v>
      </c>
      <c r="C3579" s="82" t="s">
        <v>4233</v>
      </c>
      <c r="D3579" s="433" t="s">
        <v>233</v>
      </c>
      <c r="E3579" s="433">
        <v>681</v>
      </c>
      <c r="F3579" s="83"/>
      <c r="G3579" s="87">
        <f t="shared" si="128"/>
        <v>0</v>
      </c>
      <c r="H3579" s="83"/>
      <c r="I3579" s="433"/>
      <c r="J3579" s="433"/>
      <c r="K3579" s="433"/>
      <c r="L3579" s="161"/>
      <c r="M3579" s="161"/>
      <c r="N3579" s="433">
        <v>5</v>
      </c>
      <c r="O3579" s="83">
        <f t="shared" ref="O3579:O3582" si="129">(E3579*N3579)</f>
        <v>3405</v>
      </c>
    </row>
    <row r="3580" spans="1:15" ht="15.75">
      <c r="A3580" s="161">
        <v>99</v>
      </c>
      <c r="B3580" s="339" t="s">
        <v>1129</v>
      </c>
      <c r="C3580" s="82" t="s">
        <v>1862</v>
      </c>
      <c r="D3580" s="433" t="s">
        <v>233</v>
      </c>
      <c r="E3580" s="433">
        <v>1816</v>
      </c>
      <c r="F3580" s="83"/>
      <c r="G3580" s="87">
        <f t="shared" si="128"/>
        <v>0</v>
      </c>
      <c r="H3580" s="83"/>
      <c r="I3580" s="433"/>
      <c r="J3580" s="433"/>
      <c r="K3580" s="433"/>
      <c r="L3580" s="161"/>
      <c r="M3580" s="161"/>
      <c r="N3580" s="433">
        <v>5</v>
      </c>
      <c r="O3580" s="83">
        <f t="shared" si="129"/>
        <v>9080</v>
      </c>
    </row>
    <row r="3581" spans="1:15" ht="15.75">
      <c r="A3581" s="161">
        <v>100</v>
      </c>
      <c r="B3581" s="339" t="s">
        <v>1122</v>
      </c>
      <c r="C3581" s="82" t="s">
        <v>1863</v>
      </c>
      <c r="D3581" s="433" t="s">
        <v>233</v>
      </c>
      <c r="E3581" s="433">
        <v>851.25</v>
      </c>
      <c r="F3581" s="83"/>
      <c r="G3581" s="87">
        <f t="shared" si="128"/>
        <v>0</v>
      </c>
      <c r="H3581" s="83"/>
      <c r="I3581" s="433"/>
      <c r="J3581" s="433"/>
      <c r="K3581" s="433"/>
      <c r="L3581" s="161"/>
      <c r="M3581" s="161"/>
      <c r="N3581" s="433">
        <v>5</v>
      </c>
      <c r="O3581" s="83">
        <f t="shared" si="129"/>
        <v>4256.25</v>
      </c>
    </row>
    <row r="3582" spans="1:15" ht="15.75">
      <c r="A3582" s="161">
        <v>101</v>
      </c>
      <c r="B3582" s="339" t="s">
        <v>1134</v>
      </c>
      <c r="C3582" s="82" t="s">
        <v>1864</v>
      </c>
      <c r="D3582" s="433" t="s">
        <v>233</v>
      </c>
      <c r="E3582" s="433">
        <v>737.75</v>
      </c>
      <c r="F3582" s="83"/>
      <c r="G3582" s="87">
        <f t="shared" si="128"/>
        <v>0</v>
      </c>
      <c r="H3582" s="83"/>
      <c r="I3582" s="433"/>
      <c r="J3582" s="433"/>
      <c r="K3582" s="433"/>
      <c r="L3582" s="161"/>
      <c r="M3582" s="161"/>
      <c r="N3582" s="433">
        <v>5</v>
      </c>
      <c r="O3582" s="83">
        <f t="shared" si="129"/>
        <v>3688.75</v>
      </c>
    </row>
    <row r="3583" spans="1:15" ht="15.75">
      <c r="A3583" s="161">
        <v>102</v>
      </c>
      <c r="B3583" s="83"/>
      <c r="C3583" s="82" t="s">
        <v>4234</v>
      </c>
      <c r="D3583" s="83" t="s">
        <v>233</v>
      </c>
      <c r="E3583" s="83">
        <v>7200</v>
      </c>
      <c r="F3583" s="83">
        <v>1</v>
      </c>
      <c r="G3583" s="87">
        <f t="shared" si="128"/>
        <v>7200</v>
      </c>
      <c r="H3583" s="83"/>
      <c r="I3583" s="83"/>
      <c r="J3583" s="83"/>
      <c r="K3583" s="433"/>
      <c r="L3583" s="161"/>
      <c r="M3583" s="161"/>
      <c r="N3583" s="83"/>
      <c r="O3583" s="83"/>
    </row>
    <row r="3584" spans="1:15" ht="15.75">
      <c r="A3584" s="161">
        <v>103</v>
      </c>
      <c r="B3584" s="83"/>
      <c r="C3584" s="82" t="s">
        <v>4235</v>
      </c>
      <c r="D3584" s="83" t="s">
        <v>233</v>
      </c>
      <c r="E3584" s="83">
        <v>29000</v>
      </c>
      <c r="F3584" s="83">
        <v>1</v>
      </c>
      <c r="G3584" s="87">
        <f t="shared" si="128"/>
        <v>29000</v>
      </c>
      <c r="H3584" s="83"/>
      <c r="I3584" s="83"/>
      <c r="J3584" s="83"/>
      <c r="K3584" s="433"/>
      <c r="L3584" s="161"/>
      <c r="M3584" s="161"/>
      <c r="N3584" s="83"/>
      <c r="O3584" s="83"/>
    </row>
    <row r="3585" spans="1:15" ht="15.75">
      <c r="A3585" s="161">
        <v>104</v>
      </c>
      <c r="B3585" s="83"/>
      <c r="C3585" s="82" t="s">
        <v>4236</v>
      </c>
      <c r="D3585" s="83" t="s">
        <v>233</v>
      </c>
      <c r="E3585" s="83">
        <v>5500</v>
      </c>
      <c r="F3585" s="83">
        <v>1</v>
      </c>
      <c r="G3585" s="87">
        <f t="shared" si="128"/>
        <v>5500</v>
      </c>
      <c r="H3585" s="83"/>
      <c r="I3585" s="83"/>
      <c r="J3585" s="83"/>
      <c r="K3585" s="433"/>
      <c r="L3585" s="161"/>
      <c r="M3585" s="161"/>
      <c r="N3585" s="83"/>
      <c r="O3585" s="83"/>
    </row>
    <row r="3586" spans="1:15" ht="15.75">
      <c r="A3586" s="161">
        <v>105</v>
      </c>
      <c r="B3586" s="83"/>
      <c r="C3586" s="82" t="s">
        <v>4237</v>
      </c>
      <c r="D3586" s="83" t="s">
        <v>233</v>
      </c>
      <c r="E3586" s="83">
        <v>178000</v>
      </c>
      <c r="F3586" s="83">
        <v>1</v>
      </c>
      <c r="G3586" s="87">
        <f t="shared" si="128"/>
        <v>178000</v>
      </c>
      <c r="H3586" s="83"/>
      <c r="I3586" s="83"/>
      <c r="J3586" s="83"/>
      <c r="K3586" s="433"/>
      <c r="L3586" s="161"/>
      <c r="M3586" s="161"/>
      <c r="N3586" s="83"/>
      <c r="O3586" s="83"/>
    </row>
    <row r="3587" spans="1:15" ht="15.75">
      <c r="A3587" s="161">
        <v>106</v>
      </c>
      <c r="B3587" s="83"/>
      <c r="C3587" s="82" t="s">
        <v>4238</v>
      </c>
      <c r="D3587" s="83" t="s">
        <v>233</v>
      </c>
      <c r="E3587" s="83">
        <v>10500</v>
      </c>
      <c r="F3587" s="83">
        <v>1</v>
      </c>
      <c r="G3587" s="87">
        <f t="shared" si="128"/>
        <v>10500</v>
      </c>
      <c r="H3587" s="83"/>
      <c r="I3587" s="83"/>
      <c r="J3587" s="83"/>
      <c r="K3587" s="433"/>
      <c r="L3587" s="161"/>
      <c r="M3587" s="161"/>
      <c r="N3587" s="83"/>
      <c r="O3587" s="83"/>
    </row>
    <row r="3588" spans="1:15" ht="15.75">
      <c r="A3588" s="161">
        <v>107</v>
      </c>
      <c r="B3588" s="83"/>
      <c r="C3588" s="82" t="s">
        <v>4239</v>
      </c>
      <c r="D3588" s="83" t="s">
        <v>233</v>
      </c>
      <c r="E3588" s="83">
        <v>580</v>
      </c>
      <c r="F3588" s="83">
        <v>1</v>
      </c>
      <c r="G3588" s="87">
        <f t="shared" si="128"/>
        <v>580</v>
      </c>
      <c r="H3588" s="83"/>
      <c r="I3588" s="83"/>
      <c r="J3588" s="83"/>
      <c r="K3588" s="433"/>
      <c r="L3588" s="161"/>
      <c r="M3588" s="161"/>
      <c r="N3588" s="83"/>
      <c r="O3588" s="83"/>
    </row>
    <row r="3589" spans="1:15" ht="15.75">
      <c r="A3589" s="161">
        <v>108</v>
      </c>
      <c r="B3589" s="83"/>
      <c r="C3589" s="82" t="s">
        <v>4240</v>
      </c>
      <c r="D3589" s="83" t="s">
        <v>233</v>
      </c>
      <c r="E3589" s="83">
        <v>0</v>
      </c>
      <c r="F3589" s="83">
        <v>1</v>
      </c>
      <c r="G3589" s="87">
        <f t="shared" si="128"/>
        <v>0</v>
      </c>
      <c r="H3589" s="83"/>
      <c r="I3589" s="83"/>
      <c r="J3589" s="83"/>
      <c r="K3589" s="433"/>
      <c r="L3589" s="161"/>
      <c r="M3589" s="161"/>
      <c r="N3589" s="83"/>
      <c r="O3589" s="83"/>
    </row>
    <row r="3590" spans="1:15" ht="15.75">
      <c r="A3590" s="161">
        <v>109</v>
      </c>
      <c r="B3590" s="83"/>
      <c r="C3590" s="82" t="s">
        <v>3550</v>
      </c>
      <c r="D3590" s="83" t="s">
        <v>233</v>
      </c>
      <c r="E3590" s="83">
        <v>618</v>
      </c>
      <c r="F3590" s="83">
        <v>1</v>
      </c>
      <c r="G3590" s="87">
        <f t="shared" si="128"/>
        <v>618</v>
      </c>
      <c r="H3590" s="83"/>
      <c r="I3590" s="83"/>
      <c r="J3590" s="83"/>
      <c r="K3590" s="433"/>
      <c r="L3590" s="161"/>
      <c r="M3590" s="161"/>
      <c r="N3590" s="83"/>
      <c r="O3590" s="83"/>
    </row>
    <row r="3591" spans="1:15" ht="15.75">
      <c r="A3591" s="161">
        <v>110</v>
      </c>
      <c r="B3591" s="83"/>
      <c r="C3591" s="82" t="s">
        <v>4241</v>
      </c>
      <c r="D3591" s="83" t="s">
        <v>233</v>
      </c>
      <c r="E3591" s="83">
        <v>7316</v>
      </c>
      <c r="F3591" s="83">
        <v>2</v>
      </c>
      <c r="G3591" s="87">
        <f t="shared" si="128"/>
        <v>14632</v>
      </c>
      <c r="H3591" s="83"/>
      <c r="I3591" s="83"/>
      <c r="J3591" s="83"/>
      <c r="K3591" s="433"/>
      <c r="L3591" s="161"/>
      <c r="M3591" s="161"/>
      <c r="N3591" s="83"/>
      <c r="O3591" s="83"/>
    </row>
    <row r="3592" spans="1:15" ht="15.75">
      <c r="A3592" s="161">
        <v>111</v>
      </c>
      <c r="B3592" s="83"/>
      <c r="C3592" s="82" t="s">
        <v>4242</v>
      </c>
      <c r="D3592" s="83" t="s">
        <v>233</v>
      </c>
      <c r="E3592" s="83">
        <v>5107.5</v>
      </c>
      <c r="F3592" s="87">
        <v>1</v>
      </c>
      <c r="G3592" s="87">
        <f t="shared" si="128"/>
        <v>5107.5</v>
      </c>
      <c r="H3592" s="83"/>
      <c r="I3592" s="83"/>
      <c r="J3592" s="83"/>
      <c r="K3592" s="433"/>
      <c r="L3592" s="161"/>
      <c r="M3592" s="161"/>
      <c r="N3592" s="83"/>
      <c r="O3592" s="83"/>
    </row>
    <row r="3593" spans="1:15" ht="15.75">
      <c r="A3593" s="161">
        <v>112</v>
      </c>
      <c r="B3593" s="83"/>
      <c r="C3593" s="82" t="s">
        <v>4243</v>
      </c>
      <c r="D3593" s="83" t="s">
        <v>233</v>
      </c>
      <c r="E3593" s="83">
        <v>0</v>
      </c>
      <c r="F3593" s="87">
        <v>1</v>
      </c>
      <c r="G3593" s="87">
        <f t="shared" si="128"/>
        <v>0</v>
      </c>
      <c r="H3593" s="83"/>
      <c r="I3593" s="83"/>
      <c r="J3593" s="83"/>
      <c r="K3593" s="984"/>
      <c r="L3593" s="161"/>
      <c r="M3593" s="161"/>
      <c r="N3593" s="83"/>
      <c r="O3593" s="83"/>
    </row>
    <row r="3594" spans="1:15" ht="15.75">
      <c r="A3594" s="161">
        <v>113</v>
      </c>
      <c r="B3594" s="83"/>
      <c r="C3594" s="82" t="s">
        <v>4244</v>
      </c>
      <c r="D3594" s="83" t="s">
        <v>233</v>
      </c>
      <c r="E3594" s="83">
        <v>0</v>
      </c>
      <c r="F3594" s="87">
        <v>1</v>
      </c>
      <c r="G3594" s="87">
        <f t="shared" si="128"/>
        <v>0</v>
      </c>
      <c r="H3594" s="83"/>
      <c r="I3594" s="83"/>
      <c r="J3594" s="83"/>
      <c r="K3594" s="984"/>
      <c r="L3594" s="161"/>
      <c r="M3594" s="161"/>
      <c r="N3594" s="83"/>
      <c r="O3594" s="87"/>
    </row>
    <row r="3595" spans="1:15" ht="15.75">
      <c r="A3595" s="161">
        <v>114</v>
      </c>
      <c r="B3595" s="83"/>
      <c r="C3595" s="82" t="s">
        <v>4245</v>
      </c>
      <c r="D3595" s="83" t="s">
        <v>233</v>
      </c>
      <c r="E3595" s="83">
        <v>0</v>
      </c>
      <c r="F3595" s="87">
        <v>1</v>
      </c>
      <c r="G3595" s="87">
        <f t="shared" si="128"/>
        <v>0</v>
      </c>
      <c r="H3595" s="83"/>
      <c r="I3595" s="83"/>
      <c r="J3595" s="83"/>
      <c r="K3595" s="984"/>
      <c r="L3595" s="161"/>
      <c r="M3595" s="161"/>
      <c r="N3595" s="83"/>
      <c r="O3595" s="87"/>
    </row>
    <row r="3596" spans="1:15" ht="15.75">
      <c r="A3596" s="161">
        <v>115</v>
      </c>
      <c r="B3596" s="83"/>
      <c r="C3596" s="82" t="s">
        <v>4246</v>
      </c>
      <c r="D3596" s="83" t="s">
        <v>233</v>
      </c>
      <c r="E3596" s="83">
        <v>4500</v>
      </c>
      <c r="F3596" s="87"/>
      <c r="G3596" s="87">
        <f t="shared" si="128"/>
        <v>0</v>
      </c>
      <c r="H3596" s="83"/>
      <c r="I3596" s="83"/>
      <c r="J3596" s="83"/>
      <c r="K3596" s="984"/>
      <c r="L3596" s="161"/>
      <c r="M3596" s="161"/>
      <c r="N3596" s="83">
        <v>1</v>
      </c>
      <c r="O3596" s="83">
        <f t="shared" ref="O3596:O3597" si="130">(E3596*N3596)</f>
        <v>4500</v>
      </c>
    </row>
    <row r="3597" spans="1:15" ht="15.75">
      <c r="A3597" s="161">
        <v>116</v>
      </c>
      <c r="B3597" s="83"/>
      <c r="C3597" s="82" t="s">
        <v>4247</v>
      </c>
      <c r="D3597" s="83" t="s">
        <v>233</v>
      </c>
      <c r="E3597" s="83">
        <v>7500</v>
      </c>
      <c r="F3597" s="87"/>
      <c r="G3597" s="87">
        <f t="shared" si="128"/>
        <v>0</v>
      </c>
      <c r="H3597" s="83"/>
      <c r="I3597" s="83"/>
      <c r="J3597" s="83"/>
      <c r="K3597" s="984"/>
      <c r="L3597" s="161"/>
      <c r="M3597" s="161"/>
      <c r="N3597" s="83">
        <v>1</v>
      </c>
      <c r="O3597" s="83">
        <f t="shared" si="130"/>
        <v>7500</v>
      </c>
    </row>
    <row r="3598" spans="1:15" ht="15.75">
      <c r="A3598" s="1134" t="s">
        <v>4199</v>
      </c>
      <c r="B3598" s="1135"/>
      <c r="C3598" s="1135"/>
      <c r="D3598" s="1136"/>
      <c r="E3598" s="42"/>
      <c r="F3598" s="98"/>
      <c r="G3598" s="982">
        <f>SUM(G3555:G3597)</f>
        <v>517766.43</v>
      </c>
      <c r="H3598" s="794"/>
      <c r="I3598" s="982">
        <f>SUM(I3555:I3597)</f>
        <v>0</v>
      </c>
      <c r="J3598" s="703"/>
      <c r="K3598" s="982">
        <f>SUM(K3555:K3597)</f>
        <v>0</v>
      </c>
      <c r="L3598" s="703"/>
      <c r="M3598" s="982">
        <f>SUM(M3555:M3597)</f>
        <v>900</v>
      </c>
      <c r="N3598" s="703"/>
      <c r="O3598" s="982">
        <f>SUM(O3555:O3597)</f>
        <v>51625.25</v>
      </c>
    </row>
    <row r="3599" spans="1:15" ht="24.75">
      <c r="A3599" s="985"/>
      <c r="B3599" s="986"/>
      <c r="C3599" s="986"/>
      <c r="D3599" s="986"/>
      <c r="E3599" s="987"/>
      <c r="F3599" s="987"/>
      <c r="G3599" s="987"/>
      <c r="H3599" s="987"/>
      <c r="I3599" s="1137"/>
      <c r="J3599" s="1137"/>
      <c r="K3599" s="988"/>
      <c r="L3599" s="989"/>
      <c r="M3599" s="989"/>
      <c r="N3599" s="989"/>
      <c r="O3599" s="990"/>
    </row>
    <row r="3601" spans="1:13" ht="22.5">
      <c r="A3601" s="1138" t="s">
        <v>686</v>
      </c>
      <c r="B3601" s="1138"/>
      <c r="C3601" s="1138"/>
      <c r="D3601" s="1138"/>
      <c r="E3601" s="1138"/>
      <c r="F3601" s="1138"/>
      <c r="G3601" s="1138"/>
      <c r="H3601" s="1138"/>
      <c r="I3601" s="1138"/>
      <c r="J3601" s="1138"/>
      <c r="K3601" s="123"/>
      <c r="L3601" s="123"/>
      <c r="M3601" s="123"/>
    </row>
    <row r="3602" spans="1:13">
      <c r="A3602" s="122"/>
      <c r="B3602" s="123"/>
      <c r="C3602" s="123"/>
      <c r="D3602" s="123"/>
      <c r="E3602" s="123"/>
      <c r="F3602" s="123"/>
      <c r="G3602" s="123"/>
      <c r="H3602" s="123"/>
      <c r="I3602" s="123"/>
      <c r="J3602" s="123"/>
      <c r="K3602" s="123"/>
      <c r="L3602" s="123"/>
      <c r="M3602" s="123"/>
    </row>
    <row r="3603" spans="1:13">
      <c r="A3603" s="1139" t="s">
        <v>4248</v>
      </c>
      <c r="B3603" s="1139"/>
      <c r="C3603" s="1139"/>
      <c r="D3603" s="176"/>
      <c r="E3603" s="123"/>
      <c r="F3603" s="123"/>
      <c r="G3603" s="123" t="s">
        <v>4249</v>
      </c>
      <c r="H3603" s="123"/>
      <c r="I3603" s="123"/>
      <c r="J3603" s="123"/>
      <c r="K3603" s="123"/>
      <c r="L3603" s="123"/>
      <c r="M3603" s="123"/>
    </row>
    <row r="3604" spans="1:13">
      <c r="A3604" s="1140" t="s">
        <v>4250</v>
      </c>
      <c r="B3604" s="1140"/>
      <c r="C3604" s="1140"/>
      <c r="D3604" s="176"/>
      <c r="E3604" s="123"/>
      <c r="F3604" s="123"/>
      <c r="G3604" s="178" t="s">
        <v>4251</v>
      </c>
      <c r="H3604" s="991" t="s">
        <v>4252</v>
      </c>
      <c r="I3604" s="123"/>
      <c r="J3604" s="123"/>
      <c r="K3604" s="123"/>
      <c r="L3604" s="123"/>
      <c r="M3604" s="123"/>
    </row>
    <row r="3605" spans="1:13">
      <c r="A3605" s="1133" t="s">
        <v>694</v>
      </c>
      <c r="B3605" s="1122" t="s">
        <v>5</v>
      </c>
      <c r="C3605" s="1122" t="s">
        <v>695</v>
      </c>
      <c r="D3605" s="1120" t="s">
        <v>7</v>
      </c>
      <c r="E3605" s="1122" t="s">
        <v>696</v>
      </c>
      <c r="F3605" s="1122"/>
      <c r="G3605" s="1122"/>
      <c r="H3605" s="1122"/>
      <c r="I3605" s="1122"/>
      <c r="J3605" s="1125" t="s">
        <v>769</v>
      </c>
      <c r="K3605" s="1112" t="s">
        <v>679</v>
      </c>
      <c r="L3605" s="123"/>
      <c r="M3605" s="123"/>
    </row>
    <row r="3606" spans="1:13">
      <c r="A3606" s="1122"/>
      <c r="B3606" s="1122"/>
      <c r="C3606" s="1122"/>
      <c r="D3606" s="1121"/>
      <c r="E3606" s="130" t="s">
        <v>10</v>
      </c>
      <c r="F3606" s="130" t="s">
        <v>699</v>
      </c>
      <c r="G3606" s="130" t="s">
        <v>12</v>
      </c>
      <c r="H3606" s="130" t="s">
        <v>700</v>
      </c>
      <c r="I3606" s="130" t="s">
        <v>701</v>
      </c>
      <c r="J3606" s="1126"/>
      <c r="K3606" s="1112"/>
      <c r="L3606" s="123"/>
      <c r="M3606" s="123"/>
    </row>
    <row r="3607" spans="1:13">
      <c r="A3607" s="130"/>
      <c r="B3607" s="1127" t="s">
        <v>4253</v>
      </c>
      <c r="C3607" s="1128"/>
      <c r="D3607" s="1128"/>
      <c r="E3607" s="1128"/>
      <c r="F3607" s="1128"/>
      <c r="G3607" s="1128"/>
      <c r="H3607" s="1128"/>
      <c r="I3607" s="1128"/>
      <c r="J3607" s="1129"/>
      <c r="K3607" s="123"/>
      <c r="L3607" s="123"/>
      <c r="M3607" s="123"/>
    </row>
    <row r="3608" spans="1:13">
      <c r="A3608" s="131">
        <v>1</v>
      </c>
      <c r="B3608" s="992" t="s">
        <v>4037</v>
      </c>
      <c r="C3608" s="992" t="s">
        <v>4038</v>
      </c>
      <c r="D3608" s="992" t="s">
        <v>46</v>
      </c>
      <c r="E3608" s="992">
        <v>1</v>
      </c>
      <c r="F3608" s="131"/>
      <c r="G3608" s="131"/>
      <c r="H3608" s="131"/>
      <c r="I3608" s="131"/>
      <c r="J3608" s="993">
        <v>0</v>
      </c>
      <c r="K3608" s="234">
        <f>(E3608+F3608+G3608+H3608+I3608)*J3608</f>
        <v>0</v>
      </c>
      <c r="L3608" s="123"/>
      <c r="M3608" s="123"/>
    </row>
    <row r="3609" spans="1:13">
      <c r="A3609" s="131">
        <v>2</v>
      </c>
      <c r="B3609" s="992" t="s">
        <v>4039</v>
      </c>
      <c r="C3609" s="992" t="s">
        <v>4040</v>
      </c>
      <c r="D3609" s="992" t="s">
        <v>46</v>
      </c>
      <c r="E3609" s="992">
        <v>2</v>
      </c>
      <c r="F3609" s="131"/>
      <c r="G3609" s="131"/>
      <c r="H3609" s="131"/>
      <c r="I3609" s="131"/>
      <c r="J3609" s="993">
        <v>0</v>
      </c>
      <c r="K3609" s="234">
        <f>(E3609+F3609+G3609+H3609+I3609)*J3609</f>
        <v>0</v>
      </c>
      <c r="L3609" s="123"/>
      <c r="M3609" s="123"/>
    </row>
    <row r="3610" spans="1:13">
      <c r="A3610" s="131">
        <v>3</v>
      </c>
      <c r="B3610" s="123" t="s">
        <v>1865</v>
      </c>
      <c r="C3610" s="992" t="s">
        <v>1866</v>
      </c>
      <c r="D3610" s="992" t="s">
        <v>46</v>
      </c>
      <c r="E3610" s="992">
        <v>1</v>
      </c>
      <c r="F3610" s="131"/>
      <c r="G3610" s="131"/>
      <c r="H3610" s="131"/>
      <c r="I3610" s="131"/>
      <c r="J3610" s="993">
        <v>0</v>
      </c>
      <c r="K3610" s="234">
        <f t="shared" ref="K3610:K3634" si="131">(E3610+F3610+G3610+H3610+I3610)*J3610</f>
        <v>0</v>
      </c>
      <c r="L3610" s="123"/>
      <c r="M3610" s="123"/>
    </row>
    <row r="3611" spans="1:13">
      <c r="A3611" s="131">
        <v>4</v>
      </c>
      <c r="B3611" s="992" t="s">
        <v>4254</v>
      </c>
      <c r="C3611" s="992" t="s">
        <v>4255</v>
      </c>
      <c r="D3611" s="992" t="s">
        <v>46</v>
      </c>
      <c r="E3611" s="992">
        <v>1</v>
      </c>
      <c r="F3611" s="131"/>
      <c r="G3611" s="131"/>
      <c r="H3611" s="131"/>
      <c r="I3611" s="131"/>
      <c r="J3611" s="993">
        <v>0</v>
      </c>
      <c r="K3611" s="234">
        <f t="shared" si="131"/>
        <v>0</v>
      </c>
      <c r="L3611" s="123"/>
      <c r="M3611" s="123"/>
    </row>
    <row r="3612" spans="1:13">
      <c r="A3612" s="131">
        <v>5</v>
      </c>
      <c r="B3612" s="992" t="s">
        <v>4048</v>
      </c>
      <c r="C3612" s="992" t="s">
        <v>4049</v>
      </c>
      <c r="D3612" s="992" t="s">
        <v>46</v>
      </c>
      <c r="E3612" s="992">
        <v>1</v>
      </c>
      <c r="F3612" s="131"/>
      <c r="G3612" s="131"/>
      <c r="H3612" s="131"/>
      <c r="I3612" s="131"/>
      <c r="J3612" s="993">
        <v>0</v>
      </c>
      <c r="K3612" s="234">
        <f t="shared" si="131"/>
        <v>0</v>
      </c>
      <c r="L3612" s="123"/>
      <c r="M3612" s="123"/>
    </row>
    <row r="3613" spans="1:13">
      <c r="A3613" s="131">
        <v>6</v>
      </c>
      <c r="B3613" s="992" t="s">
        <v>4256</v>
      </c>
      <c r="C3613" s="992" t="s">
        <v>4257</v>
      </c>
      <c r="D3613" s="992" t="s">
        <v>46</v>
      </c>
      <c r="E3613" s="992">
        <v>1</v>
      </c>
      <c r="F3613" s="131"/>
      <c r="G3613" s="131"/>
      <c r="H3613" s="131"/>
      <c r="I3613" s="131"/>
      <c r="J3613" s="993">
        <v>0</v>
      </c>
      <c r="K3613" s="234">
        <f t="shared" si="131"/>
        <v>0</v>
      </c>
      <c r="L3613" s="123"/>
      <c r="M3613" s="123"/>
    </row>
    <row r="3614" spans="1:13">
      <c r="A3614" s="131">
        <v>7</v>
      </c>
      <c r="B3614" s="992" t="s">
        <v>4258</v>
      </c>
      <c r="C3614" s="992" t="s">
        <v>4259</v>
      </c>
      <c r="D3614" s="992" t="s">
        <v>46</v>
      </c>
      <c r="E3614" s="992">
        <v>1</v>
      </c>
      <c r="F3614" s="131"/>
      <c r="G3614" s="131"/>
      <c r="H3614" s="131"/>
      <c r="I3614" s="131"/>
      <c r="J3614" s="993">
        <v>0</v>
      </c>
      <c r="K3614" s="234">
        <f t="shared" si="131"/>
        <v>0</v>
      </c>
      <c r="L3614" s="123"/>
      <c r="M3614" s="123"/>
    </row>
    <row r="3615" spans="1:13">
      <c r="A3615" s="131">
        <v>8</v>
      </c>
      <c r="B3615" s="992" t="s">
        <v>4260</v>
      </c>
      <c r="C3615" s="992" t="s">
        <v>4261</v>
      </c>
      <c r="D3615" s="992" t="s">
        <v>46</v>
      </c>
      <c r="E3615" s="992">
        <v>1</v>
      </c>
      <c r="F3615" s="131"/>
      <c r="G3615" s="131"/>
      <c r="H3615" s="131"/>
      <c r="I3615" s="131"/>
      <c r="J3615" s="993">
        <v>0</v>
      </c>
      <c r="K3615" s="234">
        <f t="shared" si="131"/>
        <v>0</v>
      </c>
      <c r="L3615" s="123"/>
      <c r="M3615" s="123"/>
    </row>
    <row r="3616" spans="1:13">
      <c r="A3616" s="131">
        <v>9</v>
      </c>
      <c r="B3616" s="992" t="s">
        <v>1306</v>
      </c>
      <c r="C3616" s="992" t="s">
        <v>1307</v>
      </c>
      <c r="D3616" s="992" t="s">
        <v>46</v>
      </c>
      <c r="E3616" s="992">
        <v>1</v>
      </c>
      <c r="F3616" s="131"/>
      <c r="G3616" s="131"/>
      <c r="H3616" s="131"/>
      <c r="I3616" s="131"/>
      <c r="J3616" s="993">
        <v>26600</v>
      </c>
      <c r="K3616" s="234">
        <f t="shared" si="131"/>
        <v>26600</v>
      </c>
      <c r="L3616" s="123"/>
      <c r="M3616" s="123"/>
    </row>
    <row r="3617" spans="1:13">
      <c r="A3617" s="131">
        <v>10</v>
      </c>
      <c r="B3617" s="992" t="s">
        <v>4203</v>
      </c>
      <c r="C3617" s="992" t="s">
        <v>4204</v>
      </c>
      <c r="D3617" s="992" t="s">
        <v>46</v>
      </c>
      <c r="E3617" s="992">
        <v>1</v>
      </c>
      <c r="F3617" s="131"/>
      <c r="G3617" s="131"/>
      <c r="H3617" s="131"/>
      <c r="I3617" s="131"/>
      <c r="J3617" s="993">
        <v>187</v>
      </c>
      <c r="K3617" s="234">
        <f t="shared" si="131"/>
        <v>187</v>
      </c>
      <c r="L3617" s="123"/>
      <c r="M3617" s="123"/>
    </row>
    <row r="3618" spans="1:13">
      <c r="A3618" s="131">
        <v>11</v>
      </c>
      <c r="B3618" s="992" t="s">
        <v>4262</v>
      </c>
      <c r="C3618" s="992" t="s">
        <v>4263</v>
      </c>
      <c r="D3618" s="992" t="s">
        <v>46</v>
      </c>
      <c r="E3618" s="992">
        <v>1</v>
      </c>
      <c r="F3618" s="131"/>
      <c r="G3618" s="131"/>
      <c r="H3618" s="131"/>
      <c r="I3618" s="131"/>
      <c r="J3618" s="993">
        <v>152000</v>
      </c>
      <c r="K3618" s="234">
        <f t="shared" si="131"/>
        <v>152000</v>
      </c>
      <c r="L3618" s="123"/>
      <c r="M3618" s="123"/>
    </row>
    <row r="3619" spans="1:13">
      <c r="A3619" s="131">
        <v>12</v>
      </c>
      <c r="B3619" s="992" t="s">
        <v>1858</v>
      </c>
      <c r="C3619" s="992" t="s">
        <v>1859</v>
      </c>
      <c r="D3619" s="992" t="s">
        <v>46</v>
      </c>
      <c r="E3619" s="992">
        <v>1</v>
      </c>
      <c r="F3619" s="131"/>
      <c r="G3619" s="131"/>
      <c r="H3619" s="131"/>
      <c r="I3619" s="131"/>
      <c r="J3619" s="993">
        <v>7266.7</v>
      </c>
      <c r="K3619" s="234">
        <f t="shared" si="131"/>
        <v>7266.7</v>
      </c>
      <c r="L3619" s="123"/>
      <c r="M3619" s="123"/>
    </row>
    <row r="3620" spans="1:13">
      <c r="A3620" s="131">
        <v>13</v>
      </c>
      <c r="B3620" s="992" t="s">
        <v>1852</v>
      </c>
      <c r="C3620" s="992" t="s">
        <v>1853</v>
      </c>
      <c r="D3620" s="992" t="s">
        <v>46</v>
      </c>
      <c r="E3620" s="992">
        <v>1</v>
      </c>
      <c r="F3620" s="131"/>
      <c r="G3620" s="131"/>
      <c r="H3620" s="131"/>
      <c r="I3620" s="131"/>
      <c r="J3620" s="994">
        <v>3436.43</v>
      </c>
      <c r="K3620" s="234">
        <f t="shared" si="131"/>
        <v>3436.43</v>
      </c>
      <c r="L3620" s="123"/>
      <c r="M3620" s="123"/>
    </row>
    <row r="3621" spans="1:13">
      <c r="A3621" s="131">
        <v>14</v>
      </c>
      <c r="B3621" s="992" t="s">
        <v>4231</v>
      </c>
      <c r="C3621" s="992" t="s">
        <v>4232</v>
      </c>
      <c r="D3621" s="992" t="s">
        <v>46</v>
      </c>
      <c r="E3621" s="992">
        <v>5</v>
      </c>
      <c r="F3621" s="131"/>
      <c r="G3621" s="131"/>
      <c r="H3621" s="131"/>
      <c r="I3621" s="131"/>
      <c r="J3621" s="994">
        <v>261.05</v>
      </c>
      <c r="K3621" s="234">
        <f t="shared" si="131"/>
        <v>1305.25</v>
      </c>
      <c r="L3621" s="123"/>
      <c r="M3621" s="123"/>
    </row>
    <row r="3622" spans="1:13">
      <c r="A3622" s="131">
        <v>15</v>
      </c>
      <c r="B3622" s="992" t="s">
        <v>1122</v>
      </c>
      <c r="C3622" s="992" t="s">
        <v>1863</v>
      </c>
      <c r="D3622" s="992" t="s">
        <v>46</v>
      </c>
      <c r="E3622" s="992">
        <v>5</v>
      </c>
      <c r="F3622" s="131"/>
      <c r="G3622" s="131"/>
      <c r="H3622" s="131"/>
      <c r="I3622" s="131"/>
      <c r="J3622" s="994">
        <v>851.25</v>
      </c>
      <c r="K3622" s="234">
        <f t="shared" si="131"/>
        <v>4256.25</v>
      </c>
      <c r="L3622" s="123"/>
      <c r="M3622" s="123"/>
    </row>
    <row r="3623" spans="1:13">
      <c r="A3623" s="131">
        <v>16</v>
      </c>
      <c r="B3623" s="992" t="s">
        <v>1134</v>
      </c>
      <c r="C3623" s="992" t="s">
        <v>1864</v>
      </c>
      <c r="D3623" s="992" t="s">
        <v>1127</v>
      </c>
      <c r="E3623" s="992">
        <v>5</v>
      </c>
      <c r="F3623" s="131"/>
      <c r="G3623" s="131"/>
      <c r="H3623" s="131"/>
      <c r="I3623" s="131"/>
      <c r="J3623" s="994">
        <v>737.75</v>
      </c>
      <c r="K3623" s="234">
        <f t="shared" si="131"/>
        <v>3688.75</v>
      </c>
      <c r="L3623" s="123"/>
      <c r="M3623" s="123"/>
    </row>
    <row r="3624" spans="1:13" ht="30">
      <c r="A3624" s="131">
        <v>17</v>
      </c>
      <c r="B3624" s="992" t="s">
        <v>4054</v>
      </c>
      <c r="C3624" s="992" t="s">
        <v>4055</v>
      </c>
      <c r="D3624" s="992" t="s">
        <v>46</v>
      </c>
      <c r="E3624" s="992">
        <v>1</v>
      </c>
      <c r="F3624" s="131"/>
      <c r="G3624" s="131"/>
      <c r="H3624" s="131"/>
      <c r="I3624" s="131"/>
      <c r="J3624" s="993">
        <v>53628.5</v>
      </c>
      <c r="K3624" s="234">
        <f t="shared" si="131"/>
        <v>53628.5</v>
      </c>
      <c r="L3624" s="123"/>
      <c r="M3624" s="123"/>
    </row>
    <row r="3625" spans="1:13">
      <c r="A3625" s="131">
        <v>18</v>
      </c>
      <c r="B3625" s="992" t="s">
        <v>4042</v>
      </c>
      <c r="C3625" s="992" t="s">
        <v>4043</v>
      </c>
      <c r="D3625" s="992" t="s">
        <v>46</v>
      </c>
      <c r="E3625" s="992">
        <v>1</v>
      </c>
      <c r="F3625" s="131"/>
      <c r="G3625" s="131"/>
      <c r="H3625" s="131"/>
      <c r="I3625" s="131"/>
      <c r="J3625" s="993">
        <v>7665</v>
      </c>
      <c r="K3625" s="234">
        <f t="shared" si="131"/>
        <v>7665</v>
      </c>
      <c r="L3625" s="123"/>
      <c r="M3625" s="123"/>
    </row>
    <row r="3626" spans="1:13">
      <c r="A3626" s="131">
        <v>19</v>
      </c>
      <c r="B3626" s="992" t="s">
        <v>1854</v>
      </c>
      <c r="C3626" s="992" t="s">
        <v>1855</v>
      </c>
      <c r="D3626" s="992" t="s">
        <v>46</v>
      </c>
      <c r="E3626" s="992">
        <v>1</v>
      </c>
      <c r="F3626" s="131"/>
      <c r="G3626" s="131"/>
      <c r="H3626" s="131"/>
      <c r="I3626" s="131"/>
      <c r="J3626" s="994">
        <v>7477.95</v>
      </c>
      <c r="K3626" s="234">
        <f t="shared" si="131"/>
        <v>7477.95</v>
      </c>
      <c r="L3626" s="123"/>
      <c r="M3626" s="123"/>
    </row>
    <row r="3627" spans="1:13">
      <c r="A3627" s="131">
        <v>20</v>
      </c>
      <c r="B3627" s="992" t="s">
        <v>4050</v>
      </c>
      <c r="C3627" s="992" t="s">
        <v>4051</v>
      </c>
      <c r="D3627" s="992" t="s">
        <v>46</v>
      </c>
      <c r="E3627" s="992">
        <v>1</v>
      </c>
      <c r="F3627" s="131"/>
      <c r="G3627" s="131"/>
      <c r="H3627" s="131"/>
      <c r="I3627" s="131"/>
      <c r="J3627" s="993">
        <v>11640</v>
      </c>
      <c r="K3627" s="234">
        <f t="shared" si="131"/>
        <v>11640</v>
      </c>
      <c r="L3627" s="123"/>
      <c r="M3627" s="123"/>
    </row>
    <row r="3628" spans="1:13">
      <c r="A3628" s="131">
        <v>21</v>
      </c>
      <c r="B3628" s="992" t="s">
        <v>4264</v>
      </c>
      <c r="C3628" s="992" t="s">
        <v>4265</v>
      </c>
      <c r="D3628" s="992" t="s">
        <v>46</v>
      </c>
      <c r="E3628" s="992">
        <v>1</v>
      </c>
      <c r="F3628" s="131"/>
      <c r="G3628" s="131"/>
      <c r="H3628" s="131"/>
      <c r="I3628" s="131"/>
      <c r="J3628" s="993">
        <v>50000</v>
      </c>
      <c r="K3628" s="234">
        <f t="shared" si="131"/>
        <v>50000</v>
      </c>
      <c r="L3628" s="123"/>
      <c r="M3628" s="123"/>
    </row>
    <row r="3629" spans="1:13">
      <c r="A3629" s="131">
        <v>22</v>
      </c>
      <c r="B3629" s="992" t="s">
        <v>4266</v>
      </c>
      <c r="C3629" s="992" t="s">
        <v>4267</v>
      </c>
      <c r="D3629" s="992" t="s">
        <v>46</v>
      </c>
      <c r="E3629" s="992">
        <v>1</v>
      </c>
      <c r="F3629" s="131"/>
      <c r="G3629" s="131"/>
      <c r="H3629" s="131"/>
      <c r="I3629" s="131"/>
      <c r="J3629" s="993">
        <v>4500</v>
      </c>
      <c r="K3629" s="234">
        <f t="shared" si="131"/>
        <v>4500</v>
      </c>
      <c r="L3629" s="123"/>
      <c r="M3629" s="123"/>
    </row>
    <row r="3630" spans="1:13">
      <c r="A3630" s="131">
        <v>23</v>
      </c>
      <c r="B3630" s="992" t="s">
        <v>1856</v>
      </c>
      <c r="C3630" s="992" t="s">
        <v>1857</v>
      </c>
      <c r="D3630" s="992" t="s">
        <v>46</v>
      </c>
      <c r="E3630" s="992">
        <v>1</v>
      </c>
      <c r="F3630" s="131"/>
      <c r="G3630" s="131"/>
      <c r="H3630" s="131"/>
      <c r="I3630" s="131"/>
      <c r="J3630" s="994">
        <v>12847.72</v>
      </c>
      <c r="K3630" s="234">
        <f t="shared" si="131"/>
        <v>12847.72</v>
      </c>
      <c r="L3630" s="123"/>
      <c r="M3630" s="123"/>
    </row>
    <row r="3631" spans="1:13">
      <c r="A3631" s="131">
        <v>24</v>
      </c>
      <c r="B3631" s="992" t="s">
        <v>4222</v>
      </c>
      <c r="C3631" s="992" t="s">
        <v>4223</v>
      </c>
      <c r="D3631" s="992" t="s">
        <v>46</v>
      </c>
      <c r="E3631" s="992">
        <v>5</v>
      </c>
      <c r="F3631" s="131"/>
      <c r="G3631" s="131"/>
      <c r="H3631" s="131"/>
      <c r="I3631" s="131"/>
      <c r="J3631" s="994">
        <v>3085.32</v>
      </c>
      <c r="K3631" s="234">
        <f t="shared" si="131"/>
        <v>15426.6</v>
      </c>
      <c r="L3631" s="123"/>
      <c r="M3631" s="123"/>
    </row>
    <row r="3632" spans="1:13">
      <c r="A3632" s="131">
        <v>25</v>
      </c>
      <c r="B3632" s="992" t="s">
        <v>4268</v>
      </c>
      <c r="C3632" s="992" t="s">
        <v>4269</v>
      </c>
      <c r="D3632" s="992" t="s">
        <v>46</v>
      </c>
      <c r="E3632" s="992">
        <v>1</v>
      </c>
      <c r="F3632" s="131"/>
      <c r="G3632" s="131"/>
      <c r="H3632" s="131"/>
      <c r="I3632" s="131"/>
      <c r="J3632" s="994">
        <v>11852.27</v>
      </c>
      <c r="K3632" s="234">
        <f t="shared" si="131"/>
        <v>11852.27</v>
      </c>
      <c r="L3632" s="123"/>
      <c r="M3632" s="123"/>
    </row>
    <row r="3633" spans="1:13" ht="30">
      <c r="A3633" s="131">
        <v>26</v>
      </c>
      <c r="B3633" s="992" t="s">
        <v>4270</v>
      </c>
      <c r="C3633" s="992" t="s">
        <v>4271</v>
      </c>
      <c r="D3633" s="992" t="s">
        <v>46</v>
      </c>
      <c r="E3633" s="992">
        <v>1</v>
      </c>
      <c r="F3633" s="131"/>
      <c r="G3633" s="131"/>
      <c r="H3633" s="131"/>
      <c r="I3633" s="131"/>
      <c r="J3633" s="994">
        <v>15874.83</v>
      </c>
      <c r="K3633" s="234">
        <f t="shared" si="131"/>
        <v>15874.83</v>
      </c>
      <c r="L3633" s="123"/>
      <c r="M3633" s="123"/>
    </row>
    <row r="3634" spans="1:13">
      <c r="A3634" s="131">
        <v>27</v>
      </c>
      <c r="B3634" s="992" t="s">
        <v>4205</v>
      </c>
      <c r="C3634" s="992" t="s">
        <v>4272</v>
      </c>
      <c r="D3634" s="992" t="s">
        <v>46</v>
      </c>
      <c r="E3634" s="992">
        <v>1</v>
      </c>
      <c r="F3634" s="131"/>
      <c r="G3634" s="131"/>
      <c r="H3634" s="131"/>
      <c r="I3634" s="131"/>
      <c r="J3634" s="993">
        <v>47000</v>
      </c>
      <c r="K3634" s="234">
        <f t="shared" si="131"/>
        <v>47000</v>
      </c>
      <c r="L3634" s="123"/>
      <c r="M3634" s="123"/>
    </row>
    <row r="3635" spans="1:13">
      <c r="A3635" s="131"/>
      <c r="B3635" s="131"/>
      <c r="C3635" s="131"/>
      <c r="D3635" s="131"/>
      <c r="E3635" s="131"/>
      <c r="F3635" s="131"/>
      <c r="G3635" s="131"/>
      <c r="H3635" s="175"/>
      <c r="I3635" s="175"/>
      <c r="J3635" s="995" t="s">
        <v>679</v>
      </c>
      <c r="K3635" s="230">
        <f>SUM(K3608:K3634)</f>
        <v>436653.25</v>
      </c>
      <c r="L3635" s="123"/>
      <c r="M3635" s="123"/>
    </row>
    <row r="3636" spans="1:13">
      <c r="A3636" s="123"/>
      <c r="B3636" s="123"/>
      <c r="C3636" s="123"/>
      <c r="D3636" s="123"/>
      <c r="E3636" s="123"/>
      <c r="F3636" s="123"/>
      <c r="G3636" s="123"/>
      <c r="H3636" s="123"/>
      <c r="I3636" s="123"/>
      <c r="J3636" s="123"/>
      <c r="K3636" s="123"/>
      <c r="L3636" s="123"/>
      <c r="M3636" s="123"/>
    </row>
    <row r="3637" spans="1:13">
      <c r="A3637" s="996"/>
      <c r="B3637" s="1130" t="s">
        <v>4273</v>
      </c>
      <c r="C3637" s="1131"/>
      <c r="D3637" s="1131"/>
      <c r="E3637" s="1131"/>
      <c r="F3637" s="1131"/>
      <c r="G3637" s="1131"/>
      <c r="H3637" s="1131"/>
      <c r="I3637" s="1131"/>
      <c r="J3637" s="1131"/>
      <c r="K3637" s="997"/>
      <c r="L3637" s="997"/>
      <c r="M3637" s="123"/>
    </row>
    <row r="3638" spans="1:13">
      <c r="A3638" s="131">
        <v>1</v>
      </c>
      <c r="B3638" s="992" t="s">
        <v>1148</v>
      </c>
      <c r="C3638" s="992" t="s">
        <v>4274</v>
      </c>
      <c r="D3638" s="992" t="s">
        <v>46</v>
      </c>
      <c r="E3638" s="131"/>
      <c r="F3638" s="131"/>
      <c r="G3638" s="131"/>
      <c r="H3638" s="131"/>
      <c r="I3638" s="992">
        <v>1</v>
      </c>
      <c r="J3638" s="993">
        <v>0</v>
      </c>
      <c r="K3638" s="234">
        <f t="shared" ref="K3638:K3656" si="132">(E3638+F3638+G3638+H3638+I3638)*J3638</f>
        <v>0</v>
      </c>
      <c r="L3638" s="123"/>
      <c r="M3638" s="123"/>
    </row>
    <row r="3639" spans="1:13">
      <c r="A3639" s="131">
        <v>2</v>
      </c>
      <c r="B3639" s="992" t="s">
        <v>1144</v>
      </c>
      <c r="C3639" s="992" t="s">
        <v>4275</v>
      </c>
      <c r="D3639" s="992" t="s">
        <v>46</v>
      </c>
      <c r="E3639" s="131"/>
      <c r="F3639" s="131"/>
      <c r="G3639" s="131"/>
      <c r="H3639" s="131"/>
      <c r="I3639" s="992">
        <v>1</v>
      </c>
      <c r="J3639" s="993">
        <v>0</v>
      </c>
      <c r="K3639" s="998">
        <f t="shared" si="132"/>
        <v>0</v>
      </c>
      <c r="L3639" s="123"/>
      <c r="M3639" s="123"/>
    </row>
    <row r="3640" spans="1:13">
      <c r="A3640" s="131">
        <v>3</v>
      </c>
      <c r="B3640" s="992" t="s">
        <v>4276</v>
      </c>
      <c r="C3640" s="992" t="s">
        <v>4277</v>
      </c>
      <c r="D3640" s="992" t="s">
        <v>46</v>
      </c>
      <c r="E3640" s="131"/>
      <c r="F3640" s="131"/>
      <c r="G3640" s="131"/>
      <c r="H3640" s="131"/>
      <c r="I3640" s="992">
        <v>1</v>
      </c>
      <c r="J3640" s="993">
        <v>0</v>
      </c>
      <c r="K3640" s="998">
        <f t="shared" si="132"/>
        <v>0</v>
      </c>
      <c r="L3640" s="123"/>
      <c r="M3640" s="123" t="s">
        <v>4278</v>
      </c>
    </row>
    <row r="3641" spans="1:13">
      <c r="A3641" s="131">
        <v>4</v>
      </c>
      <c r="B3641" s="992" t="s">
        <v>4279</v>
      </c>
      <c r="C3641" s="992" t="s">
        <v>4280</v>
      </c>
      <c r="D3641" s="992" t="s">
        <v>46</v>
      </c>
      <c r="E3641" s="131"/>
      <c r="F3641" s="131"/>
      <c r="G3641" s="131"/>
      <c r="H3641" s="131"/>
      <c r="I3641" s="992">
        <v>1</v>
      </c>
      <c r="J3641" s="993">
        <v>0</v>
      </c>
      <c r="K3641" s="998">
        <f t="shared" si="132"/>
        <v>0</v>
      </c>
      <c r="L3641" s="123"/>
      <c r="M3641" s="123"/>
    </row>
    <row r="3642" spans="1:13">
      <c r="A3642" s="131">
        <v>5</v>
      </c>
      <c r="B3642" s="992" t="s">
        <v>1860</v>
      </c>
      <c r="C3642" s="992" t="s">
        <v>1861</v>
      </c>
      <c r="D3642" s="992" t="s">
        <v>46</v>
      </c>
      <c r="E3642" s="131"/>
      <c r="F3642" s="131"/>
      <c r="G3642" s="131"/>
      <c r="H3642" s="131"/>
      <c r="I3642" s="992">
        <v>1</v>
      </c>
      <c r="J3642" s="993">
        <v>0</v>
      </c>
      <c r="K3642" s="998">
        <f t="shared" si="132"/>
        <v>0</v>
      </c>
      <c r="L3642" s="123"/>
      <c r="M3642" s="123"/>
    </row>
    <row r="3643" spans="1:13">
      <c r="A3643" s="131">
        <v>6</v>
      </c>
      <c r="B3643" s="992" t="s">
        <v>4044</v>
      </c>
      <c r="C3643" s="992" t="s">
        <v>4045</v>
      </c>
      <c r="D3643" s="992" t="s">
        <v>46</v>
      </c>
      <c r="E3643" s="131"/>
      <c r="F3643" s="131"/>
      <c r="G3643" s="131"/>
      <c r="H3643" s="131"/>
      <c r="I3643" s="992">
        <v>1</v>
      </c>
      <c r="J3643" s="993">
        <v>0</v>
      </c>
      <c r="K3643" s="998">
        <f t="shared" si="132"/>
        <v>0</v>
      </c>
      <c r="L3643" s="123"/>
      <c r="M3643" s="123"/>
    </row>
    <row r="3644" spans="1:13">
      <c r="A3644" s="131">
        <v>7</v>
      </c>
      <c r="B3644" s="992" t="s">
        <v>4218</v>
      </c>
      <c r="C3644" s="992" t="s">
        <v>4219</v>
      </c>
      <c r="D3644" s="992" t="s">
        <v>46</v>
      </c>
      <c r="E3644" s="131"/>
      <c r="F3644" s="131"/>
      <c r="G3644" s="131"/>
      <c r="H3644" s="131"/>
      <c r="I3644" s="992">
        <v>2</v>
      </c>
      <c r="J3644" s="993">
        <v>0</v>
      </c>
      <c r="K3644" s="998">
        <f t="shared" si="132"/>
        <v>0</v>
      </c>
      <c r="L3644" s="123"/>
      <c r="M3644" s="123"/>
    </row>
    <row r="3645" spans="1:13">
      <c r="A3645" s="131">
        <v>8</v>
      </c>
      <c r="B3645" s="992" t="s">
        <v>4207</v>
      </c>
      <c r="C3645" s="992" t="s">
        <v>4208</v>
      </c>
      <c r="D3645" s="992" t="s">
        <v>46</v>
      </c>
      <c r="E3645" s="131"/>
      <c r="F3645" s="131"/>
      <c r="G3645" s="131"/>
      <c r="H3645" s="131"/>
      <c r="I3645" s="992">
        <v>1</v>
      </c>
      <c r="J3645" s="993">
        <v>3330</v>
      </c>
      <c r="K3645" s="998">
        <f t="shared" si="132"/>
        <v>3330</v>
      </c>
      <c r="L3645" s="123"/>
      <c r="M3645" s="123"/>
    </row>
    <row r="3646" spans="1:13">
      <c r="A3646" s="131">
        <v>9</v>
      </c>
      <c r="B3646" s="992" t="s">
        <v>4209</v>
      </c>
      <c r="C3646" s="992" t="s">
        <v>4210</v>
      </c>
      <c r="D3646" s="992" t="s">
        <v>46</v>
      </c>
      <c r="E3646" s="131"/>
      <c r="F3646" s="131"/>
      <c r="G3646" s="131" t="s">
        <v>4278</v>
      </c>
      <c r="H3646" s="131"/>
      <c r="I3646" s="992">
        <v>1</v>
      </c>
      <c r="J3646" s="993">
        <v>5157</v>
      </c>
      <c r="K3646" s="998">
        <v>5157</v>
      </c>
      <c r="L3646" s="123"/>
      <c r="M3646" s="123"/>
    </row>
    <row r="3647" spans="1:13">
      <c r="A3647" s="131">
        <v>10</v>
      </c>
      <c r="B3647" s="992" t="s">
        <v>4211</v>
      </c>
      <c r="C3647" s="992" t="s">
        <v>4212</v>
      </c>
      <c r="D3647" s="992" t="s">
        <v>46</v>
      </c>
      <c r="E3647" s="131"/>
      <c r="F3647" s="131"/>
      <c r="G3647" s="131"/>
      <c r="H3647" s="131"/>
      <c r="I3647" s="992">
        <v>1</v>
      </c>
      <c r="J3647" s="993">
        <v>157</v>
      </c>
      <c r="K3647" s="998">
        <f t="shared" si="132"/>
        <v>157</v>
      </c>
      <c r="L3647" s="123"/>
      <c r="M3647" s="123"/>
    </row>
    <row r="3648" spans="1:13">
      <c r="A3648" s="131">
        <v>11</v>
      </c>
      <c r="B3648" s="992" t="s">
        <v>4213</v>
      </c>
      <c r="C3648" s="992" t="s">
        <v>4214</v>
      </c>
      <c r="D3648" s="992" t="s">
        <v>46</v>
      </c>
      <c r="E3648" s="131"/>
      <c r="F3648" s="131"/>
      <c r="G3648" s="131"/>
      <c r="H3648" s="131"/>
      <c r="I3648" s="992">
        <v>1</v>
      </c>
      <c r="J3648" s="993">
        <v>297</v>
      </c>
      <c r="K3648" s="998">
        <f t="shared" si="132"/>
        <v>297</v>
      </c>
      <c r="L3648" s="123"/>
      <c r="M3648" s="123"/>
    </row>
    <row r="3649" spans="1:13">
      <c r="A3649" s="131">
        <v>12</v>
      </c>
      <c r="B3649" s="992" t="s">
        <v>4203</v>
      </c>
      <c r="C3649" s="992" t="s">
        <v>4281</v>
      </c>
      <c r="D3649" s="992" t="s">
        <v>46</v>
      </c>
      <c r="E3649" s="131"/>
      <c r="F3649" s="131"/>
      <c r="G3649" s="131"/>
      <c r="H3649" s="131"/>
      <c r="I3649" s="992">
        <v>1</v>
      </c>
      <c r="J3649" s="993">
        <v>900</v>
      </c>
      <c r="K3649" s="998">
        <f t="shared" si="132"/>
        <v>900</v>
      </c>
      <c r="L3649" s="123"/>
      <c r="M3649" s="123"/>
    </row>
    <row r="3650" spans="1:13" ht="30">
      <c r="A3650" s="131">
        <v>13</v>
      </c>
      <c r="B3650" s="992" t="s">
        <v>4282</v>
      </c>
      <c r="C3650" s="992" t="s">
        <v>4283</v>
      </c>
      <c r="D3650" s="992" t="s">
        <v>46</v>
      </c>
      <c r="E3650" s="131"/>
      <c r="F3650" s="131"/>
      <c r="G3650" s="131"/>
      <c r="H3650" s="131"/>
      <c r="I3650" s="992">
        <v>1</v>
      </c>
      <c r="J3650" s="993">
        <v>11036</v>
      </c>
      <c r="K3650" s="998">
        <f t="shared" si="132"/>
        <v>11036</v>
      </c>
      <c r="L3650" s="123"/>
      <c r="M3650" s="123"/>
    </row>
    <row r="3651" spans="1:13">
      <c r="A3651" s="131">
        <v>14</v>
      </c>
      <c r="B3651" s="992" t="s">
        <v>4284</v>
      </c>
      <c r="C3651" s="992" t="s">
        <v>4285</v>
      </c>
      <c r="D3651" s="992" t="s">
        <v>46</v>
      </c>
      <c r="E3651" s="131"/>
      <c r="F3651" s="131"/>
      <c r="G3651" s="131"/>
      <c r="H3651" s="131"/>
      <c r="I3651" s="992">
        <v>1</v>
      </c>
      <c r="J3651" s="993">
        <v>4000</v>
      </c>
      <c r="K3651" s="998">
        <f t="shared" si="132"/>
        <v>4000</v>
      </c>
      <c r="L3651" s="123"/>
      <c r="M3651" s="123"/>
    </row>
    <row r="3652" spans="1:13">
      <c r="A3652" s="131">
        <v>15</v>
      </c>
      <c r="B3652" s="992" t="s">
        <v>4286</v>
      </c>
      <c r="C3652" s="992" t="s">
        <v>4287</v>
      </c>
      <c r="D3652" s="992" t="s">
        <v>46</v>
      </c>
      <c r="E3652" s="131"/>
      <c r="F3652" s="131"/>
      <c r="G3652" s="131"/>
      <c r="H3652" s="131"/>
      <c r="I3652" s="992">
        <v>2</v>
      </c>
      <c r="J3652" s="993">
        <v>1150</v>
      </c>
      <c r="K3652" s="998">
        <f t="shared" si="132"/>
        <v>2300</v>
      </c>
      <c r="L3652" s="123"/>
      <c r="M3652" s="123"/>
    </row>
    <row r="3653" spans="1:13">
      <c r="A3653" s="131">
        <v>16</v>
      </c>
      <c r="B3653" s="992" t="s">
        <v>1125</v>
      </c>
      <c r="C3653" s="992" t="s">
        <v>4233</v>
      </c>
      <c r="D3653" s="992" t="s">
        <v>4288</v>
      </c>
      <c r="E3653" s="131"/>
      <c r="F3653" s="131"/>
      <c r="G3653" s="131"/>
      <c r="H3653" s="131"/>
      <c r="I3653" s="992">
        <v>5</v>
      </c>
      <c r="J3653" s="993">
        <v>681</v>
      </c>
      <c r="K3653" s="998">
        <f t="shared" si="132"/>
        <v>3405</v>
      </c>
      <c r="L3653" s="123"/>
      <c r="M3653" s="123"/>
    </row>
    <row r="3654" spans="1:13">
      <c r="A3654" s="131">
        <v>17</v>
      </c>
      <c r="B3654" s="992" t="s">
        <v>1129</v>
      </c>
      <c r="C3654" s="992" t="s">
        <v>1862</v>
      </c>
      <c r="D3654" s="992" t="s">
        <v>46</v>
      </c>
      <c r="E3654" s="131"/>
      <c r="F3654" s="131"/>
      <c r="G3654" s="131"/>
      <c r="H3654" s="131"/>
      <c r="I3654" s="992">
        <v>5</v>
      </c>
      <c r="J3654" s="993">
        <v>1816</v>
      </c>
      <c r="K3654" s="998">
        <f t="shared" si="132"/>
        <v>9080</v>
      </c>
      <c r="L3654" s="123"/>
      <c r="M3654" s="123"/>
    </row>
    <row r="3655" spans="1:13" ht="30">
      <c r="A3655" s="131">
        <v>18</v>
      </c>
      <c r="B3655" s="992" t="s">
        <v>4289</v>
      </c>
      <c r="C3655" s="992" t="s">
        <v>4216</v>
      </c>
      <c r="D3655" s="992" t="s">
        <v>46</v>
      </c>
      <c r="E3655" s="131"/>
      <c r="F3655" s="131"/>
      <c r="G3655" s="131"/>
      <c r="H3655" s="131"/>
      <c r="I3655" s="992">
        <v>1</v>
      </c>
      <c r="J3655" s="993">
        <v>12733</v>
      </c>
      <c r="K3655" s="998">
        <f t="shared" si="132"/>
        <v>12733</v>
      </c>
      <c r="L3655" s="123"/>
      <c r="M3655" s="123"/>
    </row>
    <row r="3656" spans="1:13" ht="30">
      <c r="A3656" s="131">
        <v>19</v>
      </c>
      <c r="B3656" s="992" t="s">
        <v>4290</v>
      </c>
      <c r="C3656" s="992" t="s">
        <v>4291</v>
      </c>
      <c r="D3656" s="992" t="s">
        <v>46</v>
      </c>
      <c r="E3656" s="131"/>
      <c r="F3656" s="131"/>
      <c r="G3656" s="131"/>
      <c r="H3656" s="131"/>
      <c r="I3656" s="992">
        <v>1</v>
      </c>
      <c r="J3656" s="993">
        <v>20</v>
      </c>
      <c r="K3656" s="998">
        <f t="shared" si="132"/>
        <v>20</v>
      </c>
      <c r="L3656" s="123"/>
      <c r="M3656" s="123"/>
    </row>
    <row r="3657" spans="1:13">
      <c r="A3657" s="131"/>
      <c r="B3657" s="131"/>
      <c r="C3657" s="131"/>
      <c r="D3657" s="131"/>
      <c r="E3657" s="131"/>
      <c r="F3657" s="131"/>
      <c r="G3657" s="131"/>
      <c r="H3657" s="175"/>
      <c r="I3657" s="175"/>
      <c r="J3657" s="995" t="s">
        <v>679</v>
      </c>
      <c r="K3657" s="230">
        <f>SUM(K3638:K3656)</f>
        <v>52415</v>
      </c>
      <c r="L3657" s="123"/>
      <c r="M3657" s="123"/>
    </row>
    <row r="3658" spans="1:13">
      <c r="A3658" s="123"/>
      <c r="B3658" s="123"/>
      <c r="C3658" s="123"/>
      <c r="D3658" s="123"/>
      <c r="E3658" s="123"/>
      <c r="F3658" s="123"/>
      <c r="G3658" s="123"/>
      <c r="H3658" s="123"/>
      <c r="I3658" s="123"/>
      <c r="J3658" s="123"/>
      <c r="K3658" s="999"/>
      <c r="L3658" s="123"/>
      <c r="M3658" s="123"/>
    </row>
    <row r="3659" spans="1:13">
      <c r="A3659" s="1000"/>
      <c r="B3659" s="1001" t="s">
        <v>4292</v>
      </c>
      <c r="C3659" s="123"/>
      <c r="D3659" s="123"/>
      <c r="E3659" s="123"/>
      <c r="F3659" s="123"/>
      <c r="G3659" s="123"/>
      <c r="H3659" s="123"/>
      <c r="I3659" s="123"/>
      <c r="J3659" s="123"/>
      <c r="K3659" s="123"/>
      <c r="L3659" s="123"/>
      <c r="M3659" s="123"/>
    </row>
    <row r="3660" spans="1:13">
      <c r="A3660" s="992">
        <v>1</v>
      </c>
      <c r="B3660" s="992" t="s">
        <v>4293</v>
      </c>
      <c r="C3660" s="992" t="s">
        <v>4294</v>
      </c>
      <c r="D3660" s="992" t="s">
        <v>46</v>
      </c>
      <c r="E3660" s="1002">
        <v>1</v>
      </c>
      <c r="F3660" s="131"/>
      <c r="G3660" s="131"/>
      <c r="H3660" s="131"/>
      <c r="I3660" s="131"/>
      <c r="J3660" s="993">
        <v>193800</v>
      </c>
      <c r="K3660" s="234">
        <f t="shared" ref="K3660:K3723" si="133">(E3660+F3660+G3660+H3660+I3660)*J3660</f>
        <v>193800</v>
      </c>
      <c r="L3660" s="123"/>
      <c r="M3660" s="123"/>
    </row>
    <row r="3661" spans="1:13">
      <c r="A3661" s="992">
        <v>2</v>
      </c>
      <c r="B3661" s="992" t="s">
        <v>4295</v>
      </c>
      <c r="C3661" s="992" t="s">
        <v>4296</v>
      </c>
      <c r="D3661" s="992" t="s">
        <v>46</v>
      </c>
      <c r="E3661" s="1002">
        <v>1</v>
      </c>
      <c r="F3661" s="131"/>
      <c r="G3661" s="131"/>
      <c r="H3661" s="131"/>
      <c r="I3661" s="131"/>
      <c r="J3661" s="993">
        <v>20000</v>
      </c>
      <c r="K3661" s="998">
        <f t="shared" si="133"/>
        <v>20000</v>
      </c>
      <c r="L3661" s="123"/>
      <c r="M3661" s="123"/>
    </row>
    <row r="3662" spans="1:13">
      <c r="A3662" s="992">
        <v>3</v>
      </c>
      <c r="B3662" s="992"/>
      <c r="C3662" s="992" t="s">
        <v>4297</v>
      </c>
      <c r="D3662" s="992" t="s">
        <v>46</v>
      </c>
      <c r="E3662" s="1002">
        <v>4</v>
      </c>
      <c r="F3662" s="131"/>
      <c r="G3662" s="131"/>
      <c r="H3662" s="131"/>
      <c r="I3662" s="131"/>
      <c r="J3662" s="993">
        <v>8000</v>
      </c>
      <c r="K3662" s="998">
        <f t="shared" si="133"/>
        <v>32000</v>
      </c>
      <c r="L3662" s="123"/>
      <c r="M3662" s="123"/>
    </row>
    <row r="3663" spans="1:13">
      <c r="A3663" s="992">
        <v>4</v>
      </c>
      <c r="B3663" s="992"/>
      <c r="C3663" s="992" t="s">
        <v>4298</v>
      </c>
      <c r="D3663" s="992" t="s">
        <v>46</v>
      </c>
      <c r="E3663" s="1002">
        <v>1</v>
      </c>
      <c r="F3663" s="131"/>
      <c r="G3663" s="131"/>
      <c r="H3663" s="131"/>
      <c r="I3663" s="131"/>
      <c r="J3663" s="993">
        <v>8859.56</v>
      </c>
      <c r="K3663" s="998">
        <f t="shared" si="133"/>
        <v>8859.56</v>
      </c>
      <c r="L3663" s="123"/>
      <c r="M3663" s="123"/>
    </row>
    <row r="3664" spans="1:13">
      <c r="A3664" s="992">
        <v>5</v>
      </c>
      <c r="B3664" s="992"/>
      <c r="C3664" s="992" t="s">
        <v>2155</v>
      </c>
      <c r="D3664" s="992" t="s">
        <v>46</v>
      </c>
      <c r="E3664" s="1002">
        <v>2</v>
      </c>
      <c r="F3664" s="131"/>
      <c r="G3664" s="131"/>
      <c r="H3664" s="131"/>
      <c r="I3664" s="131"/>
      <c r="J3664" s="993">
        <v>12000</v>
      </c>
      <c r="K3664" s="998">
        <f t="shared" si="133"/>
        <v>24000</v>
      </c>
      <c r="L3664" s="123"/>
      <c r="M3664" s="123"/>
    </row>
    <row r="3665" spans="1:13">
      <c r="A3665" s="992">
        <v>6</v>
      </c>
      <c r="B3665" s="992" t="s">
        <v>4299</v>
      </c>
      <c r="C3665" s="992" t="s">
        <v>4300</v>
      </c>
      <c r="D3665" s="992" t="s">
        <v>46</v>
      </c>
      <c r="E3665" s="1002">
        <v>7</v>
      </c>
      <c r="F3665" s="131"/>
      <c r="G3665" s="131"/>
      <c r="H3665" s="131"/>
      <c r="I3665" s="131"/>
      <c r="J3665" s="993">
        <v>2100</v>
      </c>
      <c r="K3665" s="998">
        <f t="shared" si="133"/>
        <v>14700</v>
      </c>
      <c r="L3665" s="123"/>
      <c r="M3665" s="123"/>
    </row>
    <row r="3666" spans="1:13">
      <c r="A3666" s="992">
        <v>7</v>
      </c>
      <c r="B3666" s="992" t="s">
        <v>1968</v>
      </c>
      <c r="C3666" s="1003" t="s">
        <v>4301</v>
      </c>
      <c r="D3666" s="992" t="s">
        <v>4302</v>
      </c>
      <c r="E3666" s="992">
        <v>3</v>
      </c>
      <c r="F3666" s="131"/>
      <c r="G3666" s="131"/>
      <c r="H3666" s="131"/>
      <c r="I3666" s="131"/>
      <c r="J3666" s="1004">
        <v>2000</v>
      </c>
      <c r="K3666" s="998">
        <f t="shared" si="133"/>
        <v>6000</v>
      </c>
      <c r="L3666" s="123"/>
      <c r="M3666" s="123"/>
    </row>
    <row r="3667" spans="1:13">
      <c r="A3667" s="992">
        <v>8</v>
      </c>
      <c r="B3667" s="992" t="s">
        <v>1973</v>
      </c>
      <c r="C3667" s="992" t="s">
        <v>4303</v>
      </c>
      <c r="D3667" s="992" t="s">
        <v>31</v>
      </c>
      <c r="E3667" s="1002">
        <v>1</v>
      </c>
      <c r="F3667" s="131"/>
      <c r="G3667" s="131"/>
      <c r="H3667" s="131"/>
      <c r="I3667" s="131"/>
      <c r="J3667" s="993">
        <v>56491</v>
      </c>
      <c r="K3667" s="998">
        <f t="shared" si="133"/>
        <v>56491</v>
      </c>
      <c r="L3667" s="123"/>
      <c r="M3667" s="123"/>
    </row>
    <row r="3668" spans="1:13">
      <c r="A3668" s="992">
        <v>9</v>
      </c>
      <c r="B3668" s="992" t="s">
        <v>4304</v>
      </c>
      <c r="C3668" s="992" t="s">
        <v>4305</v>
      </c>
      <c r="D3668" s="992" t="s">
        <v>46</v>
      </c>
      <c r="E3668" s="1002">
        <v>2</v>
      </c>
      <c r="F3668" s="131"/>
      <c r="G3668" s="131"/>
      <c r="H3668" s="131"/>
      <c r="I3668" s="131"/>
      <c r="J3668" s="993">
        <v>6554.625</v>
      </c>
      <c r="K3668" s="998">
        <f t="shared" si="133"/>
        <v>13109.25</v>
      </c>
      <c r="L3668" s="123"/>
      <c r="M3668" s="123"/>
    </row>
    <row r="3669" spans="1:13">
      <c r="A3669" s="992">
        <v>10</v>
      </c>
      <c r="B3669" s="992" t="s">
        <v>4306</v>
      </c>
      <c r="C3669" s="1003" t="s">
        <v>4307</v>
      </c>
      <c r="D3669" s="992" t="s">
        <v>4302</v>
      </c>
      <c r="E3669" s="992">
        <v>1</v>
      </c>
      <c r="F3669" s="131"/>
      <c r="G3669" s="131"/>
      <c r="H3669" s="131"/>
      <c r="I3669" s="131"/>
      <c r="J3669" s="1004">
        <v>950000</v>
      </c>
      <c r="K3669" s="998">
        <f t="shared" si="133"/>
        <v>950000</v>
      </c>
      <c r="L3669" s="123"/>
      <c r="M3669" s="123"/>
    </row>
    <row r="3670" spans="1:13">
      <c r="A3670" s="992">
        <v>11</v>
      </c>
      <c r="B3670" s="992" t="s">
        <v>384</v>
      </c>
      <c r="C3670" s="1003" t="s">
        <v>4308</v>
      </c>
      <c r="D3670" s="992" t="s">
        <v>4302</v>
      </c>
      <c r="E3670" s="992">
        <v>2</v>
      </c>
      <c r="F3670" s="131"/>
      <c r="G3670" s="131"/>
      <c r="H3670" s="131"/>
      <c r="I3670" s="131"/>
      <c r="J3670" s="1004">
        <v>129922.18</v>
      </c>
      <c r="K3670" s="998">
        <f t="shared" si="133"/>
        <v>259844.36</v>
      </c>
      <c r="L3670" s="123"/>
      <c r="M3670" s="123"/>
    </row>
    <row r="3671" spans="1:13">
      <c r="A3671" s="992">
        <v>12</v>
      </c>
      <c r="B3671" s="992"/>
      <c r="C3671" s="992" t="s">
        <v>4309</v>
      </c>
      <c r="D3671" s="992" t="s">
        <v>46</v>
      </c>
      <c r="E3671" s="1002">
        <v>1</v>
      </c>
      <c r="F3671" s="131"/>
      <c r="G3671" s="131"/>
      <c r="H3671" s="131"/>
      <c r="I3671" s="131"/>
      <c r="J3671" s="993">
        <v>10000</v>
      </c>
      <c r="K3671" s="998">
        <f t="shared" si="133"/>
        <v>10000</v>
      </c>
      <c r="L3671" s="123"/>
      <c r="M3671" s="123"/>
    </row>
    <row r="3672" spans="1:13">
      <c r="A3672" s="992"/>
      <c r="B3672" s="992"/>
      <c r="C3672" s="992"/>
      <c r="D3672" s="992"/>
      <c r="E3672" s="1002"/>
      <c r="F3672" s="131"/>
      <c r="G3672" s="131"/>
      <c r="H3672" s="131"/>
      <c r="I3672" s="131"/>
      <c r="J3672" s="993"/>
      <c r="K3672" s="998">
        <f t="shared" si="133"/>
        <v>0</v>
      </c>
      <c r="L3672" s="123"/>
      <c r="M3672" s="123"/>
    </row>
    <row r="3673" spans="1:13">
      <c r="A3673" s="992">
        <v>13</v>
      </c>
      <c r="B3673" s="992" t="s">
        <v>4310</v>
      </c>
      <c r="C3673" s="992" t="s">
        <v>4311</v>
      </c>
      <c r="D3673" s="992" t="s">
        <v>46</v>
      </c>
      <c r="E3673" s="992">
        <v>2</v>
      </c>
      <c r="F3673" s="131"/>
      <c r="G3673" s="131"/>
      <c r="H3673" s="131"/>
      <c r="I3673" s="131"/>
      <c r="J3673" s="1004">
        <v>22473</v>
      </c>
      <c r="K3673" s="998">
        <f t="shared" si="133"/>
        <v>44946</v>
      </c>
      <c r="L3673" s="123"/>
      <c r="M3673" s="123"/>
    </row>
    <row r="3674" spans="1:13">
      <c r="A3674" s="992">
        <v>14</v>
      </c>
      <c r="B3674" s="992" t="s">
        <v>4312</v>
      </c>
      <c r="C3674" s="992" t="s">
        <v>4313</v>
      </c>
      <c r="D3674" s="992" t="s">
        <v>46</v>
      </c>
      <c r="E3674" s="992">
        <v>1</v>
      </c>
      <c r="F3674" s="131"/>
      <c r="G3674" s="131"/>
      <c r="H3674" s="131"/>
      <c r="I3674" s="131"/>
      <c r="J3674" s="1004">
        <v>21349</v>
      </c>
      <c r="K3674" s="998">
        <f t="shared" si="133"/>
        <v>21349</v>
      </c>
      <c r="L3674" s="123"/>
      <c r="M3674" s="123"/>
    </row>
    <row r="3675" spans="1:13">
      <c r="A3675" s="992">
        <v>15</v>
      </c>
      <c r="B3675" s="992"/>
      <c r="C3675" s="992" t="s">
        <v>4314</v>
      </c>
      <c r="D3675" s="992" t="s">
        <v>46</v>
      </c>
      <c r="E3675" s="1002">
        <v>2</v>
      </c>
      <c r="F3675" s="131"/>
      <c r="G3675" s="131"/>
      <c r="H3675" s="131"/>
      <c r="I3675" s="131"/>
      <c r="J3675" s="993">
        <v>10442</v>
      </c>
      <c r="K3675" s="998">
        <f t="shared" si="133"/>
        <v>20884</v>
      </c>
      <c r="L3675" s="123"/>
      <c r="M3675" s="123"/>
    </row>
    <row r="3676" spans="1:13">
      <c r="A3676" s="992" t="s">
        <v>4315</v>
      </c>
      <c r="B3676" s="992"/>
      <c r="C3676" s="992" t="s">
        <v>4316</v>
      </c>
      <c r="D3676" s="992" t="s">
        <v>46</v>
      </c>
      <c r="E3676" s="1002">
        <v>2</v>
      </c>
      <c r="F3676" s="131"/>
      <c r="G3676" s="131"/>
      <c r="H3676" s="131"/>
      <c r="I3676" s="131"/>
      <c r="J3676" s="993">
        <v>13847</v>
      </c>
      <c r="K3676" s="998">
        <f t="shared" si="133"/>
        <v>27694</v>
      </c>
      <c r="L3676" s="123"/>
      <c r="M3676" s="123"/>
    </row>
    <row r="3677" spans="1:13" ht="30">
      <c r="A3677" s="992" t="s">
        <v>4317</v>
      </c>
      <c r="B3677" s="992" t="s">
        <v>4318</v>
      </c>
      <c r="C3677" s="992" t="s">
        <v>4319</v>
      </c>
      <c r="D3677" s="992" t="s">
        <v>282</v>
      </c>
      <c r="E3677" s="1002">
        <v>2</v>
      </c>
      <c r="F3677" s="131"/>
      <c r="G3677" s="131"/>
      <c r="H3677" s="131"/>
      <c r="I3677" s="131"/>
      <c r="J3677" s="993">
        <v>13614.33</v>
      </c>
      <c r="K3677" s="998">
        <f t="shared" si="133"/>
        <v>27228.66</v>
      </c>
      <c r="L3677" s="123"/>
      <c r="M3677" s="123"/>
    </row>
    <row r="3678" spans="1:13">
      <c r="A3678" s="992">
        <v>17</v>
      </c>
      <c r="B3678" s="992" t="s">
        <v>4295</v>
      </c>
      <c r="C3678" s="1003" t="s">
        <v>4320</v>
      </c>
      <c r="D3678" s="992" t="s">
        <v>4302</v>
      </c>
      <c r="E3678" s="992">
        <v>3</v>
      </c>
      <c r="F3678" s="131"/>
      <c r="G3678" s="131"/>
      <c r="H3678" s="131"/>
      <c r="I3678" s="131"/>
      <c r="J3678" s="1004">
        <v>5286.4</v>
      </c>
      <c r="K3678" s="998">
        <f t="shared" si="133"/>
        <v>15859.199999999999</v>
      </c>
      <c r="L3678" s="123"/>
      <c r="M3678" s="123"/>
    </row>
    <row r="3679" spans="1:13">
      <c r="A3679" s="992">
        <v>18</v>
      </c>
      <c r="B3679" s="992"/>
      <c r="C3679" s="1003" t="s">
        <v>4321</v>
      </c>
      <c r="D3679" s="992" t="s">
        <v>4302</v>
      </c>
      <c r="E3679" s="992">
        <v>1</v>
      </c>
      <c r="F3679" s="131"/>
      <c r="G3679" s="131"/>
      <c r="H3679" s="131"/>
      <c r="I3679" s="131"/>
      <c r="J3679" s="1004">
        <v>16343</v>
      </c>
      <c r="K3679" s="998">
        <f t="shared" si="133"/>
        <v>16343</v>
      </c>
      <c r="L3679" s="123"/>
      <c r="M3679" s="123"/>
    </row>
    <row r="3680" spans="1:13" ht="30">
      <c r="A3680" s="992">
        <v>19</v>
      </c>
      <c r="B3680" s="992" t="s">
        <v>1586</v>
      </c>
      <c r="C3680" s="1003" t="s">
        <v>4322</v>
      </c>
      <c r="D3680" s="992" t="s">
        <v>4302</v>
      </c>
      <c r="E3680" s="992">
        <v>2</v>
      </c>
      <c r="F3680" s="131"/>
      <c r="G3680" s="131"/>
      <c r="H3680" s="131"/>
      <c r="I3680" s="131"/>
      <c r="J3680" s="1004">
        <v>10000.5</v>
      </c>
      <c r="K3680" s="998">
        <f t="shared" si="133"/>
        <v>20001</v>
      </c>
      <c r="L3680" s="123"/>
      <c r="M3680" s="123"/>
    </row>
    <row r="3681" spans="1:13" ht="30">
      <c r="A3681" s="992">
        <v>20</v>
      </c>
      <c r="B3681" s="992" t="s">
        <v>1584</v>
      </c>
      <c r="C3681" s="1003" t="s">
        <v>4323</v>
      </c>
      <c r="D3681" s="992" t="s">
        <v>4302</v>
      </c>
      <c r="E3681" s="992">
        <v>2</v>
      </c>
      <c r="F3681" s="131"/>
      <c r="G3681" s="131"/>
      <c r="H3681" s="131"/>
      <c r="I3681" s="131"/>
      <c r="J3681" s="1004">
        <v>4106.3999999999996</v>
      </c>
      <c r="K3681" s="998">
        <f t="shared" si="133"/>
        <v>8212.7999999999993</v>
      </c>
      <c r="L3681" s="123"/>
      <c r="M3681" s="123"/>
    </row>
    <row r="3682" spans="1:13">
      <c r="A3682" s="992">
        <v>21</v>
      </c>
      <c r="B3682" s="992" t="s">
        <v>80</v>
      </c>
      <c r="C3682" s="992" t="s">
        <v>4324</v>
      </c>
      <c r="D3682" s="992" t="s">
        <v>367</v>
      </c>
      <c r="E3682" s="1002">
        <v>3030</v>
      </c>
      <c r="F3682" s="131"/>
      <c r="G3682" s="131"/>
      <c r="H3682" s="131"/>
      <c r="I3682" s="131"/>
      <c r="J3682" s="993">
        <v>73.180000000000007</v>
      </c>
      <c r="K3682" s="998">
        <f t="shared" si="133"/>
        <v>221735.40000000002</v>
      </c>
      <c r="L3682" s="123"/>
      <c r="M3682" s="123"/>
    </row>
    <row r="3683" spans="1:13">
      <c r="A3683" s="992"/>
      <c r="B3683" s="992"/>
      <c r="C3683" s="1003"/>
      <c r="D3683" s="992"/>
      <c r="E3683" s="992"/>
      <c r="F3683" s="131"/>
      <c r="G3683" s="131"/>
      <c r="H3683" s="131"/>
      <c r="I3683" s="131"/>
      <c r="J3683" s="1004"/>
      <c r="K3683" s="998">
        <f t="shared" si="133"/>
        <v>0</v>
      </c>
      <c r="L3683" s="123"/>
      <c r="M3683" s="123"/>
    </row>
    <row r="3684" spans="1:13">
      <c r="A3684" s="992">
        <v>22</v>
      </c>
      <c r="B3684" s="992" t="s">
        <v>4325</v>
      </c>
      <c r="C3684" s="1005" t="s">
        <v>4326</v>
      </c>
      <c r="D3684" s="992" t="s">
        <v>46</v>
      </c>
      <c r="E3684" s="992">
        <v>2</v>
      </c>
      <c r="F3684" s="131"/>
      <c r="G3684" s="131"/>
      <c r="H3684" s="131"/>
      <c r="I3684" s="131"/>
      <c r="J3684" s="1004">
        <v>5876.4</v>
      </c>
      <c r="K3684" s="998">
        <f t="shared" si="133"/>
        <v>11752.8</v>
      </c>
      <c r="L3684" s="123"/>
      <c r="M3684" s="123"/>
    </row>
    <row r="3685" spans="1:13">
      <c r="A3685" s="992">
        <v>23</v>
      </c>
      <c r="B3685" s="992" t="s">
        <v>4327</v>
      </c>
      <c r="C3685" s="1005" t="s">
        <v>4328</v>
      </c>
      <c r="D3685" s="992" t="s">
        <v>46</v>
      </c>
      <c r="E3685" s="992">
        <v>1</v>
      </c>
      <c r="F3685" s="131"/>
      <c r="G3685" s="131"/>
      <c r="H3685" s="131"/>
      <c r="I3685" s="131"/>
      <c r="J3685" s="1004">
        <v>5882.3</v>
      </c>
      <c r="K3685" s="998">
        <f t="shared" si="133"/>
        <v>5882.3</v>
      </c>
      <c r="L3685" s="123"/>
      <c r="M3685" s="123"/>
    </row>
    <row r="3686" spans="1:13">
      <c r="A3686" s="992">
        <v>24</v>
      </c>
      <c r="B3686" s="992" t="s">
        <v>4329</v>
      </c>
      <c r="C3686" s="1005" t="s">
        <v>4330</v>
      </c>
      <c r="D3686" s="992" t="s">
        <v>4302</v>
      </c>
      <c r="E3686" s="1002">
        <v>1</v>
      </c>
      <c r="F3686" s="131"/>
      <c r="G3686" s="131"/>
      <c r="H3686" s="131"/>
      <c r="I3686" s="131"/>
      <c r="J3686" s="993">
        <v>5599</v>
      </c>
      <c r="K3686" s="998">
        <f t="shared" si="133"/>
        <v>5599</v>
      </c>
      <c r="L3686" s="123"/>
      <c r="M3686" s="123"/>
    </row>
    <row r="3687" spans="1:13">
      <c r="A3687" s="992">
        <v>25</v>
      </c>
      <c r="B3687" s="992" t="s">
        <v>4331</v>
      </c>
      <c r="C3687" s="1005" t="s">
        <v>4332</v>
      </c>
      <c r="D3687" s="992" t="s">
        <v>4302</v>
      </c>
      <c r="E3687" s="1002">
        <v>1</v>
      </c>
      <c r="F3687" s="131"/>
      <c r="G3687" s="131"/>
      <c r="H3687" s="131"/>
      <c r="I3687" s="131"/>
      <c r="J3687" s="993">
        <v>5599</v>
      </c>
      <c r="K3687" s="998">
        <f t="shared" si="133"/>
        <v>5599</v>
      </c>
      <c r="L3687" s="123"/>
      <c r="M3687" s="123"/>
    </row>
    <row r="3688" spans="1:13" ht="30">
      <c r="A3688" s="992">
        <v>26</v>
      </c>
      <c r="B3688" s="992" t="s">
        <v>4329</v>
      </c>
      <c r="C3688" s="1005" t="s">
        <v>4333</v>
      </c>
      <c r="D3688" s="992" t="s">
        <v>46</v>
      </c>
      <c r="E3688" s="992">
        <v>1</v>
      </c>
      <c r="F3688" s="131"/>
      <c r="G3688" s="131"/>
      <c r="H3688" s="131"/>
      <c r="I3688" s="131"/>
      <c r="J3688" s="1004">
        <v>2775.07</v>
      </c>
      <c r="K3688" s="998">
        <f t="shared" si="133"/>
        <v>2775.07</v>
      </c>
      <c r="L3688" s="123"/>
      <c r="M3688" s="123"/>
    </row>
    <row r="3689" spans="1:13">
      <c r="A3689" s="992">
        <v>27</v>
      </c>
      <c r="B3689" s="992"/>
      <c r="C3689" s="992" t="s">
        <v>4334</v>
      </c>
      <c r="D3689" s="992" t="s">
        <v>282</v>
      </c>
      <c r="E3689" s="1002">
        <v>1</v>
      </c>
      <c r="F3689" s="131"/>
      <c r="G3689" s="131"/>
      <c r="H3689" s="131"/>
      <c r="I3689" s="131"/>
      <c r="J3689" s="993">
        <v>5050.75</v>
      </c>
      <c r="K3689" s="998">
        <f t="shared" si="133"/>
        <v>5050.75</v>
      </c>
      <c r="L3689" s="123"/>
      <c r="M3689" s="123"/>
    </row>
    <row r="3690" spans="1:13">
      <c r="A3690" s="992"/>
      <c r="B3690" s="992"/>
      <c r="C3690" s="992"/>
      <c r="D3690" s="992"/>
      <c r="E3690" s="1002"/>
      <c r="F3690" s="131"/>
      <c r="G3690" s="131"/>
      <c r="H3690" s="131"/>
      <c r="I3690" s="131"/>
      <c r="J3690" s="993"/>
      <c r="K3690" s="998">
        <f t="shared" si="133"/>
        <v>0</v>
      </c>
      <c r="L3690" s="123"/>
      <c r="M3690" s="123"/>
    </row>
    <row r="3691" spans="1:13">
      <c r="A3691" s="992">
        <v>28</v>
      </c>
      <c r="B3691" s="992" t="s">
        <v>4335</v>
      </c>
      <c r="C3691" s="1003" t="s">
        <v>4336</v>
      </c>
      <c r="D3691" s="992" t="s">
        <v>4337</v>
      </c>
      <c r="E3691" s="992">
        <v>0.2</v>
      </c>
      <c r="F3691" s="131"/>
      <c r="G3691" s="123"/>
      <c r="H3691" s="131"/>
      <c r="I3691" s="131"/>
      <c r="J3691" s="1004">
        <v>1500000</v>
      </c>
      <c r="K3691" s="998">
        <f t="shared" si="133"/>
        <v>300000</v>
      </c>
      <c r="L3691" s="123"/>
      <c r="M3691" s="123"/>
    </row>
    <row r="3692" spans="1:13" ht="30">
      <c r="A3692" s="992" t="s">
        <v>4338</v>
      </c>
      <c r="B3692" s="992" t="s">
        <v>4339</v>
      </c>
      <c r="C3692" s="1005" t="s">
        <v>4340</v>
      </c>
      <c r="D3692" s="992" t="s">
        <v>4337</v>
      </c>
      <c r="E3692" s="992">
        <v>8.4000000000000005E-2</v>
      </c>
      <c r="F3692" s="131"/>
      <c r="G3692" s="131"/>
      <c r="H3692" s="131"/>
      <c r="I3692" s="131"/>
      <c r="J3692" s="1004">
        <v>310000</v>
      </c>
      <c r="K3692" s="998">
        <f t="shared" si="133"/>
        <v>26040</v>
      </c>
      <c r="L3692" s="123"/>
      <c r="M3692" s="123"/>
    </row>
    <row r="3693" spans="1:13">
      <c r="A3693" s="992" t="s">
        <v>4317</v>
      </c>
      <c r="B3693" s="992"/>
      <c r="C3693" s="992" t="s">
        <v>4341</v>
      </c>
      <c r="D3693" s="992" t="s">
        <v>17</v>
      </c>
      <c r="E3693" s="1002">
        <v>0.113</v>
      </c>
      <c r="F3693" s="131"/>
      <c r="G3693" s="131"/>
      <c r="H3693" s="131"/>
      <c r="I3693" s="131"/>
      <c r="J3693" s="993">
        <v>310000</v>
      </c>
      <c r="K3693" s="998">
        <f t="shared" si="133"/>
        <v>35030</v>
      </c>
      <c r="L3693" s="123"/>
      <c r="M3693" s="123"/>
    </row>
    <row r="3694" spans="1:13">
      <c r="A3694" s="992" t="s">
        <v>4342</v>
      </c>
      <c r="B3694" s="992"/>
      <c r="C3694" s="992" t="s">
        <v>4343</v>
      </c>
      <c r="D3694" s="992" t="s">
        <v>4337</v>
      </c>
      <c r="E3694" s="1002">
        <v>0.43099999999999999</v>
      </c>
      <c r="F3694" s="131"/>
      <c r="G3694" s="131"/>
      <c r="H3694" s="131"/>
      <c r="I3694" s="131"/>
      <c r="J3694" s="993">
        <v>318600</v>
      </c>
      <c r="K3694" s="998">
        <f t="shared" si="133"/>
        <v>137316.6</v>
      </c>
      <c r="L3694" s="123"/>
      <c r="M3694" s="123"/>
    </row>
    <row r="3695" spans="1:13">
      <c r="A3695" s="992">
        <v>30</v>
      </c>
      <c r="B3695" s="992"/>
      <c r="C3695" s="1005" t="s">
        <v>4344</v>
      </c>
      <c r="D3695" s="992" t="s">
        <v>4337</v>
      </c>
      <c r="E3695" s="992">
        <v>0.20100000000000001</v>
      </c>
      <c r="F3695" s="131"/>
      <c r="G3695" s="131"/>
      <c r="H3695" s="131"/>
      <c r="I3695" s="131"/>
      <c r="J3695" s="1004">
        <v>153225</v>
      </c>
      <c r="K3695" s="998">
        <f t="shared" si="133"/>
        <v>30798.225000000002</v>
      </c>
      <c r="L3695" s="123"/>
      <c r="M3695" s="123"/>
    </row>
    <row r="3696" spans="1:13">
      <c r="A3696" s="992">
        <v>31</v>
      </c>
      <c r="B3696" s="992" t="s">
        <v>4345</v>
      </c>
      <c r="C3696" s="1005" t="s">
        <v>4346</v>
      </c>
      <c r="D3696" s="992" t="s">
        <v>4337</v>
      </c>
      <c r="E3696" s="992">
        <v>0.439</v>
      </c>
      <c r="F3696" s="131"/>
      <c r="G3696" s="131"/>
      <c r="H3696" s="131"/>
      <c r="I3696" s="131"/>
      <c r="J3696" s="1004">
        <v>94400</v>
      </c>
      <c r="K3696" s="998">
        <f t="shared" si="133"/>
        <v>41441.599999999999</v>
      </c>
      <c r="L3696" s="123"/>
      <c r="M3696" s="123"/>
    </row>
    <row r="3697" spans="1:13">
      <c r="A3697" s="992" t="s">
        <v>4347</v>
      </c>
      <c r="B3697" s="992" t="s">
        <v>4348</v>
      </c>
      <c r="C3697" s="1005" t="s">
        <v>4349</v>
      </c>
      <c r="D3697" s="992" t="s">
        <v>4337</v>
      </c>
      <c r="E3697" s="992">
        <v>0.50700000000000001</v>
      </c>
      <c r="F3697" s="131"/>
      <c r="G3697" s="131"/>
      <c r="H3697" s="131"/>
      <c r="I3697" s="131"/>
      <c r="J3697" s="1004">
        <v>190000</v>
      </c>
      <c r="K3697" s="998">
        <f t="shared" si="133"/>
        <v>96330</v>
      </c>
      <c r="L3697" s="123"/>
      <c r="M3697" s="123"/>
    </row>
    <row r="3698" spans="1:13">
      <c r="A3698" s="992" t="s">
        <v>4317</v>
      </c>
      <c r="B3698" s="992" t="s">
        <v>4348</v>
      </c>
      <c r="C3698" s="992" t="s">
        <v>4350</v>
      </c>
      <c r="D3698" s="992" t="s">
        <v>17</v>
      </c>
      <c r="E3698" s="1002">
        <v>0.19</v>
      </c>
      <c r="F3698" s="131"/>
      <c r="G3698" s="131"/>
      <c r="H3698" s="131"/>
      <c r="I3698" s="131"/>
      <c r="J3698" s="993">
        <v>219000</v>
      </c>
      <c r="K3698" s="998">
        <f t="shared" si="133"/>
        <v>41610</v>
      </c>
      <c r="L3698" s="123"/>
      <c r="M3698" s="123"/>
    </row>
    <row r="3699" spans="1:13">
      <c r="A3699" s="992"/>
      <c r="B3699" s="992"/>
      <c r="C3699" s="992"/>
      <c r="D3699" s="992"/>
      <c r="E3699" s="1002"/>
      <c r="F3699" s="131"/>
      <c r="G3699" s="131"/>
      <c r="H3699" s="131"/>
      <c r="I3699" s="131"/>
      <c r="J3699" s="993"/>
      <c r="K3699" s="998">
        <f t="shared" si="133"/>
        <v>0</v>
      </c>
      <c r="L3699" s="123"/>
      <c r="M3699" s="123"/>
    </row>
    <row r="3700" spans="1:13">
      <c r="A3700" s="992">
        <v>33</v>
      </c>
      <c r="B3700" s="992"/>
      <c r="C3700" s="1003" t="s">
        <v>4351</v>
      </c>
      <c r="D3700" s="992" t="s">
        <v>46</v>
      </c>
      <c r="E3700" s="992">
        <v>2</v>
      </c>
      <c r="F3700" s="131"/>
      <c r="G3700" s="131"/>
      <c r="H3700" s="131"/>
      <c r="I3700" s="131"/>
      <c r="J3700" s="1004">
        <v>3038.5</v>
      </c>
      <c r="K3700" s="998">
        <f t="shared" si="133"/>
        <v>6077</v>
      </c>
      <c r="L3700" s="123"/>
      <c r="M3700" s="123"/>
    </row>
    <row r="3701" spans="1:13">
      <c r="A3701" s="992"/>
      <c r="B3701" s="992"/>
      <c r="C3701" s="1003"/>
      <c r="D3701" s="992"/>
      <c r="E3701" s="992"/>
      <c r="F3701" s="131"/>
      <c r="G3701" s="131"/>
      <c r="H3701" s="131"/>
      <c r="I3701" s="131"/>
      <c r="J3701" s="1004"/>
      <c r="K3701" s="998">
        <f t="shared" si="133"/>
        <v>0</v>
      </c>
      <c r="L3701" s="123"/>
      <c r="M3701" s="123"/>
    </row>
    <row r="3702" spans="1:13">
      <c r="A3702" s="992">
        <v>34</v>
      </c>
      <c r="B3702" s="992"/>
      <c r="C3702" s="992" t="s">
        <v>4352</v>
      </c>
      <c r="D3702" s="992" t="s">
        <v>46</v>
      </c>
      <c r="E3702" s="1002">
        <v>1</v>
      </c>
      <c r="F3702" s="131"/>
      <c r="G3702" s="131"/>
      <c r="H3702" s="131"/>
      <c r="I3702" s="131"/>
      <c r="J3702" s="993">
        <v>1500</v>
      </c>
      <c r="K3702" s="998">
        <f t="shared" si="133"/>
        <v>1500</v>
      </c>
      <c r="L3702" s="123"/>
      <c r="M3702" s="123"/>
    </row>
    <row r="3703" spans="1:13">
      <c r="A3703" s="992">
        <v>35</v>
      </c>
      <c r="B3703" s="992" t="s">
        <v>1104</v>
      </c>
      <c r="C3703" s="992" t="s">
        <v>4353</v>
      </c>
      <c r="D3703" s="992" t="s">
        <v>4354</v>
      </c>
      <c r="E3703" s="1002">
        <v>87</v>
      </c>
      <c r="F3703" s="131"/>
      <c r="G3703" s="131"/>
      <c r="H3703" s="131"/>
      <c r="I3703" s="131"/>
      <c r="J3703" s="993">
        <v>1500</v>
      </c>
      <c r="K3703" s="998">
        <f t="shared" si="133"/>
        <v>130500</v>
      </c>
      <c r="L3703" s="123"/>
      <c r="M3703" s="123"/>
    </row>
    <row r="3704" spans="1:13">
      <c r="A3704" s="992"/>
      <c r="B3704" s="992"/>
      <c r="C3704" s="992"/>
      <c r="D3704" s="992"/>
      <c r="E3704" s="992"/>
      <c r="F3704" s="131"/>
      <c r="G3704" s="131"/>
      <c r="H3704" s="131"/>
      <c r="I3704" s="131"/>
      <c r="J3704" s="993"/>
      <c r="K3704" s="998">
        <f t="shared" si="133"/>
        <v>0</v>
      </c>
      <c r="L3704" s="123"/>
      <c r="M3704" s="123"/>
    </row>
    <row r="3705" spans="1:13">
      <c r="A3705" s="992">
        <v>36</v>
      </c>
      <c r="B3705" s="992" t="s">
        <v>4355</v>
      </c>
      <c r="C3705" s="992" t="s">
        <v>4356</v>
      </c>
      <c r="D3705" s="992" t="s">
        <v>28</v>
      </c>
      <c r="E3705" s="992">
        <v>607</v>
      </c>
      <c r="F3705" s="131"/>
      <c r="G3705" s="131"/>
      <c r="H3705" s="131"/>
      <c r="I3705" s="131"/>
      <c r="J3705" s="993">
        <v>30</v>
      </c>
      <c r="K3705" s="998">
        <f t="shared" si="133"/>
        <v>18210</v>
      </c>
      <c r="L3705" s="123"/>
      <c r="M3705" s="123"/>
    </row>
    <row r="3706" spans="1:13">
      <c r="A3706" s="992">
        <v>37</v>
      </c>
      <c r="B3706" s="992" t="s">
        <v>870</v>
      </c>
      <c r="C3706" s="992" t="s">
        <v>4357</v>
      </c>
      <c r="D3706" s="992" t="s">
        <v>28</v>
      </c>
      <c r="E3706" s="992">
        <v>1000</v>
      </c>
      <c r="F3706" s="131"/>
      <c r="G3706" s="131"/>
      <c r="H3706" s="131"/>
      <c r="I3706" s="131"/>
      <c r="J3706" s="993">
        <v>30</v>
      </c>
      <c r="K3706" s="998">
        <f t="shared" si="133"/>
        <v>30000</v>
      </c>
      <c r="L3706" s="123"/>
      <c r="M3706" s="123"/>
    </row>
    <row r="3707" spans="1:13">
      <c r="A3707" s="992">
        <v>38</v>
      </c>
      <c r="B3707" s="992" t="s">
        <v>4358</v>
      </c>
      <c r="C3707" s="992" t="s">
        <v>4359</v>
      </c>
      <c r="D3707" s="992" t="s">
        <v>28</v>
      </c>
      <c r="E3707" s="992">
        <v>1052</v>
      </c>
      <c r="F3707" s="131"/>
      <c r="G3707" s="131"/>
      <c r="H3707" s="131"/>
      <c r="I3707" s="131"/>
      <c r="J3707" s="993">
        <v>30</v>
      </c>
      <c r="K3707" s="998">
        <f t="shared" si="133"/>
        <v>31560</v>
      </c>
      <c r="L3707" s="123"/>
      <c r="M3707" s="123"/>
    </row>
    <row r="3708" spans="1:13">
      <c r="A3708" s="992">
        <v>39</v>
      </c>
      <c r="B3708" s="992" t="s">
        <v>4360</v>
      </c>
      <c r="C3708" s="992" t="s">
        <v>4361</v>
      </c>
      <c r="D3708" s="992" t="s">
        <v>146</v>
      </c>
      <c r="E3708" s="992">
        <v>7.6660000000000004</v>
      </c>
      <c r="F3708" s="131"/>
      <c r="G3708" s="131"/>
      <c r="H3708" s="131"/>
      <c r="I3708" s="131"/>
      <c r="J3708" s="1004">
        <v>61000</v>
      </c>
      <c r="K3708" s="998">
        <f t="shared" si="133"/>
        <v>467626</v>
      </c>
      <c r="L3708" s="123"/>
      <c r="M3708" s="123"/>
    </row>
    <row r="3709" spans="1:13">
      <c r="A3709" s="992"/>
      <c r="B3709" s="992"/>
      <c r="C3709" s="992"/>
      <c r="D3709" s="992"/>
      <c r="E3709" s="1002"/>
      <c r="F3709" s="131"/>
      <c r="G3709" s="131"/>
      <c r="H3709" s="131"/>
      <c r="I3709" s="131"/>
      <c r="J3709" s="993"/>
      <c r="K3709" s="998">
        <f t="shared" si="133"/>
        <v>0</v>
      </c>
      <c r="L3709" s="123"/>
      <c r="M3709" s="123"/>
    </row>
    <row r="3710" spans="1:13">
      <c r="A3710" s="992">
        <v>40</v>
      </c>
      <c r="B3710" s="992" t="s">
        <v>4362</v>
      </c>
      <c r="C3710" s="992" t="s">
        <v>4363</v>
      </c>
      <c r="D3710" s="992" t="s">
        <v>46</v>
      </c>
      <c r="E3710" s="1002">
        <v>2</v>
      </c>
      <c r="F3710" s="131"/>
      <c r="G3710" s="131"/>
      <c r="H3710" s="131"/>
      <c r="I3710" s="131"/>
      <c r="J3710" s="993">
        <v>0</v>
      </c>
      <c r="K3710" s="998">
        <f t="shared" si="133"/>
        <v>0</v>
      </c>
      <c r="L3710" s="123"/>
      <c r="M3710" s="123"/>
    </row>
    <row r="3711" spans="1:13">
      <c r="A3711" s="992">
        <v>41</v>
      </c>
      <c r="B3711" s="992" t="s">
        <v>4364</v>
      </c>
      <c r="C3711" s="992" t="s">
        <v>4365</v>
      </c>
      <c r="D3711" s="992" t="s">
        <v>46</v>
      </c>
      <c r="E3711" s="1002">
        <v>1</v>
      </c>
      <c r="F3711" s="131"/>
      <c r="G3711" s="131"/>
      <c r="H3711" s="131"/>
      <c r="I3711" s="131"/>
      <c r="J3711" s="993">
        <v>60000</v>
      </c>
      <c r="K3711" s="998">
        <f t="shared" si="133"/>
        <v>60000</v>
      </c>
      <c r="L3711" s="123"/>
      <c r="M3711" s="123"/>
    </row>
    <row r="3712" spans="1:13">
      <c r="A3712" s="992">
        <v>42</v>
      </c>
      <c r="B3712" s="992" t="s">
        <v>4366</v>
      </c>
      <c r="C3712" s="992" t="s">
        <v>4367</v>
      </c>
      <c r="D3712" s="992" t="s">
        <v>46</v>
      </c>
      <c r="E3712" s="1002">
        <v>1</v>
      </c>
      <c r="F3712" s="131"/>
      <c r="G3712" s="131"/>
      <c r="H3712" s="131"/>
      <c r="I3712" s="131"/>
      <c r="J3712" s="993">
        <v>30000</v>
      </c>
      <c r="K3712" s="998">
        <f t="shared" si="133"/>
        <v>30000</v>
      </c>
      <c r="L3712" s="123"/>
      <c r="M3712" s="123"/>
    </row>
    <row r="3713" spans="1:13">
      <c r="A3713" s="992"/>
      <c r="B3713" s="992"/>
      <c r="C3713" s="1003"/>
      <c r="D3713" s="992"/>
      <c r="E3713" s="992"/>
      <c r="F3713" s="131"/>
      <c r="G3713" s="131"/>
      <c r="H3713" s="131"/>
      <c r="I3713" s="131"/>
      <c r="J3713" s="1004"/>
      <c r="K3713" s="998">
        <f t="shared" si="133"/>
        <v>0</v>
      </c>
      <c r="L3713" s="123"/>
      <c r="M3713" s="123"/>
    </row>
    <row r="3714" spans="1:13">
      <c r="A3714" s="992">
        <v>43</v>
      </c>
      <c r="B3714" s="992" t="s">
        <v>4368</v>
      </c>
      <c r="C3714" s="992" t="s">
        <v>4369</v>
      </c>
      <c r="D3714" s="992" t="s">
        <v>4370</v>
      </c>
      <c r="E3714" s="1002">
        <v>2</v>
      </c>
      <c r="F3714" s="131"/>
      <c r="G3714" s="131"/>
      <c r="H3714" s="131"/>
      <c r="I3714" s="131"/>
      <c r="J3714" s="993">
        <v>2124.1</v>
      </c>
      <c r="K3714" s="998">
        <f t="shared" si="133"/>
        <v>4248.2</v>
      </c>
      <c r="L3714" s="123"/>
      <c r="M3714" s="123"/>
    </row>
    <row r="3715" spans="1:13">
      <c r="A3715" s="992">
        <v>44</v>
      </c>
      <c r="B3715" s="992" t="s">
        <v>4371</v>
      </c>
      <c r="C3715" s="992" t="s">
        <v>4372</v>
      </c>
      <c r="D3715" s="992" t="s">
        <v>46</v>
      </c>
      <c r="E3715" s="1002">
        <v>3</v>
      </c>
      <c r="F3715" s="131"/>
      <c r="G3715" s="131"/>
      <c r="H3715" s="131"/>
      <c r="I3715" s="131"/>
      <c r="J3715" s="993">
        <v>329.15</v>
      </c>
      <c r="K3715" s="998">
        <f t="shared" si="133"/>
        <v>987.44999999999993</v>
      </c>
      <c r="L3715" s="123"/>
      <c r="M3715" s="123"/>
    </row>
    <row r="3716" spans="1:13">
      <c r="A3716" s="992">
        <v>45</v>
      </c>
      <c r="B3716" s="992"/>
      <c r="C3716" s="992" t="s">
        <v>4373</v>
      </c>
      <c r="D3716" s="992" t="s">
        <v>46</v>
      </c>
      <c r="E3716" s="1002">
        <v>6</v>
      </c>
      <c r="F3716" s="131"/>
      <c r="G3716" s="131"/>
      <c r="H3716" s="131"/>
      <c r="I3716" s="131"/>
      <c r="J3716" s="993">
        <v>550.5</v>
      </c>
      <c r="K3716" s="998">
        <f t="shared" si="133"/>
        <v>3303</v>
      </c>
      <c r="L3716" s="123"/>
      <c r="M3716" s="123"/>
    </row>
    <row r="3717" spans="1:13">
      <c r="A3717" s="992"/>
      <c r="B3717" s="992"/>
      <c r="C3717" s="992"/>
      <c r="D3717" s="992"/>
      <c r="E3717" s="1002"/>
      <c r="F3717" s="131"/>
      <c r="G3717" s="131"/>
      <c r="H3717" s="131"/>
      <c r="I3717" s="131"/>
      <c r="J3717" s="993"/>
      <c r="K3717" s="998">
        <f t="shared" si="133"/>
        <v>0</v>
      </c>
      <c r="L3717" s="123"/>
      <c r="M3717" s="123"/>
    </row>
    <row r="3718" spans="1:13" ht="30">
      <c r="A3718" s="992">
        <v>46</v>
      </c>
      <c r="B3718" s="992" t="s">
        <v>4374</v>
      </c>
      <c r="C3718" s="1003" t="s">
        <v>4375</v>
      </c>
      <c r="D3718" s="992" t="s">
        <v>4302</v>
      </c>
      <c r="E3718" s="992">
        <v>4</v>
      </c>
      <c r="F3718" s="131"/>
      <c r="G3718" s="131"/>
      <c r="H3718" s="131"/>
      <c r="I3718" s="131"/>
      <c r="J3718" s="1004">
        <v>9500</v>
      </c>
      <c r="K3718" s="998">
        <f t="shared" si="133"/>
        <v>38000</v>
      </c>
      <c r="L3718" s="123"/>
      <c r="M3718" s="123"/>
    </row>
    <row r="3719" spans="1:13">
      <c r="A3719" s="992">
        <v>47</v>
      </c>
      <c r="B3719" s="992"/>
      <c r="C3719" s="1003" t="s">
        <v>4376</v>
      </c>
      <c r="D3719" s="992" t="s">
        <v>282</v>
      </c>
      <c r="E3719" s="992">
        <v>4</v>
      </c>
      <c r="F3719" s="131"/>
      <c r="G3719" s="131"/>
      <c r="H3719" s="131"/>
      <c r="I3719" s="131"/>
      <c r="J3719" s="1004">
        <v>531</v>
      </c>
      <c r="K3719" s="998">
        <f t="shared" si="133"/>
        <v>2124</v>
      </c>
      <c r="L3719" s="123"/>
      <c r="M3719" s="123"/>
    </row>
    <row r="3720" spans="1:13">
      <c r="A3720" s="992">
        <v>48</v>
      </c>
      <c r="B3720" s="992"/>
      <c r="C3720" s="1003" t="s">
        <v>4377</v>
      </c>
      <c r="D3720" s="992" t="s">
        <v>46</v>
      </c>
      <c r="E3720" s="992">
        <v>3</v>
      </c>
      <c r="F3720" s="131"/>
      <c r="G3720" s="131"/>
      <c r="H3720" s="131"/>
      <c r="I3720" s="131"/>
      <c r="J3720" s="1004">
        <v>566.4</v>
      </c>
      <c r="K3720" s="998">
        <f t="shared" si="133"/>
        <v>1699.1999999999998</v>
      </c>
      <c r="L3720" s="123"/>
      <c r="M3720" s="123"/>
    </row>
    <row r="3721" spans="1:13">
      <c r="A3721" s="992"/>
      <c r="B3721" s="992"/>
      <c r="C3721" s="992"/>
      <c r="D3721" s="992"/>
      <c r="E3721" s="1002"/>
      <c r="F3721" s="131"/>
      <c r="G3721" s="131"/>
      <c r="H3721" s="131"/>
      <c r="I3721" s="131"/>
      <c r="J3721" s="993"/>
      <c r="K3721" s="998">
        <f t="shared" si="133"/>
        <v>0</v>
      </c>
      <c r="L3721" s="123"/>
      <c r="M3721" s="123"/>
    </row>
    <row r="3722" spans="1:13">
      <c r="A3722" s="992" t="s">
        <v>4378</v>
      </c>
      <c r="B3722" s="992" t="s">
        <v>796</v>
      </c>
      <c r="C3722" s="1003" t="s">
        <v>4379</v>
      </c>
      <c r="D3722" s="992" t="s">
        <v>31</v>
      </c>
      <c r="E3722" s="992">
        <v>9</v>
      </c>
      <c r="F3722" s="131"/>
      <c r="G3722" s="131"/>
      <c r="H3722" s="131"/>
      <c r="I3722" s="131"/>
      <c r="J3722" s="1004">
        <v>2932.3</v>
      </c>
      <c r="K3722" s="998">
        <f t="shared" si="133"/>
        <v>26390.7</v>
      </c>
      <c r="L3722" s="123"/>
      <c r="M3722" s="123"/>
    </row>
    <row r="3723" spans="1:13">
      <c r="A3723" s="992" t="s">
        <v>4317</v>
      </c>
      <c r="B3723" s="992" t="s">
        <v>796</v>
      </c>
      <c r="C3723" s="1003" t="s">
        <v>4379</v>
      </c>
      <c r="D3723" s="992" t="s">
        <v>46</v>
      </c>
      <c r="E3723" s="992">
        <v>12</v>
      </c>
      <c r="F3723" s="131"/>
      <c r="G3723" s="131"/>
      <c r="H3723" s="131"/>
      <c r="I3723" s="131"/>
      <c r="J3723" s="1004">
        <v>2855.6</v>
      </c>
      <c r="K3723" s="998">
        <f t="shared" si="133"/>
        <v>34267.199999999997</v>
      </c>
      <c r="L3723" s="123"/>
      <c r="M3723" s="123"/>
    </row>
    <row r="3724" spans="1:13">
      <c r="A3724" s="992">
        <v>50</v>
      </c>
      <c r="B3724" s="992" t="s">
        <v>798</v>
      </c>
      <c r="C3724" s="1003" t="s">
        <v>4380</v>
      </c>
      <c r="D3724" s="992" t="s">
        <v>31</v>
      </c>
      <c r="E3724" s="992">
        <v>2</v>
      </c>
      <c r="F3724" s="131"/>
      <c r="G3724" s="131"/>
      <c r="H3724" s="131"/>
      <c r="I3724" s="131"/>
      <c r="J3724" s="1004">
        <v>2175.5</v>
      </c>
      <c r="K3724" s="998">
        <f t="shared" ref="K3724:K3747" si="134">(E3724+F3724+G3724+H3724+I3724)*J3724</f>
        <v>4351</v>
      </c>
      <c r="L3724" s="123"/>
      <c r="M3724" s="123"/>
    </row>
    <row r="3725" spans="1:13">
      <c r="A3725" s="992">
        <v>51</v>
      </c>
      <c r="B3725" s="992" t="s">
        <v>730</v>
      </c>
      <c r="C3725" s="1003" t="s">
        <v>4381</v>
      </c>
      <c r="D3725" s="992" t="s">
        <v>46</v>
      </c>
      <c r="E3725" s="992">
        <v>15</v>
      </c>
      <c r="F3725" s="131"/>
      <c r="G3725" s="131"/>
      <c r="H3725" s="131"/>
      <c r="I3725" s="131"/>
      <c r="J3725" s="1004">
        <v>2059.1</v>
      </c>
      <c r="K3725" s="998">
        <f t="shared" si="134"/>
        <v>30886.5</v>
      </c>
      <c r="L3725" s="123"/>
      <c r="M3725" s="123"/>
    </row>
    <row r="3726" spans="1:13">
      <c r="A3726" s="992"/>
      <c r="B3726" s="992"/>
      <c r="C3726" s="1003"/>
      <c r="D3726" s="992"/>
      <c r="E3726" s="992"/>
      <c r="F3726" s="131"/>
      <c r="G3726" s="131"/>
      <c r="H3726" s="131"/>
      <c r="I3726" s="131"/>
      <c r="J3726" s="1004"/>
      <c r="K3726" s="998">
        <f t="shared" si="134"/>
        <v>0</v>
      </c>
      <c r="L3726" s="123"/>
      <c r="M3726" s="123"/>
    </row>
    <row r="3727" spans="1:13">
      <c r="A3727" s="992">
        <v>52</v>
      </c>
      <c r="B3727" s="992" t="s">
        <v>926</v>
      </c>
      <c r="C3727" s="992" t="s">
        <v>4382</v>
      </c>
      <c r="D3727" s="992" t="s">
        <v>4337</v>
      </c>
      <c r="E3727" s="992">
        <v>0.05</v>
      </c>
      <c r="F3727" s="131"/>
      <c r="G3727" s="131"/>
      <c r="H3727" s="131"/>
      <c r="I3727" s="131"/>
      <c r="J3727" s="993">
        <v>300000</v>
      </c>
      <c r="K3727" s="998">
        <f t="shared" si="134"/>
        <v>15000</v>
      </c>
      <c r="L3727" s="123"/>
      <c r="M3727" s="123"/>
    </row>
    <row r="3728" spans="1:13">
      <c r="A3728" s="992">
        <v>53</v>
      </c>
      <c r="B3728" s="992" t="s">
        <v>553</v>
      </c>
      <c r="C3728" s="992" t="s">
        <v>4383</v>
      </c>
      <c r="D3728" s="992" t="s">
        <v>21</v>
      </c>
      <c r="E3728" s="992">
        <v>19</v>
      </c>
      <c r="F3728" s="131"/>
      <c r="G3728" s="131"/>
      <c r="H3728" s="131"/>
      <c r="I3728" s="131"/>
      <c r="J3728" s="1004">
        <v>70</v>
      </c>
      <c r="K3728" s="998">
        <f t="shared" si="134"/>
        <v>1330</v>
      </c>
      <c r="L3728" s="123"/>
      <c r="M3728" s="123"/>
    </row>
    <row r="3729" spans="1:13">
      <c r="A3729" s="992">
        <v>54</v>
      </c>
      <c r="B3729" s="992" t="s">
        <v>466</v>
      </c>
      <c r="C3729" s="992" t="s">
        <v>4384</v>
      </c>
      <c r="D3729" s="992" t="s">
        <v>4337</v>
      </c>
      <c r="E3729" s="992">
        <v>1.3939999999999999</v>
      </c>
      <c r="F3729" s="131"/>
      <c r="G3729" s="131"/>
      <c r="H3729" s="131"/>
      <c r="I3729" s="131"/>
      <c r="J3729" s="1004">
        <v>135000</v>
      </c>
      <c r="K3729" s="998">
        <f t="shared" si="134"/>
        <v>188190</v>
      </c>
      <c r="L3729" s="123"/>
      <c r="M3729" s="123"/>
    </row>
    <row r="3730" spans="1:13">
      <c r="A3730" s="992">
        <v>55</v>
      </c>
      <c r="B3730" s="992" t="s">
        <v>466</v>
      </c>
      <c r="C3730" s="992" t="s">
        <v>4385</v>
      </c>
      <c r="D3730" s="992" t="s">
        <v>21</v>
      </c>
      <c r="E3730" s="992">
        <v>155</v>
      </c>
      <c r="F3730" s="131"/>
      <c r="G3730" s="131"/>
      <c r="H3730" s="131"/>
      <c r="I3730" s="131"/>
      <c r="J3730" s="993">
        <v>65</v>
      </c>
      <c r="K3730" s="998">
        <f t="shared" si="134"/>
        <v>10075</v>
      </c>
      <c r="L3730" s="123"/>
      <c r="M3730" s="123"/>
    </row>
    <row r="3731" spans="1:13">
      <c r="A3731" s="992" t="s">
        <v>4386</v>
      </c>
      <c r="B3731" s="992" t="s">
        <v>4387</v>
      </c>
      <c r="C3731" s="1003" t="s">
        <v>4388</v>
      </c>
      <c r="D3731" s="992" t="s">
        <v>282</v>
      </c>
      <c r="E3731" s="992">
        <v>3</v>
      </c>
      <c r="F3731" s="131"/>
      <c r="G3731" s="131"/>
      <c r="H3731" s="131"/>
      <c r="I3731" s="131"/>
      <c r="J3731" s="1004">
        <v>900</v>
      </c>
      <c r="K3731" s="998">
        <f t="shared" si="134"/>
        <v>2700</v>
      </c>
      <c r="L3731" s="123"/>
      <c r="M3731" s="123"/>
    </row>
    <row r="3732" spans="1:13">
      <c r="A3732" s="992" t="s">
        <v>4317</v>
      </c>
      <c r="B3732" s="992" t="s">
        <v>4387</v>
      </c>
      <c r="C3732" s="1003" t="s">
        <v>4388</v>
      </c>
      <c r="D3732" s="992" t="s">
        <v>282</v>
      </c>
      <c r="E3732" s="992">
        <v>3</v>
      </c>
      <c r="F3732" s="131"/>
      <c r="G3732" s="131"/>
      <c r="H3732" s="131"/>
      <c r="I3732" s="131"/>
      <c r="J3732" s="1004">
        <v>4602</v>
      </c>
      <c r="K3732" s="998">
        <f t="shared" si="134"/>
        <v>13806</v>
      </c>
      <c r="L3732" s="123"/>
      <c r="M3732" s="123"/>
    </row>
    <row r="3733" spans="1:13">
      <c r="A3733" s="992">
        <v>57</v>
      </c>
      <c r="B3733" s="992" t="s">
        <v>4387</v>
      </c>
      <c r="C3733" s="1003" t="s">
        <v>4389</v>
      </c>
      <c r="D3733" s="992" t="s">
        <v>4302</v>
      </c>
      <c r="E3733" s="992">
        <v>3</v>
      </c>
      <c r="F3733" s="131"/>
      <c r="G3733" s="131"/>
      <c r="H3733" s="131"/>
      <c r="I3733" s="131"/>
      <c r="J3733" s="1004">
        <v>5369</v>
      </c>
      <c r="K3733" s="998">
        <f t="shared" si="134"/>
        <v>16107</v>
      </c>
      <c r="L3733" s="123"/>
      <c r="M3733" s="123"/>
    </row>
    <row r="3734" spans="1:13">
      <c r="A3734" s="992">
        <v>58</v>
      </c>
      <c r="B3734" s="992" t="s">
        <v>4390</v>
      </c>
      <c r="C3734" s="992" t="s">
        <v>4391</v>
      </c>
      <c r="D3734" s="992" t="s">
        <v>46</v>
      </c>
      <c r="E3734" s="992">
        <v>8</v>
      </c>
      <c r="F3734" s="131"/>
      <c r="G3734" s="131"/>
      <c r="H3734" s="131"/>
      <c r="I3734" s="131"/>
      <c r="J3734" s="993">
        <v>600</v>
      </c>
      <c r="K3734" s="998">
        <f t="shared" si="134"/>
        <v>4800</v>
      </c>
      <c r="L3734" s="123"/>
      <c r="M3734" s="123"/>
    </row>
    <row r="3735" spans="1:13">
      <c r="A3735" s="992">
        <v>59</v>
      </c>
      <c r="B3735" s="992" t="s">
        <v>4392</v>
      </c>
      <c r="C3735" s="992" t="s">
        <v>4393</v>
      </c>
      <c r="D3735" s="992" t="s">
        <v>282</v>
      </c>
      <c r="E3735" s="992">
        <v>10</v>
      </c>
      <c r="F3735" s="131"/>
      <c r="G3735" s="131"/>
      <c r="H3735" s="131"/>
      <c r="I3735" s="131"/>
      <c r="J3735" s="993">
        <v>1298</v>
      </c>
      <c r="K3735" s="998">
        <f t="shared" si="134"/>
        <v>12980</v>
      </c>
      <c r="L3735" s="123"/>
      <c r="M3735" s="123"/>
    </row>
    <row r="3736" spans="1:13">
      <c r="A3736" s="992">
        <v>60</v>
      </c>
      <c r="B3736" s="992" t="s">
        <v>4394</v>
      </c>
      <c r="C3736" s="992" t="s">
        <v>4395</v>
      </c>
      <c r="D3736" s="992" t="s">
        <v>282</v>
      </c>
      <c r="E3736" s="992">
        <v>7</v>
      </c>
      <c r="F3736" s="131"/>
      <c r="G3736" s="131"/>
      <c r="H3736" s="131"/>
      <c r="I3736" s="131"/>
      <c r="J3736" s="993">
        <v>531</v>
      </c>
      <c r="K3736" s="998">
        <f t="shared" si="134"/>
        <v>3717</v>
      </c>
      <c r="L3736" s="123"/>
      <c r="M3736" s="123"/>
    </row>
    <row r="3737" spans="1:13">
      <c r="A3737" s="992">
        <v>61</v>
      </c>
      <c r="B3737" s="992" t="s">
        <v>4396</v>
      </c>
      <c r="C3737" s="992" t="s">
        <v>4397</v>
      </c>
      <c r="D3737" s="992" t="s">
        <v>46</v>
      </c>
      <c r="E3737" s="992">
        <v>18</v>
      </c>
      <c r="F3737" s="131"/>
      <c r="G3737" s="131"/>
      <c r="H3737" s="131"/>
      <c r="I3737" s="131"/>
      <c r="J3737" s="993">
        <v>130</v>
      </c>
      <c r="K3737" s="998">
        <f t="shared" si="134"/>
        <v>2340</v>
      </c>
      <c r="L3737" s="123"/>
      <c r="M3737" s="123"/>
    </row>
    <row r="3738" spans="1:13">
      <c r="A3738" s="992">
        <v>62</v>
      </c>
      <c r="B3738" s="992" t="s">
        <v>4398</v>
      </c>
      <c r="C3738" s="992" t="s">
        <v>4399</v>
      </c>
      <c r="D3738" s="992" t="s">
        <v>46</v>
      </c>
      <c r="E3738" s="992">
        <v>2</v>
      </c>
      <c r="F3738" s="131"/>
      <c r="G3738" s="131"/>
      <c r="H3738" s="131"/>
      <c r="I3738" s="131"/>
      <c r="J3738" s="993">
        <v>464</v>
      </c>
      <c r="K3738" s="998">
        <f t="shared" si="134"/>
        <v>928</v>
      </c>
      <c r="L3738" s="123"/>
      <c r="M3738" s="123"/>
    </row>
    <row r="3739" spans="1:13">
      <c r="A3739" s="992">
        <v>63</v>
      </c>
      <c r="B3739" s="992" t="s">
        <v>4400</v>
      </c>
      <c r="C3739" s="992" t="s">
        <v>4401</v>
      </c>
      <c r="D3739" s="992" t="s">
        <v>46</v>
      </c>
      <c r="E3739" s="992">
        <v>107</v>
      </c>
      <c r="F3739" s="131"/>
      <c r="G3739" s="131"/>
      <c r="H3739" s="131"/>
      <c r="I3739" s="131"/>
      <c r="J3739" s="993">
        <v>281</v>
      </c>
      <c r="K3739" s="998">
        <f t="shared" si="134"/>
        <v>30067</v>
      </c>
      <c r="L3739" s="123"/>
      <c r="M3739" s="123"/>
    </row>
    <row r="3740" spans="1:13" ht="30">
      <c r="A3740" s="992">
        <v>64</v>
      </c>
      <c r="B3740" s="992" t="s">
        <v>4402</v>
      </c>
      <c r="C3740" s="992" t="s">
        <v>4403</v>
      </c>
      <c r="D3740" s="992" t="s">
        <v>4302</v>
      </c>
      <c r="E3740" s="1002">
        <v>69</v>
      </c>
      <c r="F3740" s="131"/>
      <c r="G3740" s="131"/>
      <c r="H3740" s="131"/>
      <c r="I3740" s="131"/>
      <c r="J3740" s="993">
        <v>511.82</v>
      </c>
      <c r="K3740" s="998">
        <f t="shared" si="134"/>
        <v>35315.58</v>
      </c>
      <c r="L3740" s="123"/>
      <c r="M3740" s="123"/>
    </row>
    <row r="3741" spans="1:13" ht="30">
      <c r="A3741" s="992">
        <v>65</v>
      </c>
      <c r="B3741" s="992" t="s">
        <v>4404</v>
      </c>
      <c r="C3741" s="992" t="s">
        <v>4405</v>
      </c>
      <c r="D3741" s="992" t="s">
        <v>4302</v>
      </c>
      <c r="E3741" s="1002">
        <v>69</v>
      </c>
      <c r="F3741" s="131"/>
      <c r="G3741" s="131"/>
      <c r="H3741" s="131"/>
      <c r="I3741" s="131"/>
      <c r="J3741" s="993">
        <v>624.03</v>
      </c>
      <c r="K3741" s="998">
        <f t="shared" si="134"/>
        <v>43058.07</v>
      </c>
      <c r="L3741" s="123"/>
      <c r="M3741" s="123"/>
    </row>
    <row r="3742" spans="1:13" ht="30">
      <c r="A3742" s="992">
        <v>66</v>
      </c>
      <c r="B3742" s="992" t="s">
        <v>4406</v>
      </c>
      <c r="C3742" s="992" t="s">
        <v>4407</v>
      </c>
      <c r="D3742" s="992" t="s">
        <v>34</v>
      </c>
      <c r="E3742" s="1002">
        <v>69</v>
      </c>
      <c r="F3742" s="131"/>
      <c r="G3742" s="131"/>
      <c r="H3742" s="131"/>
      <c r="I3742" s="131"/>
      <c r="J3742" s="993">
        <v>506.09</v>
      </c>
      <c r="K3742" s="998">
        <f t="shared" si="134"/>
        <v>34920.21</v>
      </c>
      <c r="L3742" s="123"/>
      <c r="M3742" s="123"/>
    </row>
    <row r="3743" spans="1:13">
      <c r="A3743" s="992"/>
      <c r="B3743" s="992"/>
      <c r="C3743" s="992"/>
      <c r="D3743" s="992"/>
      <c r="E3743" s="1002"/>
      <c r="F3743" s="131"/>
      <c r="G3743" s="131"/>
      <c r="H3743" s="131"/>
      <c r="I3743" s="131"/>
      <c r="J3743" s="993"/>
      <c r="K3743" s="998">
        <f t="shared" si="134"/>
        <v>0</v>
      </c>
      <c r="L3743" s="123"/>
      <c r="M3743" s="123"/>
    </row>
    <row r="3744" spans="1:13">
      <c r="A3744" s="992">
        <v>67</v>
      </c>
      <c r="B3744" s="992"/>
      <c r="C3744" s="1003" t="s">
        <v>4408</v>
      </c>
      <c r="D3744" s="992" t="s">
        <v>28</v>
      </c>
      <c r="E3744" s="992">
        <v>4</v>
      </c>
      <c r="F3744" s="131"/>
      <c r="G3744" s="131"/>
      <c r="H3744" s="131"/>
      <c r="I3744" s="131"/>
      <c r="J3744" s="1004">
        <v>1522.2</v>
      </c>
      <c r="K3744" s="998">
        <f t="shared" si="134"/>
        <v>6088.8</v>
      </c>
      <c r="L3744" s="123"/>
      <c r="M3744" s="123"/>
    </row>
    <row r="3745" spans="1:13" ht="30">
      <c r="A3745" s="992">
        <v>68</v>
      </c>
      <c r="B3745" s="992" t="s">
        <v>3264</v>
      </c>
      <c r="C3745" s="992" t="s">
        <v>4409</v>
      </c>
      <c r="D3745" s="992" t="s">
        <v>46</v>
      </c>
      <c r="E3745" s="1002">
        <v>0</v>
      </c>
      <c r="F3745" s="131"/>
      <c r="G3745" s="131"/>
      <c r="H3745" s="131"/>
      <c r="I3745" s="131"/>
      <c r="J3745" s="993">
        <v>0</v>
      </c>
      <c r="K3745" s="998">
        <f t="shared" si="134"/>
        <v>0</v>
      </c>
      <c r="L3745" s="123"/>
      <c r="M3745" s="123"/>
    </row>
    <row r="3746" spans="1:13">
      <c r="A3746" s="992">
        <v>69</v>
      </c>
      <c r="B3746" s="992"/>
      <c r="C3746" s="992" t="s">
        <v>4410</v>
      </c>
      <c r="D3746" s="992" t="s">
        <v>46</v>
      </c>
      <c r="E3746" s="992">
        <v>21</v>
      </c>
      <c r="F3746" s="131"/>
      <c r="G3746" s="131"/>
      <c r="H3746" s="131"/>
      <c r="I3746" s="131"/>
      <c r="J3746" s="993">
        <v>0</v>
      </c>
      <c r="K3746" s="998">
        <f t="shared" si="134"/>
        <v>0</v>
      </c>
      <c r="L3746" s="123"/>
      <c r="M3746" s="123"/>
    </row>
    <row r="3747" spans="1:13">
      <c r="A3747" s="992">
        <v>70</v>
      </c>
      <c r="B3747" s="992"/>
      <c r="C3747" s="992" t="s">
        <v>89</v>
      </c>
      <c r="D3747" s="992" t="s">
        <v>46</v>
      </c>
      <c r="E3747" s="992">
        <v>1</v>
      </c>
      <c r="F3747" s="131"/>
      <c r="G3747" s="131"/>
      <c r="H3747" s="131"/>
      <c r="I3747" s="131"/>
      <c r="J3747" s="993">
        <v>40031.5</v>
      </c>
      <c r="K3747" s="998">
        <f t="shared" si="134"/>
        <v>40031.5</v>
      </c>
      <c r="L3747" s="123"/>
      <c r="M3747" s="123"/>
    </row>
    <row r="3748" spans="1:13">
      <c r="A3748" s="131"/>
      <c r="B3748" s="131"/>
      <c r="C3748" s="131"/>
      <c r="D3748" s="131"/>
      <c r="E3748" s="131"/>
      <c r="F3748" s="131"/>
      <c r="G3748" s="131"/>
      <c r="H3748" s="131"/>
      <c r="I3748" s="175"/>
      <c r="J3748" s="995" t="s">
        <v>679</v>
      </c>
      <c r="K3748" s="230">
        <f>SUM(K3660:K3747)</f>
        <v>4141466.9850000013</v>
      </c>
      <c r="L3748" s="123"/>
      <c r="M3748" s="123"/>
    </row>
    <row r="3749" spans="1:13">
      <c r="A3749" s="123"/>
      <c r="B3749" s="123"/>
      <c r="C3749" s="123"/>
      <c r="D3749" s="123"/>
      <c r="E3749" s="123"/>
      <c r="F3749" s="123"/>
      <c r="G3749" s="123"/>
      <c r="H3749" s="123"/>
      <c r="I3749" s="123"/>
      <c r="J3749" s="123"/>
      <c r="K3749" s="131"/>
      <c r="L3749" s="123"/>
      <c r="M3749" s="123"/>
    </row>
    <row r="3750" spans="1:13" ht="15.75">
      <c r="A3750" s="1006"/>
      <c r="B3750" s="1132" t="s">
        <v>4411</v>
      </c>
      <c r="C3750" s="1132"/>
      <c r="D3750" s="1132"/>
      <c r="E3750" s="1132"/>
      <c r="F3750" s="1132"/>
      <c r="G3750" s="1132"/>
      <c r="H3750" s="1132"/>
      <c r="I3750" s="1132"/>
      <c r="J3750" s="1132"/>
      <c r="K3750" s="131"/>
      <c r="L3750" s="123"/>
      <c r="M3750" s="123"/>
    </row>
    <row r="3751" spans="1:13">
      <c r="A3751" s="996">
        <v>1</v>
      </c>
      <c r="B3751" s="992" t="s">
        <v>4412</v>
      </c>
      <c r="C3751" s="992" t="s">
        <v>4413</v>
      </c>
      <c r="D3751" s="992" t="s">
        <v>46</v>
      </c>
      <c r="E3751" s="996"/>
      <c r="F3751" s="996"/>
      <c r="G3751" s="1002">
        <v>2</v>
      </c>
      <c r="H3751" s="996"/>
      <c r="I3751" s="996"/>
      <c r="J3751" s="993">
        <v>5000</v>
      </c>
      <c r="K3751" s="998">
        <f t="shared" ref="K3751:K3766" si="135">(E3751+F3751+G3751+H3751+I3751)*J3751</f>
        <v>10000</v>
      </c>
      <c r="L3751" s="123"/>
      <c r="M3751" s="123"/>
    </row>
    <row r="3752" spans="1:13" ht="30">
      <c r="A3752" s="131">
        <v>2</v>
      </c>
      <c r="B3752" s="992" t="s">
        <v>4414</v>
      </c>
      <c r="C3752" s="992" t="s">
        <v>4415</v>
      </c>
      <c r="D3752" s="992" t="s">
        <v>46</v>
      </c>
      <c r="E3752" s="131"/>
      <c r="F3752" s="131"/>
      <c r="G3752" s="1002">
        <v>5</v>
      </c>
      <c r="H3752" s="131"/>
      <c r="I3752" s="131"/>
      <c r="J3752" s="993">
        <v>2500</v>
      </c>
      <c r="K3752" s="998">
        <f t="shared" si="135"/>
        <v>12500</v>
      </c>
      <c r="L3752" s="123"/>
      <c r="M3752" s="123"/>
    </row>
    <row r="3753" spans="1:13" ht="30">
      <c r="A3753" s="131">
        <v>3</v>
      </c>
      <c r="B3753" s="992"/>
      <c r="C3753" s="992" t="s">
        <v>4416</v>
      </c>
      <c r="D3753" s="992" t="s">
        <v>46</v>
      </c>
      <c r="E3753" s="131"/>
      <c r="F3753" s="131"/>
      <c r="G3753" s="1002">
        <v>2</v>
      </c>
      <c r="H3753" s="131"/>
      <c r="I3753" s="131"/>
      <c r="J3753" s="993">
        <v>3000</v>
      </c>
      <c r="K3753" s="998">
        <f t="shared" si="135"/>
        <v>6000</v>
      </c>
      <c r="L3753" s="123"/>
      <c r="M3753" s="123"/>
    </row>
    <row r="3754" spans="1:13" ht="30">
      <c r="A3754" s="996">
        <v>4</v>
      </c>
      <c r="B3754" s="992"/>
      <c r="C3754" s="992" t="s">
        <v>4417</v>
      </c>
      <c r="D3754" s="992" t="s">
        <v>46</v>
      </c>
      <c r="E3754" s="131"/>
      <c r="F3754" s="131"/>
      <c r="G3754" s="992">
        <v>1</v>
      </c>
      <c r="H3754" s="131"/>
      <c r="I3754" s="131"/>
      <c r="J3754" s="993">
        <v>2500</v>
      </c>
      <c r="K3754" s="998">
        <f t="shared" si="135"/>
        <v>2500</v>
      </c>
      <c r="L3754" s="123"/>
      <c r="M3754" s="123"/>
    </row>
    <row r="3755" spans="1:13" ht="30">
      <c r="A3755" s="131">
        <v>5</v>
      </c>
      <c r="B3755" s="992"/>
      <c r="C3755" s="992" t="s">
        <v>4418</v>
      </c>
      <c r="D3755" s="992" t="s">
        <v>46</v>
      </c>
      <c r="E3755" s="131"/>
      <c r="F3755" s="131"/>
      <c r="G3755" s="1002">
        <v>2</v>
      </c>
      <c r="H3755" s="131"/>
      <c r="I3755" s="131"/>
      <c r="J3755" s="993">
        <v>3000</v>
      </c>
      <c r="K3755" s="998">
        <f t="shared" si="135"/>
        <v>6000</v>
      </c>
      <c r="L3755" s="123"/>
      <c r="M3755" s="123"/>
    </row>
    <row r="3756" spans="1:13" ht="30">
      <c r="A3756" s="131">
        <v>6</v>
      </c>
      <c r="B3756" s="992"/>
      <c r="C3756" s="992" t="s">
        <v>4419</v>
      </c>
      <c r="D3756" s="992" t="s">
        <v>46</v>
      </c>
      <c r="E3756" s="131"/>
      <c r="F3756" s="131"/>
      <c r="G3756" s="1002">
        <v>3</v>
      </c>
      <c r="H3756" s="131"/>
      <c r="I3756" s="131"/>
      <c r="J3756" s="993">
        <v>2500</v>
      </c>
      <c r="K3756" s="998">
        <f t="shared" si="135"/>
        <v>7500</v>
      </c>
      <c r="L3756" s="123"/>
      <c r="M3756" s="123"/>
    </row>
    <row r="3757" spans="1:13">
      <c r="A3757" s="996">
        <v>7</v>
      </c>
      <c r="B3757" s="992"/>
      <c r="C3757" s="992" t="s">
        <v>4420</v>
      </c>
      <c r="D3757" s="992" t="s">
        <v>46</v>
      </c>
      <c r="E3757" s="131"/>
      <c r="F3757" s="123"/>
      <c r="G3757" s="1002">
        <v>1</v>
      </c>
      <c r="H3757" s="131"/>
      <c r="I3757" s="131"/>
      <c r="J3757" s="993">
        <v>3000</v>
      </c>
      <c r="K3757" s="998">
        <f t="shared" si="135"/>
        <v>3000</v>
      </c>
      <c r="L3757" s="123"/>
      <c r="M3757" s="123"/>
    </row>
    <row r="3758" spans="1:13">
      <c r="A3758" s="131">
        <v>8</v>
      </c>
      <c r="B3758" s="992"/>
      <c r="C3758" s="992" t="s">
        <v>4421</v>
      </c>
      <c r="D3758" s="992" t="s">
        <v>46</v>
      </c>
      <c r="E3758" s="131"/>
      <c r="F3758" s="131"/>
      <c r="G3758" s="1002">
        <v>1</v>
      </c>
      <c r="H3758" s="131"/>
      <c r="I3758" s="131"/>
      <c r="J3758" s="993">
        <v>2500</v>
      </c>
      <c r="K3758" s="998">
        <f t="shared" si="135"/>
        <v>2500</v>
      </c>
      <c r="L3758" s="123"/>
      <c r="M3758" s="123"/>
    </row>
    <row r="3759" spans="1:13">
      <c r="A3759" s="131">
        <v>9</v>
      </c>
      <c r="B3759" s="992"/>
      <c r="C3759" s="992" t="s">
        <v>4422</v>
      </c>
      <c r="D3759" s="992" t="s">
        <v>46</v>
      </c>
      <c r="E3759" s="131"/>
      <c r="F3759" s="131"/>
      <c r="G3759" s="1002">
        <v>1</v>
      </c>
      <c r="H3759" s="131"/>
      <c r="I3759" s="131"/>
      <c r="J3759" s="993">
        <v>918</v>
      </c>
      <c r="K3759" s="998">
        <f t="shared" si="135"/>
        <v>918</v>
      </c>
      <c r="L3759" s="123"/>
      <c r="M3759" s="123"/>
    </row>
    <row r="3760" spans="1:13">
      <c r="A3760" s="996">
        <v>10</v>
      </c>
      <c r="B3760" s="992" t="s">
        <v>4423</v>
      </c>
      <c r="C3760" s="992" t="s">
        <v>4424</v>
      </c>
      <c r="D3760" s="992" t="s">
        <v>46</v>
      </c>
      <c r="E3760" s="131"/>
      <c r="F3760" s="131"/>
      <c r="G3760" s="1002">
        <v>9</v>
      </c>
      <c r="H3760" s="131"/>
      <c r="I3760" s="131"/>
      <c r="J3760" s="993">
        <v>1122</v>
      </c>
      <c r="K3760" s="998">
        <f t="shared" si="135"/>
        <v>10098</v>
      </c>
      <c r="L3760" s="123"/>
      <c r="M3760" s="123"/>
    </row>
    <row r="3761" spans="1:13">
      <c r="A3761" s="131">
        <v>11</v>
      </c>
      <c r="B3761" s="992"/>
      <c r="C3761" s="992" t="s">
        <v>4425</v>
      </c>
      <c r="D3761" s="992" t="s">
        <v>46</v>
      </c>
      <c r="E3761" s="131"/>
      <c r="F3761" s="131"/>
      <c r="G3761" s="1002">
        <v>3</v>
      </c>
      <c r="H3761" s="131"/>
      <c r="I3761" s="131"/>
      <c r="J3761" s="993">
        <v>969</v>
      </c>
      <c r="K3761" s="998">
        <f t="shared" si="135"/>
        <v>2907</v>
      </c>
      <c r="L3761" s="123"/>
      <c r="M3761" s="123"/>
    </row>
    <row r="3762" spans="1:13">
      <c r="A3762" s="131">
        <v>12</v>
      </c>
      <c r="B3762" s="992" t="s">
        <v>4426</v>
      </c>
      <c r="C3762" s="992" t="s">
        <v>4427</v>
      </c>
      <c r="D3762" s="992" t="s">
        <v>46</v>
      </c>
      <c r="E3762" s="131"/>
      <c r="F3762" s="131"/>
      <c r="G3762" s="1002">
        <v>4</v>
      </c>
      <c r="H3762" s="131"/>
      <c r="I3762" s="131"/>
      <c r="J3762" s="993">
        <v>1122</v>
      </c>
      <c r="K3762" s="998">
        <f t="shared" si="135"/>
        <v>4488</v>
      </c>
      <c r="L3762" s="123"/>
      <c r="M3762" s="123"/>
    </row>
    <row r="3763" spans="1:13">
      <c r="A3763" s="996">
        <v>13</v>
      </c>
      <c r="B3763" s="992"/>
      <c r="C3763" s="992" t="s">
        <v>4428</v>
      </c>
      <c r="D3763" s="992" t="s">
        <v>46</v>
      </c>
      <c r="E3763" s="131"/>
      <c r="F3763" s="131"/>
      <c r="G3763" s="1002">
        <v>5</v>
      </c>
      <c r="H3763" s="131"/>
      <c r="I3763" s="131"/>
      <c r="J3763" s="993">
        <v>2244</v>
      </c>
      <c r="K3763" s="998">
        <f t="shared" si="135"/>
        <v>11220</v>
      </c>
      <c r="L3763" s="123"/>
      <c r="M3763" s="123"/>
    </row>
    <row r="3764" spans="1:13">
      <c r="A3764" s="131">
        <v>14</v>
      </c>
      <c r="B3764" s="992"/>
      <c r="C3764" s="992" t="s">
        <v>4429</v>
      </c>
      <c r="D3764" s="992" t="s">
        <v>46</v>
      </c>
      <c r="E3764" s="131"/>
      <c r="F3764" s="131"/>
      <c r="G3764" s="1002">
        <v>4</v>
      </c>
      <c r="H3764" s="131"/>
      <c r="I3764" s="131"/>
      <c r="J3764" s="993">
        <v>187.31299999999999</v>
      </c>
      <c r="K3764" s="998">
        <f t="shared" si="135"/>
        <v>749.25199999999995</v>
      </c>
      <c r="L3764" s="123"/>
      <c r="M3764" s="123"/>
    </row>
    <row r="3765" spans="1:13">
      <c r="A3765" s="131">
        <v>15</v>
      </c>
      <c r="B3765" s="992"/>
      <c r="C3765" s="992" t="s">
        <v>4430</v>
      </c>
      <c r="D3765" s="992" t="s">
        <v>46</v>
      </c>
      <c r="E3765" s="131"/>
      <c r="F3765" s="131"/>
      <c r="G3765" s="1002">
        <v>2</v>
      </c>
      <c r="H3765" s="131"/>
      <c r="I3765" s="131"/>
      <c r="J3765" s="993">
        <v>28148</v>
      </c>
      <c r="K3765" s="998">
        <f t="shared" si="135"/>
        <v>56296</v>
      </c>
      <c r="L3765" s="123"/>
      <c r="M3765" s="123"/>
    </row>
    <row r="3766" spans="1:13">
      <c r="A3766" s="996">
        <v>16</v>
      </c>
      <c r="B3766" s="992" t="s">
        <v>4431</v>
      </c>
      <c r="C3766" s="992" t="s">
        <v>4432</v>
      </c>
      <c r="D3766" s="992" t="s">
        <v>46</v>
      </c>
      <c r="E3766" s="131"/>
      <c r="F3766" s="131"/>
      <c r="G3766" s="1002">
        <v>2</v>
      </c>
      <c r="H3766" s="131"/>
      <c r="I3766" s="131"/>
      <c r="J3766" s="993">
        <v>28261.5</v>
      </c>
      <c r="K3766" s="998">
        <f t="shared" si="135"/>
        <v>56523</v>
      </c>
      <c r="L3766" s="123"/>
      <c r="M3766" s="123"/>
    </row>
    <row r="3767" spans="1:13">
      <c r="A3767" s="131"/>
      <c r="B3767" s="131"/>
      <c r="C3767" s="131"/>
      <c r="D3767" s="131"/>
      <c r="E3767" s="131"/>
      <c r="F3767" s="131"/>
      <c r="G3767" s="131"/>
      <c r="H3767" s="131"/>
      <c r="I3767" s="175"/>
      <c r="J3767" s="995" t="s">
        <v>679</v>
      </c>
      <c r="K3767" s="175">
        <f>SUM(K3751:K3766)</f>
        <v>193199.25199999998</v>
      </c>
      <c r="L3767" s="123"/>
      <c r="M3767" s="123"/>
    </row>
    <row r="3768" spans="1:13">
      <c r="A3768" s="123"/>
      <c r="B3768" s="123"/>
      <c r="C3768" s="123"/>
      <c r="D3768" s="123"/>
      <c r="E3768" s="123"/>
      <c r="F3768" s="123"/>
      <c r="G3768" s="123"/>
      <c r="H3768" s="123"/>
      <c r="I3768" s="123"/>
      <c r="J3768" s="123"/>
      <c r="K3768" s="999"/>
      <c r="L3768" s="123"/>
      <c r="M3768" s="123"/>
    </row>
    <row r="3769" spans="1:13">
      <c r="A3769" s="123"/>
      <c r="B3769" s="1115" t="s">
        <v>4433</v>
      </c>
      <c r="C3769" s="1115"/>
      <c r="D3769" s="1115"/>
      <c r="E3769" s="1115"/>
      <c r="F3769" s="1115"/>
      <c r="G3769" s="1115"/>
      <c r="H3769" s="1115"/>
      <c r="I3769" s="1115"/>
      <c r="J3769" s="1115"/>
      <c r="K3769" s="123"/>
      <c r="L3769" s="123"/>
      <c r="M3769" s="123"/>
    </row>
    <row r="3770" spans="1:13">
      <c r="A3770" s="1116" t="s">
        <v>4434</v>
      </c>
      <c r="B3770" s="1116" t="s">
        <v>5</v>
      </c>
      <c r="C3770" s="1118" t="s">
        <v>4435</v>
      </c>
      <c r="D3770" s="1120" t="s">
        <v>7</v>
      </c>
      <c r="E3770" s="1122" t="s">
        <v>696</v>
      </c>
      <c r="F3770" s="1122"/>
      <c r="G3770" s="1122"/>
      <c r="H3770" s="1122"/>
      <c r="I3770" s="1122"/>
      <c r="J3770" s="1123" t="s">
        <v>769</v>
      </c>
      <c r="K3770" s="1112" t="s">
        <v>679</v>
      </c>
      <c r="L3770" s="123"/>
      <c r="M3770" s="123"/>
    </row>
    <row r="3771" spans="1:13">
      <c r="A3771" s="1117"/>
      <c r="B3771" s="1117"/>
      <c r="C3771" s="1119"/>
      <c r="D3771" s="1121"/>
      <c r="E3771" s="130" t="s">
        <v>10</v>
      </c>
      <c r="F3771" s="130" t="s">
        <v>699</v>
      </c>
      <c r="G3771" s="130" t="s">
        <v>12</v>
      </c>
      <c r="H3771" s="130" t="s">
        <v>700</v>
      </c>
      <c r="I3771" s="130" t="s">
        <v>701</v>
      </c>
      <c r="J3771" s="1124"/>
      <c r="K3771" s="1112"/>
      <c r="L3771" s="123"/>
      <c r="M3771" s="123"/>
    </row>
    <row r="3772" spans="1:13">
      <c r="A3772" s="131">
        <v>1</v>
      </c>
      <c r="B3772" s="1002"/>
      <c r="C3772" s="1007" t="s">
        <v>4436</v>
      </c>
      <c r="D3772" s="1008" t="s">
        <v>282</v>
      </c>
      <c r="E3772" s="1002"/>
      <c r="F3772" s="131"/>
      <c r="G3772" s="1002">
        <v>2</v>
      </c>
      <c r="H3772" s="131"/>
      <c r="I3772" s="1002"/>
      <c r="J3772" s="1008">
        <v>3750</v>
      </c>
      <c r="K3772" s="998">
        <f t="shared" ref="K3772:K3792" si="136">(E3772+F3772+G3772+H3772+I3772)*J3772</f>
        <v>7500</v>
      </c>
      <c r="L3772" s="123"/>
      <c r="M3772" s="123"/>
    </row>
    <row r="3773" spans="1:13">
      <c r="A3773" s="131">
        <v>2</v>
      </c>
      <c r="B3773" s="1002" t="s">
        <v>4437</v>
      </c>
      <c r="C3773" s="1009" t="s">
        <v>4438</v>
      </c>
      <c r="D3773" s="1008" t="s">
        <v>282</v>
      </c>
      <c r="E3773" s="1002"/>
      <c r="F3773" s="131"/>
      <c r="G3773" s="1002">
        <v>2</v>
      </c>
      <c r="H3773" s="131"/>
      <c r="I3773" s="1002"/>
      <c r="J3773" s="1008">
        <v>4000</v>
      </c>
      <c r="K3773" s="998">
        <f t="shared" si="136"/>
        <v>8000</v>
      </c>
      <c r="L3773" s="123"/>
      <c r="M3773" s="123"/>
    </row>
    <row r="3774" spans="1:13">
      <c r="A3774" s="131">
        <v>3</v>
      </c>
      <c r="B3774" s="1002"/>
      <c r="C3774" s="1009" t="s">
        <v>4438</v>
      </c>
      <c r="D3774" s="1008" t="s">
        <v>282</v>
      </c>
      <c r="E3774" s="1002"/>
      <c r="F3774" s="131"/>
      <c r="G3774" s="1002">
        <v>1</v>
      </c>
      <c r="H3774" s="131"/>
      <c r="I3774" s="1002"/>
      <c r="J3774" s="1008">
        <v>3500</v>
      </c>
      <c r="K3774" s="998">
        <f t="shared" si="136"/>
        <v>3500</v>
      </c>
      <c r="L3774" s="123"/>
      <c r="M3774" s="123"/>
    </row>
    <row r="3775" spans="1:13">
      <c r="A3775" s="131">
        <v>4</v>
      </c>
      <c r="B3775" s="1002" t="s">
        <v>4439</v>
      </c>
      <c r="C3775" s="1009" t="s">
        <v>4440</v>
      </c>
      <c r="D3775" s="1008" t="s">
        <v>282</v>
      </c>
      <c r="E3775" s="1002"/>
      <c r="F3775" s="131"/>
      <c r="G3775" s="1002">
        <v>2</v>
      </c>
      <c r="H3775" s="131"/>
      <c r="I3775" s="1002"/>
      <c r="J3775" s="1008">
        <v>4000</v>
      </c>
      <c r="K3775" s="998">
        <f t="shared" si="136"/>
        <v>8000</v>
      </c>
      <c r="L3775" s="123"/>
      <c r="M3775" s="123"/>
    </row>
    <row r="3776" spans="1:13">
      <c r="A3776" s="131">
        <v>5</v>
      </c>
      <c r="B3776" s="1002" t="s">
        <v>4441</v>
      </c>
      <c r="C3776" s="1009" t="s">
        <v>4442</v>
      </c>
      <c r="D3776" s="1008" t="s">
        <v>282</v>
      </c>
      <c r="E3776" s="1002"/>
      <c r="F3776" s="131"/>
      <c r="G3776" s="1002">
        <v>1</v>
      </c>
      <c r="H3776" s="131"/>
      <c r="I3776" s="1002"/>
      <c r="J3776" s="1008">
        <v>3500</v>
      </c>
      <c r="K3776" s="998">
        <f t="shared" si="136"/>
        <v>3500</v>
      </c>
      <c r="L3776" s="123"/>
      <c r="M3776" s="123"/>
    </row>
    <row r="3777" spans="1:13">
      <c r="A3777" s="131">
        <v>6</v>
      </c>
      <c r="B3777" s="1002"/>
      <c r="C3777" s="1009" t="s">
        <v>4442</v>
      </c>
      <c r="D3777" s="1008"/>
      <c r="E3777" s="1002"/>
      <c r="F3777" s="131"/>
      <c r="G3777" s="1002">
        <v>2</v>
      </c>
      <c r="H3777" s="131"/>
      <c r="I3777" s="1002"/>
      <c r="J3777" s="1008">
        <v>4000</v>
      </c>
      <c r="K3777" s="998">
        <f t="shared" si="136"/>
        <v>8000</v>
      </c>
      <c r="L3777" s="123"/>
      <c r="M3777" s="123"/>
    </row>
    <row r="3778" spans="1:13">
      <c r="A3778" s="131">
        <v>7</v>
      </c>
      <c r="B3778" s="1002"/>
      <c r="C3778" s="1009" t="s">
        <v>4443</v>
      </c>
      <c r="D3778" s="1008" t="s">
        <v>282</v>
      </c>
      <c r="E3778" s="1002"/>
      <c r="F3778" s="131"/>
      <c r="G3778" s="1002">
        <v>2</v>
      </c>
      <c r="H3778" s="131"/>
      <c r="I3778" s="1002"/>
      <c r="J3778" s="1008">
        <v>4000</v>
      </c>
      <c r="K3778" s="998">
        <f t="shared" si="136"/>
        <v>8000</v>
      </c>
      <c r="L3778" s="123"/>
      <c r="M3778" s="123"/>
    </row>
    <row r="3779" spans="1:13">
      <c r="A3779" s="131">
        <v>8</v>
      </c>
      <c r="B3779" s="1002"/>
      <c r="C3779" s="1009" t="s">
        <v>4444</v>
      </c>
      <c r="D3779" s="1008" t="s">
        <v>282</v>
      </c>
      <c r="E3779" s="1009"/>
      <c r="F3779" s="131"/>
      <c r="G3779" s="1009">
        <v>12</v>
      </c>
      <c r="H3779" s="131"/>
      <c r="I3779" s="1009"/>
      <c r="J3779" s="1008">
        <v>2000</v>
      </c>
      <c r="K3779" s="998">
        <f t="shared" si="136"/>
        <v>24000</v>
      </c>
      <c r="L3779" s="123"/>
      <c r="M3779" s="123"/>
    </row>
    <row r="3780" spans="1:13">
      <c r="A3780" s="131">
        <v>9</v>
      </c>
      <c r="B3780" s="1002"/>
      <c r="C3780" s="1010" t="s">
        <v>4445</v>
      </c>
      <c r="D3780" s="1008" t="s">
        <v>282</v>
      </c>
      <c r="E3780" s="1002">
        <v>6</v>
      </c>
      <c r="F3780" s="131"/>
      <c r="G3780" s="1002">
        <v>9</v>
      </c>
      <c r="H3780" s="131"/>
      <c r="I3780" s="1002"/>
      <c r="J3780" s="1008">
        <v>500</v>
      </c>
      <c r="K3780" s="998">
        <f t="shared" si="136"/>
        <v>7500</v>
      </c>
      <c r="L3780" s="123"/>
      <c r="M3780" s="123"/>
    </row>
    <row r="3781" spans="1:13" ht="15.75">
      <c r="A3781" s="131">
        <v>10</v>
      </c>
      <c r="B3781" s="1002"/>
      <c r="C3781" s="163" t="s">
        <v>4446</v>
      </c>
      <c r="D3781" s="1008" t="s">
        <v>282</v>
      </c>
      <c r="E3781" s="1002"/>
      <c r="F3781" s="131"/>
      <c r="G3781" s="1002"/>
      <c r="H3781" s="131"/>
      <c r="I3781" s="1002">
        <v>5</v>
      </c>
      <c r="J3781" s="1008">
        <v>2000</v>
      </c>
      <c r="K3781" s="998">
        <f t="shared" si="136"/>
        <v>10000</v>
      </c>
      <c r="L3781" s="123"/>
      <c r="M3781" s="123"/>
    </row>
    <row r="3782" spans="1:13">
      <c r="A3782" s="131">
        <v>11</v>
      </c>
      <c r="B3782" s="1002"/>
      <c r="C3782" s="1010" t="s">
        <v>4447</v>
      </c>
      <c r="D3782" s="1008" t="s">
        <v>282</v>
      </c>
      <c r="E3782" s="1002">
        <v>3</v>
      </c>
      <c r="F3782" s="131"/>
      <c r="G3782" s="1002">
        <v>4</v>
      </c>
      <c r="H3782" s="131"/>
      <c r="I3782" s="1002"/>
      <c r="J3782" s="1008">
        <v>500</v>
      </c>
      <c r="K3782" s="998">
        <f t="shared" si="136"/>
        <v>3500</v>
      </c>
      <c r="L3782" s="123"/>
      <c r="M3782" s="123"/>
    </row>
    <row r="3783" spans="1:13">
      <c r="A3783" s="131">
        <v>12</v>
      </c>
      <c r="B3783" s="1002" t="s">
        <v>4448</v>
      </c>
      <c r="C3783" s="1010" t="s">
        <v>4449</v>
      </c>
      <c r="D3783" s="1008" t="s">
        <v>282</v>
      </c>
      <c r="E3783" s="1002">
        <v>6</v>
      </c>
      <c r="F3783" s="131"/>
      <c r="G3783" s="1002">
        <v>2</v>
      </c>
      <c r="H3783" s="131"/>
      <c r="I3783" s="1002">
        <v>3</v>
      </c>
      <c r="J3783" s="1008">
        <v>1000</v>
      </c>
      <c r="K3783" s="998">
        <f t="shared" si="136"/>
        <v>11000</v>
      </c>
      <c r="L3783" s="123"/>
      <c r="M3783" s="123"/>
    </row>
    <row r="3784" spans="1:13">
      <c r="A3784" s="131">
        <v>13</v>
      </c>
      <c r="B3784" s="1002"/>
      <c r="C3784" s="1010" t="s">
        <v>4450</v>
      </c>
      <c r="D3784" s="1008" t="s">
        <v>282</v>
      </c>
      <c r="E3784" s="1002">
        <v>9</v>
      </c>
      <c r="F3784" s="131"/>
      <c r="G3784" s="1002">
        <v>6</v>
      </c>
      <c r="H3784" s="131"/>
      <c r="I3784" s="1002">
        <v>11</v>
      </c>
      <c r="J3784" s="1008">
        <v>1500</v>
      </c>
      <c r="K3784" s="998">
        <f t="shared" si="136"/>
        <v>39000</v>
      </c>
      <c r="L3784" s="123"/>
      <c r="M3784" s="123"/>
    </row>
    <row r="3785" spans="1:13">
      <c r="A3785" s="131">
        <v>14</v>
      </c>
      <c r="B3785" s="1002"/>
      <c r="C3785" s="1010" t="s">
        <v>4451</v>
      </c>
      <c r="D3785" s="1008" t="s">
        <v>282</v>
      </c>
      <c r="E3785" s="1002">
        <v>6</v>
      </c>
      <c r="F3785" s="131"/>
      <c r="G3785" s="1002">
        <v>15</v>
      </c>
      <c r="H3785" s="131"/>
      <c r="I3785" s="1002"/>
      <c r="J3785" s="1008">
        <v>1000</v>
      </c>
      <c r="K3785" s="998">
        <f t="shared" si="136"/>
        <v>21000</v>
      </c>
      <c r="L3785" s="123"/>
      <c r="M3785" s="123"/>
    </row>
    <row r="3786" spans="1:13">
      <c r="A3786" s="131">
        <v>15</v>
      </c>
      <c r="B3786" s="1002"/>
      <c r="C3786" s="1010" t="s">
        <v>4452</v>
      </c>
      <c r="D3786" s="1008" t="s">
        <v>282</v>
      </c>
      <c r="E3786" s="1002"/>
      <c r="F3786" s="131"/>
      <c r="G3786" s="1002">
        <v>3</v>
      </c>
      <c r="H3786" s="131"/>
      <c r="I3786" s="1002"/>
      <c r="J3786" s="1008">
        <v>400</v>
      </c>
      <c r="K3786" s="998">
        <f t="shared" si="136"/>
        <v>1200</v>
      </c>
      <c r="L3786" s="123"/>
      <c r="M3786" s="123"/>
    </row>
    <row r="3787" spans="1:13">
      <c r="A3787" s="131">
        <v>16</v>
      </c>
      <c r="B3787" s="1002"/>
      <c r="C3787" s="1010" t="s">
        <v>4453</v>
      </c>
      <c r="D3787" s="1008" t="s">
        <v>282</v>
      </c>
      <c r="E3787" s="1002"/>
      <c r="F3787" s="131"/>
      <c r="G3787" s="1002">
        <v>10</v>
      </c>
      <c r="H3787" s="131"/>
      <c r="I3787" s="1002"/>
      <c r="J3787" s="1008">
        <v>4000</v>
      </c>
      <c r="K3787" s="998">
        <f t="shared" si="136"/>
        <v>40000</v>
      </c>
      <c r="L3787" s="123"/>
      <c r="M3787" s="123"/>
    </row>
    <row r="3788" spans="1:13">
      <c r="A3788" s="131">
        <v>17</v>
      </c>
      <c r="B3788" s="1002"/>
      <c r="C3788" s="1010" t="s">
        <v>4454</v>
      </c>
      <c r="D3788" s="1008" t="s">
        <v>282</v>
      </c>
      <c r="E3788" s="1002">
        <v>1</v>
      </c>
      <c r="F3788" s="131"/>
      <c r="G3788" s="1002"/>
      <c r="H3788" s="131"/>
      <c r="I3788" s="1002"/>
      <c r="J3788" s="1008">
        <v>2000</v>
      </c>
      <c r="K3788" s="998">
        <f t="shared" si="136"/>
        <v>2000</v>
      </c>
      <c r="L3788" s="123"/>
      <c r="M3788" s="123"/>
    </row>
    <row r="3789" spans="1:13">
      <c r="A3789" s="131">
        <v>18</v>
      </c>
      <c r="B3789" s="1002"/>
      <c r="C3789" s="1009" t="s">
        <v>840</v>
      </c>
      <c r="D3789" s="1008" t="s">
        <v>282</v>
      </c>
      <c r="E3789" s="1002">
        <v>9</v>
      </c>
      <c r="F3789" s="131"/>
      <c r="G3789" s="1002"/>
      <c r="H3789" s="131"/>
      <c r="I3789" s="1002"/>
      <c r="J3789" s="1008">
        <v>200</v>
      </c>
      <c r="K3789" s="998">
        <f t="shared" si="136"/>
        <v>1800</v>
      </c>
      <c r="L3789" s="123"/>
      <c r="M3789" s="123"/>
    </row>
    <row r="3790" spans="1:13">
      <c r="A3790" s="131">
        <v>19</v>
      </c>
      <c r="B3790" s="1002"/>
      <c r="C3790" s="1009" t="s">
        <v>4455</v>
      </c>
      <c r="D3790" s="1008" t="s">
        <v>282</v>
      </c>
      <c r="E3790" s="1002"/>
      <c r="F3790" s="131"/>
      <c r="G3790" s="1002"/>
      <c r="H3790" s="131"/>
      <c r="I3790" s="1002">
        <v>3</v>
      </c>
      <c r="J3790" s="1008">
        <v>1000</v>
      </c>
      <c r="K3790" s="998">
        <f t="shared" si="136"/>
        <v>3000</v>
      </c>
      <c r="L3790" s="123"/>
      <c r="M3790" s="123"/>
    </row>
    <row r="3791" spans="1:13">
      <c r="A3791" s="131">
        <v>20</v>
      </c>
      <c r="B3791" s="1002"/>
      <c r="C3791" s="1009" t="s">
        <v>4456</v>
      </c>
      <c r="D3791" s="1008" t="s">
        <v>282</v>
      </c>
      <c r="E3791" s="1002"/>
      <c r="F3791" s="131"/>
      <c r="G3791" s="1002">
        <v>1</v>
      </c>
      <c r="H3791" s="131"/>
      <c r="I3791" s="1002"/>
      <c r="J3791" s="1008">
        <v>5000</v>
      </c>
      <c r="K3791" s="998">
        <f t="shared" si="136"/>
        <v>5000</v>
      </c>
      <c r="L3791" s="123"/>
      <c r="M3791" s="123"/>
    </row>
    <row r="3792" spans="1:13">
      <c r="A3792" s="131">
        <v>20</v>
      </c>
      <c r="B3792" s="1002"/>
      <c r="C3792" s="1009" t="s">
        <v>4457</v>
      </c>
      <c r="D3792" s="1008" t="s">
        <v>282</v>
      </c>
      <c r="E3792" s="1002"/>
      <c r="F3792" s="131"/>
      <c r="G3792" s="1002">
        <v>1</v>
      </c>
      <c r="H3792" s="131"/>
      <c r="I3792" s="1002"/>
      <c r="J3792" s="1008">
        <v>4000</v>
      </c>
      <c r="K3792" s="998">
        <f t="shared" si="136"/>
        <v>4000</v>
      </c>
      <c r="L3792" s="123"/>
      <c r="M3792" s="123"/>
    </row>
    <row r="3793" spans="1:13">
      <c r="A3793" s="131"/>
      <c r="B3793" s="131"/>
      <c r="C3793" s="131"/>
      <c r="D3793" s="131"/>
      <c r="E3793" s="131"/>
      <c r="F3793" s="131"/>
      <c r="G3793" s="131"/>
      <c r="H3793" s="131"/>
      <c r="I3793" s="175"/>
      <c r="J3793" s="1011" t="s">
        <v>679</v>
      </c>
      <c r="K3793" s="230">
        <f>SUM(K3772:K3792)</f>
        <v>219500</v>
      </c>
      <c r="L3793" s="123"/>
      <c r="M3793" s="123"/>
    </row>
    <row r="3794" spans="1:13">
      <c r="A3794" s="123"/>
      <c r="B3794" s="123"/>
      <c r="C3794" s="123"/>
      <c r="D3794" s="123"/>
      <c r="E3794" s="123"/>
      <c r="F3794" s="123"/>
      <c r="G3794" s="123"/>
      <c r="H3794" s="123"/>
      <c r="I3794" s="122"/>
      <c r="J3794" s="122"/>
      <c r="K3794" s="1012"/>
      <c r="L3794" s="123"/>
      <c r="M3794" s="123"/>
    </row>
    <row r="3795" spans="1:13">
      <c r="A3795" s="123"/>
      <c r="B3795" s="123"/>
      <c r="C3795" s="123"/>
      <c r="D3795" s="123"/>
      <c r="E3795" s="123"/>
      <c r="F3795" s="123"/>
      <c r="G3795" s="123"/>
      <c r="H3795" s="123"/>
      <c r="I3795" s="122"/>
      <c r="J3795" s="122"/>
      <c r="K3795" s="1012"/>
      <c r="L3795" s="123"/>
      <c r="M3795" s="123"/>
    </row>
    <row r="3796" spans="1:13" ht="15.75">
      <c r="A3796" s="123"/>
      <c r="B3796" s="1109" t="s">
        <v>4458</v>
      </c>
      <c r="C3796" s="1109"/>
      <c r="D3796" s="1113" t="s">
        <v>4459</v>
      </c>
      <c r="E3796" s="1113"/>
      <c r="F3796" s="1113"/>
      <c r="G3796" s="1113"/>
      <c r="H3796" s="123"/>
      <c r="I3796" s="1114" t="s">
        <v>4460</v>
      </c>
      <c r="J3796" s="1114"/>
      <c r="K3796" s="1013"/>
      <c r="L3796" s="123"/>
      <c r="M3796" s="123"/>
    </row>
    <row r="3797" spans="1:13">
      <c r="A3797" s="123"/>
      <c r="B3797" s="1106" t="s">
        <v>4461</v>
      </c>
      <c r="C3797" s="1106"/>
      <c r="D3797" s="122" t="s">
        <v>4462</v>
      </c>
      <c r="E3797" s="122"/>
      <c r="F3797" s="122"/>
      <c r="G3797" s="122"/>
      <c r="H3797" s="122"/>
      <c r="I3797" s="1106" t="s">
        <v>4463</v>
      </c>
      <c r="J3797" s="1106"/>
      <c r="K3797" s="1014"/>
      <c r="L3797" s="1014"/>
      <c r="M3797" s="123"/>
    </row>
    <row r="3798" spans="1:13">
      <c r="A3798" s="123"/>
      <c r="B3798" s="123"/>
      <c r="C3798" s="123"/>
      <c r="D3798" s="1106" t="s">
        <v>4464</v>
      </c>
      <c r="E3798" s="1106"/>
      <c r="F3798" s="1106"/>
      <c r="G3798" s="1106"/>
      <c r="H3798" s="1106"/>
      <c r="I3798" s="1106" t="s">
        <v>4465</v>
      </c>
      <c r="J3798" s="1106"/>
      <c r="K3798" s="1106"/>
      <c r="L3798" s="1106"/>
      <c r="M3798" s="1106"/>
    </row>
    <row r="3799" spans="1:13">
      <c r="A3799" s="123"/>
      <c r="B3799" s="123"/>
      <c r="C3799" s="123"/>
      <c r="D3799" s="1015"/>
      <c r="E3799" s="1015"/>
      <c r="F3799" s="1015"/>
      <c r="G3799" s="1015"/>
      <c r="H3799" s="1015"/>
      <c r="I3799" s="1015"/>
      <c r="J3799" s="1015"/>
      <c r="K3799" s="1015"/>
      <c r="L3799" s="1015"/>
      <c r="M3799" s="1015"/>
    </row>
    <row r="3800" spans="1:13">
      <c r="A3800" s="123"/>
      <c r="B3800" s="123"/>
      <c r="C3800" s="123"/>
      <c r="D3800" s="123"/>
      <c r="E3800" s="123"/>
      <c r="F3800" s="123"/>
      <c r="G3800" s="123"/>
      <c r="H3800" s="123"/>
      <c r="I3800" s="123"/>
      <c r="J3800" s="123"/>
      <c r="K3800" s="123"/>
      <c r="L3800" s="123"/>
      <c r="M3800" s="123"/>
    </row>
    <row r="3801" spans="1:13">
      <c r="A3801" s="123" t="s">
        <v>757</v>
      </c>
      <c r="B3801" s="123"/>
      <c r="C3801" s="123"/>
      <c r="D3801" s="123"/>
      <c r="E3801" s="123"/>
      <c r="F3801" s="123"/>
      <c r="G3801" s="123"/>
      <c r="H3801" s="123"/>
      <c r="I3801" s="123"/>
      <c r="J3801" s="123"/>
      <c r="K3801" s="123"/>
      <c r="L3801" s="123"/>
      <c r="M3801" s="123"/>
    </row>
    <row r="3802" spans="1:13">
      <c r="A3802" s="123"/>
      <c r="B3802" s="123"/>
      <c r="C3802" s="123"/>
      <c r="D3802" s="123"/>
      <c r="E3802" s="123"/>
      <c r="F3802" s="123"/>
      <c r="G3802" s="123"/>
      <c r="H3802" s="123"/>
      <c r="I3802" s="123"/>
      <c r="J3802" s="123"/>
      <c r="K3802" s="123"/>
      <c r="L3802" s="123"/>
      <c r="M3802" s="123"/>
    </row>
    <row r="3803" spans="1:13">
      <c r="A3803" s="1110" t="s">
        <v>4466</v>
      </c>
      <c r="B3803" s="1110"/>
      <c r="C3803" s="1110"/>
      <c r="D3803" s="123"/>
      <c r="E3803" s="123"/>
      <c r="F3803" s="1016" t="s">
        <v>4252</v>
      </c>
      <c r="G3803" s="123"/>
      <c r="H3803" s="123"/>
      <c r="I3803" s="123"/>
      <c r="J3803" s="123"/>
      <c r="K3803" s="123"/>
      <c r="L3803" s="123"/>
      <c r="M3803" s="123"/>
    </row>
    <row r="3804" spans="1:13">
      <c r="A3804" s="123"/>
      <c r="B3804" s="123"/>
      <c r="C3804" s="123"/>
      <c r="D3804" s="123"/>
      <c r="E3804" s="123"/>
      <c r="F3804" s="123"/>
      <c r="G3804" s="123"/>
      <c r="H3804" s="123"/>
      <c r="I3804" s="123"/>
      <c r="J3804" s="123"/>
      <c r="K3804" s="123"/>
      <c r="L3804" s="123"/>
      <c r="M3804" s="123"/>
    </row>
    <row r="3805" spans="1:13">
      <c r="A3805" s="131">
        <v>1</v>
      </c>
      <c r="B3805" s="131"/>
      <c r="C3805" s="992" t="s">
        <v>4467</v>
      </c>
      <c r="D3805" s="992" t="s">
        <v>46</v>
      </c>
      <c r="E3805" s="131"/>
      <c r="F3805" s="131"/>
      <c r="G3805" s="131"/>
      <c r="H3805" s="131"/>
      <c r="I3805" s="1002">
        <v>1</v>
      </c>
      <c r="J3805" s="1004">
        <v>4000</v>
      </c>
      <c r="K3805" s="234">
        <f t="shared" ref="K3805:K3869" si="137">(E3805+F3805+G3805+H3805+I3805)*J3805</f>
        <v>4000</v>
      </c>
      <c r="L3805" s="123"/>
      <c r="M3805" s="123"/>
    </row>
    <row r="3806" spans="1:13">
      <c r="A3806" s="131">
        <v>2</v>
      </c>
      <c r="B3806" s="131"/>
      <c r="C3806" s="992" t="s">
        <v>4468</v>
      </c>
      <c r="D3806" s="992" t="s">
        <v>46</v>
      </c>
      <c r="E3806" s="131"/>
      <c r="F3806" s="131"/>
      <c r="G3806" s="131"/>
      <c r="H3806" s="131"/>
      <c r="I3806" s="1002">
        <v>2</v>
      </c>
      <c r="J3806" s="993">
        <v>2200</v>
      </c>
      <c r="K3806" s="998">
        <f t="shared" si="137"/>
        <v>4400</v>
      </c>
      <c r="L3806" s="123"/>
      <c r="M3806" s="123"/>
    </row>
    <row r="3807" spans="1:13">
      <c r="A3807" s="131">
        <v>3</v>
      </c>
      <c r="B3807" s="131"/>
      <c r="C3807" s="992" t="s">
        <v>4469</v>
      </c>
      <c r="D3807" s="992" t="s">
        <v>46</v>
      </c>
      <c r="E3807" s="131"/>
      <c r="F3807" s="131"/>
      <c r="G3807" s="131"/>
      <c r="H3807" s="131"/>
      <c r="I3807" s="1002">
        <v>1</v>
      </c>
      <c r="J3807" s="993">
        <v>2000</v>
      </c>
      <c r="K3807" s="998">
        <f t="shared" si="137"/>
        <v>2000</v>
      </c>
      <c r="L3807" s="123"/>
      <c r="M3807" s="123"/>
    </row>
    <row r="3808" spans="1:13">
      <c r="A3808" s="131">
        <v>4</v>
      </c>
      <c r="B3808" s="131"/>
      <c r="C3808" s="992" t="s">
        <v>4470</v>
      </c>
      <c r="D3808" s="992" t="s">
        <v>46</v>
      </c>
      <c r="E3808" s="131"/>
      <c r="F3808" s="131"/>
      <c r="G3808" s="131"/>
      <c r="H3808" s="131"/>
      <c r="I3808" s="1002">
        <v>1</v>
      </c>
      <c r="J3808" s="993">
        <v>200</v>
      </c>
      <c r="K3808" s="998">
        <f t="shared" si="137"/>
        <v>200</v>
      </c>
      <c r="L3808" s="123"/>
      <c r="M3808" s="123"/>
    </row>
    <row r="3809" spans="1:13">
      <c r="A3809" s="131">
        <v>5</v>
      </c>
      <c r="B3809" s="131"/>
      <c r="C3809" s="992" t="s">
        <v>4471</v>
      </c>
      <c r="D3809" s="992" t="s">
        <v>46</v>
      </c>
      <c r="E3809" s="131"/>
      <c r="F3809" s="131"/>
      <c r="G3809" s="131"/>
      <c r="H3809" s="131"/>
      <c r="I3809" s="1002">
        <v>2</v>
      </c>
      <c r="J3809" s="993">
        <v>5000</v>
      </c>
      <c r="K3809" s="998">
        <f t="shared" si="137"/>
        <v>10000</v>
      </c>
      <c r="L3809" s="123"/>
      <c r="M3809" s="123"/>
    </row>
    <row r="3810" spans="1:13">
      <c r="A3810" s="131">
        <v>6</v>
      </c>
      <c r="B3810" s="131"/>
      <c r="C3810" s="992" t="s">
        <v>4472</v>
      </c>
      <c r="D3810" s="992" t="s">
        <v>46</v>
      </c>
      <c r="E3810" s="131"/>
      <c r="F3810" s="131"/>
      <c r="G3810" s="131"/>
      <c r="H3810" s="131"/>
      <c r="I3810" s="1002">
        <v>11</v>
      </c>
      <c r="J3810" s="993">
        <v>40</v>
      </c>
      <c r="K3810" s="998">
        <f t="shared" si="137"/>
        <v>440</v>
      </c>
      <c r="L3810" s="123"/>
      <c r="M3810" s="123"/>
    </row>
    <row r="3811" spans="1:13" ht="30">
      <c r="A3811" s="131">
        <v>7</v>
      </c>
      <c r="B3811" s="131"/>
      <c r="C3811" s="992" t="s">
        <v>4473</v>
      </c>
      <c r="D3811" s="992" t="s">
        <v>46</v>
      </c>
      <c r="E3811" s="131"/>
      <c r="F3811" s="131"/>
      <c r="G3811" s="131"/>
      <c r="H3811" s="131"/>
      <c r="I3811" s="1002">
        <v>1</v>
      </c>
      <c r="J3811" s="993">
        <v>2500</v>
      </c>
      <c r="K3811" s="998">
        <f t="shared" si="137"/>
        <v>2500</v>
      </c>
      <c r="L3811" s="123"/>
      <c r="M3811" s="123"/>
    </row>
    <row r="3812" spans="1:13">
      <c r="A3812" s="131">
        <v>8</v>
      </c>
      <c r="B3812" s="131"/>
      <c r="C3812" s="992" t="s">
        <v>4474</v>
      </c>
      <c r="D3812" s="992" t="s">
        <v>46</v>
      </c>
      <c r="E3812" s="131"/>
      <c r="F3812" s="131"/>
      <c r="G3812" s="131"/>
      <c r="H3812" s="131"/>
      <c r="I3812" s="1002">
        <v>1</v>
      </c>
      <c r="J3812" s="993">
        <v>4000</v>
      </c>
      <c r="K3812" s="998">
        <f>(E3812+F3812+G3812+H3812+I3812)*J3812</f>
        <v>4000</v>
      </c>
      <c r="L3812" s="123"/>
      <c r="M3812" s="123"/>
    </row>
    <row r="3813" spans="1:13">
      <c r="A3813" s="131">
        <v>9</v>
      </c>
      <c r="B3813" s="131"/>
      <c r="C3813" s="992" t="s">
        <v>4475</v>
      </c>
      <c r="D3813" s="992" t="s">
        <v>46</v>
      </c>
      <c r="E3813" s="131"/>
      <c r="F3813" s="131"/>
      <c r="G3813" s="131"/>
      <c r="H3813" s="131"/>
      <c r="I3813" s="1002">
        <v>1</v>
      </c>
      <c r="J3813" s="993">
        <v>50</v>
      </c>
      <c r="K3813" s="998">
        <f t="shared" si="137"/>
        <v>50</v>
      </c>
      <c r="L3813" s="123"/>
      <c r="M3813" s="123"/>
    </row>
    <row r="3814" spans="1:13">
      <c r="A3814" s="131">
        <v>10</v>
      </c>
      <c r="B3814" s="131"/>
      <c r="C3814" s="992" t="s">
        <v>4476</v>
      </c>
      <c r="D3814" s="992" t="s">
        <v>46</v>
      </c>
      <c r="E3814" s="131"/>
      <c r="F3814" s="131"/>
      <c r="G3814" s="131"/>
      <c r="H3814" s="131"/>
      <c r="I3814" s="1002">
        <v>1</v>
      </c>
      <c r="J3814" s="993">
        <v>4000</v>
      </c>
      <c r="K3814" s="998">
        <f t="shared" si="137"/>
        <v>4000</v>
      </c>
      <c r="L3814" s="123"/>
      <c r="M3814" s="123"/>
    </row>
    <row r="3815" spans="1:13">
      <c r="A3815" s="131">
        <v>11</v>
      </c>
      <c r="B3815" s="131" t="s">
        <v>4477</v>
      </c>
      <c r="C3815" s="992" t="s">
        <v>4478</v>
      </c>
      <c r="D3815" s="992" t="s">
        <v>46</v>
      </c>
      <c r="E3815" s="131"/>
      <c r="F3815" s="131"/>
      <c r="G3815" s="131"/>
      <c r="H3815" s="131"/>
      <c r="I3815" s="1002">
        <v>3</v>
      </c>
      <c r="J3815" s="993">
        <v>600</v>
      </c>
      <c r="K3815" s="998">
        <f t="shared" si="137"/>
        <v>1800</v>
      </c>
      <c r="L3815" s="123"/>
      <c r="M3815" s="123"/>
    </row>
    <row r="3816" spans="1:13" ht="30">
      <c r="A3816" s="131">
        <v>12</v>
      </c>
      <c r="B3816" s="131" t="s">
        <v>4477</v>
      </c>
      <c r="C3816" s="992" t="s">
        <v>4479</v>
      </c>
      <c r="D3816" s="992" t="s">
        <v>46</v>
      </c>
      <c r="E3816" s="131"/>
      <c r="F3816" s="131"/>
      <c r="G3816" s="131"/>
      <c r="H3816" s="131"/>
      <c r="I3816" s="1002">
        <v>1</v>
      </c>
      <c r="J3816" s="993">
        <v>600</v>
      </c>
      <c r="K3816" s="998">
        <f t="shared" si="137"/>
        <v>600</v>
      </c>
      <c r="L3816" s="123"/>
      <c r="M3816" s="123"/>
    </row>
    <row r="3817" spans="1:13" ht="30">
      <c r="A3817" s="131">
        <v>13</v>
      </c>
      <c r="B3817" s="131" t="s">
        <v>4477</v>
      </c>
      <c r="C3817" s="992" t="s">
        <v>4480</v>
      </c>
      <c r="D3817" s="992" t="s">
        <v>46</v>
      </c>
      <c r="E3817" s="131"/>
      <c r="F3817" s="131"/>
      <c r="G3817" s="131"/>
      <c r="H3817" s="131"/>
      <c r="I3817" s="1002">
        <v>3</v>
      </c>
      <c r="J3817" s="993">
        <v>200</v>
      </c>
      <c r="K3817" s="998">
        <f t="shared" si="137"/>
        <v>600</v>
      </c>
      <c r="L3817" s="123"/>
      <c r="M3817" s="123"/>
    </row>
    <row r="3818" spans="1:13">
      <c r="A3818" s="131">
        <v>14</v>
      </c>
      <c r="B3818" s="131" t="s">
        <v>4481</v>
      </c>
      <c r="C3818" s="992" t="s">
        <v>4482</v>
      </c>
      <c r="D3818" s="992" t="s">
        <v>46</v>
      </c>
      <c r="E3818" s="131"/>
      <c r="F3818" s="131"/>
      <c r="G3818" s="131"/>
      <c r="H3818" s="131"/>
      <c r="I3818" s="1002">
        <v>1</v>
      </c>
      <c r="J3818" s="993">
        <v>200</v>
      </c>
      <c r="K3818" s="998">
        <f t="shared" si="137"/>
        <v>200</v>
      </c>
      <c r="L3818" s="123"/>
      <c r="M3818" s="123"/>
    </row>
    <row r="3819" spans="1:13">
      <c r="A3819" s="131">
        <v>15</v>
      </c>
      <c r="B3819" s="131" t="s">
        <v>4481</v>
      </c>
      <c r="C3819" s="992" t="s">
        <v>4483</v>
      </c>
      <c r="D3819" s="992" t="s">
        <v>46</v>
      </c>
      <c r="E3819" s="131"/>
      <c r="F3819" s="131"/>
      <c r="G3819" s="131"/>
      <c r="H3819" s="131"/>
      <c r="I3819" s="1002">
        <v>1</v>
      </c>
      <c r="J3819" s="993">
        <v>200</v>
      </c>
      <c r="K3819" s="998">
        <f t="shared" si="137"/>
        <v>200</v>
      </c>
      <c r="L3819" s="123"/>
      <c r="M3819" s="123"/>
    </row>
    <row r="3820" spans="1:13">
      <c r="A3820" s="131">
        <v>16</v>
      </c>
      <c r="B3820" s="131" t="s">
        <v>4484</v>
      </c>
      <c r="C3820" s="992" t="s">
        <v>4485</v>
      </c>
      <c r="D3820" s="992" t="s">
        <v>46</v>
      </c>
      <c r="E3820" s="131"/>
      <c r="F3820" s="131"/>
      <c r="G3820" s="131"/>
      <c r="H3820" s="131"/>
      <c r="I3820" s="1002">
        <v>7</v>
      </c>
      <c r="J3820" s="993">
        <v>800</v>
      </c>
      <c r="K3820" s="998">
        <f t="shared" si="137"/>
        <v>5600</v>
      </c>
      <c r="L3820" s="123"/>
      <c r="M3820" s="123"/>
    </row>
    <row r="3821" spans="1:13" ht="30">
      <c r="A3821" s="131">
        <v>17</v>
      </c>
      <c r="B3821" s="131" t="s">
        <v>4484</v>
      </c>
      <c r="C3821" s="992" t="s">
        <v>4486</v>
      </c>
      <c r="D3821" s="992" t="s">
        <v>46</v>
      </c>
      <c r="E3821" s="131"/>
      <c r="F3821" s="131"/>
      <c r="G3821" s="131"/>
      <c r="H3821" s="131"/>
      <c r="I3821" s="1002">
        <v>1</v>
      </c>
      <c r="J3821" s="993">
        <v>200</v>
      </c>
      <c r="K3821" s="998">
        <f t="shared" si="137"/>
        <v>200</v>
      </c>
      <c r="L3821" s="123"/>
      <c r="M3821" s="123"/>
    </row>
    <row r="3822" spans="1:13">
      <c r="A3822" s="131">
        <v>18</v>
      </c>
      <c r="B3822" s="131"/>
      <c r="C3822" s="992" t="s">
        <v>4487</v>
      </c>
      <c r="D3822" s="992" t="s">
        <v>46</v>
      </c>
      <c r="E3822" s="131"/>
      <c r="F3822" s="131"/>
      <c r="G3822" s="131"/>
      <c r="H3822" s="131"/>
      <c r="I3822" s="1002">
        <v>7</v>
      </c>
      <c r="J3822" s="993">
        <v>1500</v>
      </c>
      <c r="K3822" s="998">
        <f t="shared" si="137"/>
        <v>10500</v>
      </c>
      <c r="L3822" s="123"/>
      <c r="M3822" s="123"/>
    </row>
    <row r="3823" spans="1:13">
      <c r="A3823" s="131">
        <v>19</v>
      </c>
      <c r="B3823" s="131"/>
      <c r="C3823" s="992" t="s">
        <v>4488</v>
      </c>
      <c r="D3823" s="992" t="s">
        <v>46</v>
      </c>
      <c r="E3823" s="131"/>
      <c r="F3823" s="131"/>
      <c r="G3823" s="131"/>
      <c r="H3823" s="131"/>
      <c r="I3823" s="1002">
        <v>3</v>
      </c>
      <c r="J3823" s="993">
        <v>200</v>
      </c>
      <c r="K3823" s="998">
        <f t="shared" si="137"/>
        <v>600</v>
      </c>
      <c r="L3823" s="123"/>
      <c r="M3823" s="123"/>
    </row>
    <row r="3824" spans="1:13">
      <c r="A3824" s="131">
        <v>20</v>
      </c>
      <c r="B3824" s="131"/>
      <c r="C3824" s="992" t="s">
        <v>4489</v>
      </c>
      <c r="D3824" s="992" t="s">
        <v>46</v>
      </c>
      <c r="E3824" s="131"/>
      <c r="F3824" s="131"/>
      <c r="G3824" s="131"/>
      <c r="H3824" s="131"/>
      <c r="I3824" s="1002">
        <v>2</v>
      </c>
      <c r="J3824" s="993">
        <v>500</v>
      </c>
      <c r="K3824" s="998">
        <f t="shared" si="137"/>
        <v>1000</v>
      </c>
      <c r="L3824" s="123"/>
      <c r="M3824" s="123"/>
    </row>
    <row r="3825" spans="1:13">
      <c r="A3825" s="131">
        <v>21</v>
      </c>
      <c r="B3825" s="131"/>
      <c r="C3825" s="992" t="s">
        <v>4490</v>
      </c>
      <c r="D3825" s="992" t="s">
        <v>46</v>
      </c>
      <c r="E3825" s="131"/>
      <c r="F3825" s="131"/>
      <c r="G3825" s="131"/>
      <c r="H3825" s="131"/>
      <c r="I3825" s="1002">
        <v>2</v>
      </c>
      <c r="J3825" s="993">
        <v>5000</v>
      </c>
      <c r="K3825" s="998">
        <f t="shared" si="137"/>
        <v>10000</v>
      </c>
      <c r="L3825" s="123"/>
      <c r="M3825" s="123"/>
    </row>
    <row r="3826" spans="1:13">
      <c r="A3826" s="131">
        <v>22</v>
      </c>
      <c r="B3826" s="131"/>
      <c r="C3826" s="992" t="s">
        <v>4491</v>
      </c>
      <c r="D3826" s="992" t="s">
        <v>46</v>
      </c>
      <c r="E3826" s="131"/>
      <c r="F3826" s="131"/>
      <c r="G3826" s="131"/>
      <c r="H3826" s="131"/>
      <c r="I3826" s="1002">
        <v>1</v>
      </c>
      <c r="J3826" s="993">
        <v>50</v>
      </c>
      <c r="K3826" s="998">
        <f t="shared" si="137"/>
        <v>50</v>
      </c>
      <c r="L3826" s="123"/>
      <c r="M3826" s="123"/>
    </row>
    <row r="3827" spans="1:13" ht="30">
      <c r="A3827" s="131">
        <v>23</v>
      </c>
      <c r="B3827" s="131"/>
      <c r="C3827" s="992" t="s">
        <v>4492</v>
      </c>
      <c r="D3827" s="992" t="s">
        <v>46</v>
      </c>
      <c r="E3827" s="131"/>
      <c r="F3827" s="131"/>
      <c r="G3827" s="131"/>
      <c r="H3827" s="131"/>
      <c r="I3827" s="1002">
        <v>4</v>
      </c>
      <c r="J3827" s="993">
        <v>500</v>
      </c>
      <c r="K3827" s="998">
        <f t="shared" si="137"/>
        <v>2000</v>
      </c>
      <c r="L3827" s="123"/>
      <c r="M3827" s="123"/>
    </row>
    <row r="3828" spans="1:13">
      <c r="A3828" s="131">
        <v>24</v>
      </c>
      <c r="B3828" s="131"/>
      <c r="C3828" s="992" t="s">
        <v>4493</v>
      </c>
      <c r="D3828" s="992" t="s">
        <v>46</v>
      </c>
      <c r="E3828" s="131"/>
      <c r="F3828" s="131"/>
      <c r="G3828" s="131"/>
      <c r="H3828" s="131"/>
      <c r="I3828" s="1002">
        <v>5</v>
      </c>
      <c r="J3828" s="993">
        <v>400</v>
      </c>
      <c r="K3828" s="998">
        <f t="shared" si="137"/>
        <v>2000</v>
      </c>
      <c r="L3828" s="123"/>
      <c r="M3828" s="123"/>
    </row>
    <row r="3829" spans="1:13">
      <c r="A3829" s="131">
        <v>25</v>
      </c>
      <c r="B3829" s="131"/>
      <c r="C3829" s="992" t="s">
        <v>4494</v>
      </c>
      <c r="D3829" s="992" t="s">
        <v>46</v>
      </c>
      <c r="E3829" s="131"/>
      <c r="F3829" s="131"/>
      <c r="G3829" s="131"/>
      <c r="H3829" s="131"/>
      <c r="I3829" s="1002">
        <v>1</v>
      </c>
      <c r="J3829" s="993">
        <v>400</v>
      </c>
      <c r="K3829" s="998">
        <f t="shared" si="137"/>
        <v>400</v>
      </c>
      <c r="L3829" s="123"/>
      <c r="M3829" s="123"/>
    </row>
    <row r="3830" spans="1:13" ht="30">
      <c r="A3830" s="131">
        <v>26</v>
      </c>
      <c r="B3830" s="131"/>
      <c r="C3830" s="992" t="s">
        <v>4495</v>
      </c>
      <c r="D3830" s="992" t="s">
        <v>46</v>
      </c>
      <c r="E3830" s="131"/>
      <c r="F3830" s="131"/>
      <c r="G3830" s="131"/>
      <c r="H3830" s="131"/>
      <c r="I3830" s="1002">
        <v>1</v>
      </c>
      <c r="J3830" s="993">
        <v>35000</v>
      </c>
      <c r="K3830" s="998">
        <f t="shared" si="137"/>
        <v>35000</v>
      </c>
      <c r="L3830" s="123"/>
      <c r="M3830" s="123"/>
    </row>
    <row r="3831" spans="1:13">
      <c r="A3831" s="131">
        <v>27</v>
      </c>
      <c r="B3831" s="131"/>
      <c r="C3831" s="992" t="s">
        <v>4496</v>
      </c>
      <c r="D3831" s="992" t="s">
        <v>46</v>
      </c>
      <c r="E3831" s="131"/>
      <c r="F3831" s="131"/>
      <c r="G3831" s="131"/>
      <c r="H3831" s="131"/>
      <c r="I3831" s="1002">
        <v>3</v>
      </c>
      <c r="J3831" s="993">
        <v>100</v>
      </c>
      <c r="K3831" s="998">
        <f t="shared" si="137"/>
        <v>300</v>
      </c>
      <c r="L3831" s="123"/>
      <c r="M3831" s="123"/>
    </row>
    <row r="3832" spans="1:13" ht="30">
      <c r="A3832" s="131">
        <v>28</v>
      </c>
      <c r="B3832" s="131"/>
      <c r="C3832" s="992" t="s">
        <v>4497</v>
      </c>
      <c r="D3832" s="992" t="s">
        <v>34</v>
      </c>
      <c r="E3832" s="131"/>
      <c r="F3832" s="131"/>
      <c r="G3832" s="131"/>
      <c r="H3832" s="131"/>
      <c r="I3832" s="992">
        <v>2</v>
      </c>
      <c r="J3832" s="1004">
        <v>1500</v>
      </c>
      <c r="K3832" s="998">
        <f t="shared" si="137"/>
        <v>3000</v>
      </c>
      <c r="L3832" s="123"/>
      <c r="M3832" s="123"/>
    </row>
    <row r="3833" spans="1:13">
      <c r="A3833" s="131">
        <v>29</v>
      </c>
      <c r="B3833" s="131"/>
      <c r="C3833" s="992" t="s">
        <v>4498</v>
      </c>
      <c r="D3833" s="992" t="s">
        <v>46</v>
      </c>
      <c r="E3833" s="131"/>
      <c r="F3833" s="131"/>
      <c r="G3833" s="131"/>
      <c r="H3833" s="131"/>
      <c r="I3833" s="1002">
        <v>1</v>
      </c>
      <c r="J3833" s="993">
        <v>3000</v>
      </c>
      <c r="K3833" s="998">
        <f t="shared" si="137"/>
        <v>3000</v>
      </c>
      <c r="L3833" s="123"/>
      <c r="M3833" s="123"/>
    </row>
    <row r="3834" spans="1:13">
      <c r="A3834" s="131">
        <v>30</v>
      </c>
      <c r="B3834" s="131"/>
      <c r="C3834" s="992" t="s">
        <v>4499</v>
      </c>
      <c r="D3834" s="992" t="s">
        <v>46</v>
      </c>
      <c r="E3834" s="131"/>
      <c r="F3834" s="131"/>
      <c r="G3834" s="131"/>
      <c r="H3834" s="131"/>
      <c r="I3834" s="1002">
        <v>1</v>
      </c>
      <c r="J3834" s="993">
        <v>3000</v>
      </c>
      <c r="K3834" s="998">
        <f t="shared" si="137"/>
        <v>3000</v>
      </c>
      <c r="L3834" s="123"/>
      <c r="M3834" s="123"/>
    </row>
    <row r="3835" spans="1:13">
      <c r="A3835" s="131">
        <v>31</v>
      </c>
      <c r="B3835" s="131"/>
      <c r="C3835" s="992" t="s">
        <v>4500</v>
      </c>
      <c r="D3835" s="992" t="s">
        <v>46</v>
      </c>
      <c r="E3835" s="131"/>
      <c r="F3835" s="131"/>
      <c r="G3835" s="131"/>
      <c r="H3835" s="131"/>
      <c r="I3835" s="1002">
        <v>1</v>
      </c>
      <c r="J3835" s="993">
        <v>800</v>
      </c>
      <c r="K3835" s="998">
        <f t="shared" si="137"/>
        <v>800</v>
      </c>
      <c r="L3835" s="123"/>
      <c r="M3835" s="123"/>
    </row>
    <row r="3836" spans="1:13">
      <c r="A3836" s="131">
        <v>32</v>
      </c>
      <c r="B3836" s="131"/>
      <c r="C3836" s="992" t="s">
        <v>4501</v>
      </c>
      <c r="D3836" s="992" t="s">
        <v>34</v>
      </c>
      <c r="E3836" s="131"/>
      <c r="F3836" s="131"/>
      <c r="G3836" s="131"/>
      <c r="H3836" s="131"/>
      <c r="I3836" s="1002">
        <v>2</v>
      </c>
      <c r="J3836" s="993">
        <v>2000</v>
      </c>
      <c r="K3836" s="998">
        <f t="shared" si="137"/>
        <v>4000</v>
      </c>
      <c r="L3836" s="123"/>
      <c r="M3836" s="123"/>
    </row>
    <row r="3837" spans="1:13">
      <c r="A3837" s="131">
        <v>33</v>
      </c>
      <c r="B3837" s="131"/>
      <c r="C3837" s="992" t="s">
        <v>4502</v>
      </c>
      <c r="D3837" s="992" t="s">
        <v>34</v>
      </c>
      <c r="E3837" s="131"/>
      <c r="F3837" s="131"/>
      <c r="G3837" s="131"/>
      <c r="H3837" s="131"/>
      <c r="I3837" s="1002">
        <v>2</v>
      </c>
      <c r="J3837" s="993">
        <v>2000</v>
      </c>
      <c r="K3837" s="998">
        <f t="shared" si="137"/>
        <v>4000</v>
      </c>
      <c r="L3837" s="123"/>
      <c r="M3837" s="123"/>
    </row>
    <row r="3838" spans="1:13" ht="30">
      <c r="A3838" s="131">
        <v>34</v>
      </c>
      <c r="B3838" s="131"/>
      <c r="C3838" s="992" t="s">
        <v>4503</v>
      </c>
      <c r="D3838" s="992" t="s">
        <v>46</v>
      </c>
      <c r="E3838" s="131"/>
      <c r="F3838" s="131"/>
      <c r="G3838" s="131"/>
      <c r="H3838" s="131"/>
      <c r="I3838" s="1002">
        <v>5</v>
      </c>
      <c r="J3838" s="993">
        <v>5000</v>
      </c>
      <c r="K3838" s="998">
        <f t="shared" si="137"/>
        <v>25000</v>
      </c>
      <c r="L3838" s="123"/>
      <c r="M3838" s="123"/>
    </row>
    <row r="3839" spans="1:13">
      <c r="A3839" s="131">
        <v>35</v>
      </c>
      <c r="B3839" s="131"/>
      <c r="C3839" s="992" t="s">
        <v>4504</v>
      </c>
      <c r="D3839" s="992" t="s">
        <v>46</v>
      </c>
      <c r="E3839" s="131"/>
      <c r="F3839" s="131"/>
      <c r="G3839" s="131"/>
      <c r="H3839" s="131"/>
      <c r="I3839" s="1002">
        <v>3</v>
      </c>
      <c r="J3839" s="993">
        <v>50</v>
      </c>
      <c r="K3839" s="998">
        <f t="shared" si="137"/>
        <v>150</v>
      </c>
      <c r="L3839" s="123"/>
      <c r="M3839" s="123"/>
    </row>
    <row r="3840" spans="1:13" ht="30">
      <c r="A3840" s="131">
        <v>36</v>
      </c>
      <c r="B3840" s="131"/>
      <c r="C3840" s="992" t="s">
        <v>4505</v>
      </c>
      <c r="D3840" s="992" t="s">
        <v>46</v>
      </c>
      <c r="E3840" s="131"/>
      <c r="F3840" s="131"/>
      <c r="G3840" s="131"/>
      <c r="H3840" s="131"/>
      <c r="I3840" s="1002">
        <v>2</v>
      </c>
      <c r="J3840" s="993">
        <v>4000</v>
      </c>
      <c r="K3840" s="998">
        <f t="shared" si="137"/>
        <v>8000</v>
      </c>
      <c r="L3840" s="123"/>
      <c r="M3840" s="123"/>
    </row>
    <row r="3841" spans="1:13">
      <c r="A3841" s="131">
        <v>37</v>
      </c>
      <c r="B3841" s="131"/>
      <c r="C3841" s="992" t="s">
        <v>4506</v>
      </c>
      <c r="D3841" s="992" t="s">
        <v>46</v>
      </c>
      <c r="E3841" s="131"/>
      <c r="F3841" s="131"/>
      <c r="G3841" s="131"/>
      <c r="H3841" s="131"/>
      <c r="I3841" s="1002">
        <v>2</v>
      </c>
      <c r="J3841" s="993">
        <v>1000</v>
      </c>
      <c r="K3841" s="998">
        <f t="shared" si="137"/>
        <v>2000</v>
      </c>
      <c r="L3841" s="123"/>
      <c r="M3841" s="123"/>
    </row>
    <row r="3842" spans="1:13">
      <c r="A3842" s="131">
        <v>38</v>
      </c>
      <c r="B3842" s="131"/>
      <c r="C3842" s="992" t="s">
        <v>4507</v>
      </c>
      <c r="D3842" s="992" t="s">
        <v>46</v>
      </c>
      <c r="E3842" s="131"/>
      <c r="F3842" s="131"/>
      <c r="G3842" s="131"/>
      <c r="H3842" s="131"/>
      <c r="I3842" s="1002">
        <v>6</v>
      </c>
      <c r="J3842" s="993">
        <v>100</v>
      </c>
      <c r="K3842" s="998">
        <f t="shared" si="137"/>
        <v>600</v>
      </c>
      <c r="L3842" s="123"/>
      <c r="M3842" s="123"/>
    </row>
    <row r="3843" spans="1:13" ht="30">
      <c r="A3843" s="131">
        <v>39</v>
      </c>
      <c r="B3843" s="131"/>
      <c r="C3843" s="992" t="s">
        <v>4508</v>
      </c>
      <c r="D3843" s="992" t="s">
        <v>46</v>
      </c>
      <c r="E3843" s="131"/>
      <c r="F3843" s="131"/>
      <c r="G3843" s="131"/>
      <c r="H3843" s="131"/>
      <c r="I3843" s="1002">
        <v>1</v>
      </c>
      <c r="J3843" s="993">
        <v>272194</v>
      </c>
      <c r="K3843" s="998">
        <f t="shared" si="137"/>
        <v>272194</v>
      </c>
      <c r="L3843" s="123"/>
      <c r="M3843" s="123"/>
    </row>
    <row r="3844" spans="1:13" ht="30">
      <c r="A3844" s="131">
        <v>40</v>
      </c>
      <c r="B3844" s="131"/>
      <c r="C3844" s="992" t="s">
        <v>4509</v>
      </c>
      <c r="D3844" s="992" t="s">
        <v>46</v>
      </c>
      <c r="E3844" s="131"/>
      <c r="F3844" s="131"/>
      <c r="G3844" s="131"/>
      <c r="H3844" s="131"/>
      <c r="I3844" s="1002">
        <v>2</v>
      </c>
      <c r="J3844" s="993">
        <v>2500</v>
      </c>
      <c r="K3844" s="998">
        <f t="shared" si="137"/>
        <v>5000</v>
      </c>
      <c r="L3844" s="123"/>
      <c r="M3844" s="123"/>
    </row>
    <row r="3845" spans="1:13" ht="30">
      <c r="A3845" s="131">
        <v>41</v>
      </c>
      <c r="B3845" s="131"/>
      <c r="C3845" s="992" t="s">
        <v>4510</v>
      </c>
      <c r="D3845" s="992" t="s">
        <v>46</v>
      </c>
      <c r="E3845" s="131"/>
      <c r="F3845" s="131"/>
      <c r="G3845" s="131"/>
      <c r="H3845" s="131"/>
      <c r="I3845" s="1002">
        <v>6</v>
      </c>
      <c r="J3845" s="993">
        <v>5000</v>
      </c>
      <c r="K3845" s="998">
        <f t="shared" si="137"/>
        <v>30000</v>
      </c>
      <c r="L3845" s="123"/>
      <c r="M3845" s="123"/>
    </row>
    <row r="3846" spans="1:13" ht="30">
      <c r="A3846" s="131">
        <v>42</v>
      </c>
      <c r="B3846" s="131"/>
      <c r="C3846" s="992" t="s">
        <v>4511</v>
      </c>
      <c r="D3846" s="992" t="s">
        <v>46</v>
      </c>
      <c r="E3846" s="131"/>
      <c r="F3846" s="131"/>
      <c r="G3846" s="131"/>
      <c r="H3846" s="131"/>
      <c r="I3846" s="1002">
        <v>2</v>
      </c>
      <c r="J3846" s="993">
        <v>5000</v>
      </c>
      <c r="K3846" s="998">
        <f t="shared" si="137"/>
        <v>10000</v>
      </c>
      <c r="L3846" s="123"/>
      <c r="M3846" s="123"/>
    </row>
    <row r="3847" spans="1:13" ht="30">
      <c r="A3847" s="131">
        <v>43</v>
      </c>
      <c r="B3847" s="131"/>
      <c r="C3847" s="992" t="s">
        <v>4512</v>
      </c>
      <c r="D3847" s="992" t="s">
        <v>46</v>
      </c>
      <c r="E3847" s="131"/>
      <c r="F3847" s="131"/>
      <c r="G3847" s="131"/>
      <c r="H3847" s="131"/>
      <c r="I3847" s="1002">
        <v>1</v>
      </c>
      <c r="J3847" s="993">
        <v>5000</v>
      </c>
      <c r="K3847" s="998">
        <f t="shared" si="137"/>
        <v>5000</v>
      </c>
      <c r="L3847" s="123"/>
      <c r="M3847" s="123"/>
    </row>
    <row r="3848" spans="1:13" ht="30">
      <c r="A3848" s="131">
        <v>44</v>
      </c>
      <c r="B3848" s="131"/>
      <c r="C3848" s="992" t="s">
        <v>4513</v>
      </c>
      <c r="D3848" s="992" t="s">
        <v>28</v>
      </c>
      <c r="E3848" s="131"/>
      <c r="F3848" s="131"/>
      <c r="G3848" s="131"/>
      <c r="H3848" s="131"/>
      <c r="I3848" s="1002">
        <v>18.5</v>
      </c>
      <c r="J3848" s="993">
        <v>70</v>
      </c>
      <c r="K3848" s="998">
        <f t="shared" si="137"/>
        <v>1295</v>
      </c>
      <c r="L3848" s="123"/>
      <c r="M3848" s="123"/>
    </row>
    <row r="3849" spans="1:13">
      <c r="A3849" s="131">
        <v>45</v>
      </c>
      <c r="B3849" s="131"/>
      <c r="C3849" s="992" t="s">
        <v>4514</v>
      </c>
      <c r="D3849" s="992" t="s">
        <v>46</v>
      </c>
      <c r="E3849" s="131"/>
      <c r="F3849" s="131"/>
      <c r="G3849" s="131"/>
      <c r="H3849" s="131"/>
      <c r="I3849" s="1002">
        <v>53</v>
      </c>
      <c r="J3849" s="993">
        <v>10</v>
      </c>
      <c r="K3849" s="998">
        <f t="shared" si="137"/>
        <v>530</v>
      </c>
      <c r="L3849" s="123"/>
      <c r="M3849" s="123"/>
    </row>
    <row r="3850" spans="1:13">
      <c r="A3850" s="131">
        <v>46</v>
      </c>
      <c r="B3850" s="131"/>
      <c r="C3850" s="992" t="s">
        <v>2441</v>
      </c>
      <c r="D3850" s="992" t="s">
        <v>28</v>
      </c>
      <c r="E3850" s="131"/>
      <c r="F3850" s="131"/>
      <c r="G3850" s="131"/>
      <c r="H3850" s="131"/>
      <c r="I3850" s="1002">
        <v>120</v>
      </c>
      <c r="J3850" s="993">
        <v>15</v>
      </c>
      <c r="K3850" s="998">
        <f t="shared" si="137"/>
        <v>1800</v>
      </c>
      <c r="L3850" s="123"/>
      <c r="M3850" s="123"/>
    </row>
    <row r="3851" spans="1:13">
      <c r="A3851" s="131">
        <v>47</v>
      </c>
      <c r="B3851" s="131"/>
      <c r="C3851" s="992" t="s">
        <v>4515</v>
      </c>
      <c r="D3851" s="992" t="s">
        <v>28</v>
      </c>
      <c r="E3851" s="131"/>
      <c r="F3851" s="131"/>
      <c r="G3851" s="131"/>
      <c r="H3851" s="131"/>
      <c r="I3851" s="1002">
        <v>9.5</v>
      </c>
      <c r="J3851" s="993">
        <v>60</v>
      </c>
      <c r="K3851" s="998">
        <f t="shared" si="137"/>
        <v>570</v>
      </c>
      <c r="L3851" s="123"/>
      <c r="M3851" s="123"/>
    </row>
    <row r="3852" spans="1:13">
      <c r="A3852" s="131">
        <v>48</v>
      </c>
      <c r="B3852" s="131"/>
      <c r="C3852" s="992" t="s">
        <v>4516</v>
      </c>
      <c r="D3852" s="992" t="s">
        <v>28</v>
      </c>
      <c r="E3852" s="131"/>
      <c r="F3852" s="131"/>
      <c r="G3852" s="131"/>
      <c r="H3852" s="131"/>
      <c r="I3852" s="1002">
        <v>6.5</v>
      </c>
      <c r="J3852" s="993">
        <v>100</v>
      </c>
      <c r="K3852" s="998">
        <f t="shared" si="137"/>
        <v>650</v>
      </c>
      <c r="L3852" s="123"/>
      <c r="M3852" s="123"/>
    </row>
    <row r="3853" spans="1:13">
      <c r="A3853" s="131">
        <v>49</v>
      </c>
      <c r="B3853" s="131"/>
      <c r="C3853" s="992" t="s">
        <v>4517</v>
      </c>
      <c r="D3853" s="992" t="s">
        <v>46</v>
      </c>
      <c r="E3853" s="131"/>
      <c r="F3853" s="131"/>
      <c r="G3853" s="131"/>
      <c r="H3853" s="131"/>
      <c r="I3853" s="1002">
        <v>1220</v>
      </c>
      <c r="J3853" s="993">
        <v>0.1</v>
      </c>
      <c r="K3853" s="998">
        <f t="shared" si="137"/>
        <v>122</v>
      </c>
      <c r="L3853" s="123"/>
      <c r="M3853" s="123"/>
    </row>
    <row r="3854" spans="1:13">
      <c r="A3854" s="131">
        <v>50</v>
      </c>
      <c r="B3854" s="131"/>
      <c r="C3854" s="992" t="s">
        <v>4518</v>
      </c>
      <c r="D3854" s="992" t="s">
        <v>28</v>
      </c>
      <c r="E3854" s="131"/>
      <c r="F3854" s="131"/>
      <c r="G3854" s="131"/>
      <c r="H3854" s="131"/>
      <c r="I3854" s="1002">
        <v>45</v>
      </c>
      <c r="J3854" s="993">
        <v>60</v>
      </c>
      <c r="K3854" s="998">
        <f t="shared" si="137"/>
        <v>2700</v>
      </c>
      <c r="L3854" s="123"/>
      <c r="M3854" s="123"/>
    </row>
    <row r="3855" spans="1:13">
      <c r="A3855" s="131">
        <v>51</v>
      </c>
      <c r="B3855" s="131"/>
      <c r="C3855" s="992" t="s">
        <v>4519</v>
      </c>
      <c r="D3855" s="992" t="s">
        <v>21</v>
      </c>
      <c r="E3855" s="131"/>
      <c r="F3855" s="131"/>
      <c r="G3855" s="131"/>
      <c r="H3855" s="131"/>
      <c r="I3855" s="1002">
        <v>50</v>
      </c>
      <c r="J3855" s="993">
        <v>50</v>
      </c>
      <c r="K3855" s="998">
        <f t="shared" si="137"/>
        <v>2500</v>
      </c>
      <c r="L3855" s="123"/>
      <c r="M3855" s="123"/>
    </row>
    <row r="3856" spans="1:13">
      <c r="A3856" s="131">
        <v>52</v>
      </c>
      <c r="B3856" s="131" t="s">
        <v>702</v>
      </c>
      <c r="C3856" s="992" t="s">
        <v>4520</v>
      </c>
      <c r="D3856" s="992" t="s">
        <v>21</v>
      </c>
      <c r="E3856" s="131"/>
      <c r="F3856" s="131"/>
      <c r="G3856" s="131"/>
      <c r="H3856" s="131"/>
      <c r="I3856" s="1002">
        <v>3740</v>
      </c>
      <c r="J3856" s="993">
        <v>2</v>
      </c>
      <c r="K3856" s="998">
        <f t="shared" si="137"/>
        <v>7480</v>
      </c>
      <c r="L3856" s="123"/>
      <c r="M3856" s="123"/>
    </row>
    <row r="3857" spans="1:13">
      <c r="A3857" s="131">
        <v>53</v>
      </c>
      <c r="B3857" s="131"/>
      <c r="C3857" s="992" t="s">
        <v>4521</v>
      </c>
      <c r="D3857" s="992" t="s">
        <v>367</v>
      </c>
      <c r="E3857" s="131"/>
      <c r="F3857" s="131"/>
      <c r="G3857" s="131"/>
      <c r="H3857" s="131"/>
      <c r="I3857" s="1002">
        <v>36718</v>
      </c>
      <c r="J3857" s="993">
        <v>10</v>
      </c>
      <c r="K3857" s="998">
        <f t="shared" si="137"/>
        <v>367180</v>
      </c>
      <c r="L3857" s="123"/>
      <c r="M3857" s="123"/>
    </row>
    <row r="3858" spans="1:13">
      <c r="A3858" s="131">
        <v>54</v>
      </c>
      <c r="B3858" s="131"/>
      <c r="C3858" s="992" t="s">
        <v>4522</v>
      </c>
      <c r="D3858" s="992" t="s">
        <v>46</v>
      </c>
      <c r="E3858" s="131"/>
      <c r="F3858" s="131"/>
      <c r="G3858" s="131"/>
      <c r="H3858" s="131"/>
      <c r="I3858" s="1002">
        <v>110</v>
      </c>
      <c r="J3858" s="993">
        <v>250</v>
      </c>
      <c r="K3858" s="998">
        <f t="shared" si="137"/>
        <v>27500</v>
      </c>
      <c r="L3858" s="123"/>
      <c r="M3858" s="123"/>
    </row>
    <row r="3859" spans="1:13">
      <c r="A3859" s="131">
        <v>55</v>
      </c>
      <c r="B3859" s="131"/>
      <c r="C3859" s="992" t="s">
        <v>4523</v>
      </c>
      <c r="D3859" s="992" t="s">
        <v>46</v>
      </c>
      <c r="E3859" s="131"/>
      <c r="F3859" s="131"/>
      <c r="G3859" s="131"/>
      <c r="H3859" s="131"/>
      <c r="I3859" s="1002">
        <v>168</v>
      </c>
      <c r="J3859" s="993">
        <v>250</v>
      </c>
      <c r="K3859" s="998">
        <f t="shared" si="137"/>
        <v>42000</v>
      </c>
      <c r="L3859" s="123"/>
      <c r="M3859" s="123"/>
    </row>
    <row r="3860" spans="1:13">
      <c r="A3860" s="131">
        <v>56</v>
      </c>
      <c r="B3860" s="131"/>
      <c r="C3860" s="992" t="s">
        <v>4524</v>
      </c>
      <c r="D3860" s="992" t="s">
        <v>46</v>
      </c>
      <c r="E3860" s="131"/>
      <c r="F3860" s="131"/>
      <c r="G3860" s="131"/>
      <c r="H3860" s="131"/>
      <c r="I3860" s="1002">
        <v>3</v>
      </c>
      <c r="J3860" s="993">
        <v>500</v>
      </c>
      <c r="K3860" s="998">
        <f t="shared" si="137"/>
        <v>1500</v>
      </c>
      <c r="L3860" s="123"/>
      <c r="M3860" s="123"/>
    </row>
    <row r="3861" spans="1:13" ht="30">
      <c r="A3861" s="131">
        <v>57</v>
      </c>
      <c r="B3861" s="131"/>
      <c r="C3861" s="992" t="s">
        <v>4525</v>
      </c>
      <c r="D3861" s="992" t="s">
        <v>46</v>
      </c>
      <c r="E3861" s="131"/>
      <c r="F3861" s="131"/>
      <c r="G3861" s="131"/>
      <c r="H3861" s="131"/>
      <c r="I3861" s="1002">
        <v>1</v>
      </c>
      <c r="J3861" s="993">
        <v>100</v>
      </c>
      <c r="K3861" s="998">
        <f t="shared" si="137"/>
        <v>100</v>
      </c>
      <c r="L3861" s="123"/>
      <c r="M3861" s="123"/>
    </row>
    <row r="3862" spans="1:13">
      <c r="A3862" s="131">
        <v>58</v>
      </c>
      <c r="B3862" s="131"/>
      <c r="C3862" s="992" t="s">
        <v>4526</v>
      </c>
      <c r="D3862" s="992" t="s">
        <v>46</v>
      </c>
      <c r="E3862" s="131"/>
      <c r="F3862" s="131"/>
      <c r="G3862" s="131"/>
      <c r="H3862" s="131"/>
      <c r="I3862" s="1002">
        <v>1</v>
      </c>
      <c r="J3862" s="993">
        <v>500</v>
      </c>
      <c r="K3862" s="998">
        <f t="shared" si="137"/>
        <v>500</v>
      </c>
      <c r="L3862" s="123"/>
      <c r="M3862" s="123"/>
    </row>
    <row r="3863" spans="1:13">
      <c r="A3863" s="131">
        <v>59</v>
      </c>
      <c r="B3863" s="131"/>
      <c r="C3863" s="992" t="s">
        <v>4527</v>
      </c>
      <c r="D3863" s="992" t="s">
        <v>46</v>
      </c>
      <c r="E3863" s="131"/>
      <c r="F3863" s="131"/>
      <c r="G3863" s="131"/>
      <c r="H3863" s="131"/>
      <c r="I3863" s="1002">
        <v>55</v>
      </c>
      <c r="J3863" s="993">
        <v>10</v>
      </c>
      <c r="K3863" s="998">
        <f t="shared" si="137"/>
        <v>550</v>
      </c>
      <c r="L3863" s="123"/>
      <c r="M3863" s="123"/>
    </row>
    <row r="3864" spans="1:13">
      <c r="A3864" s="131">
        <v>60</v>
      </c>
      <c r="B3864" s="131"/>
      <c r="C3864" s="992" t="s">
        <v>4528</v>
      </c>
      <c r="D3864" s="992" t="s">
        <v>21</v>
      </c>
      <c r="E3864" s="131"/>
      <c r="F3864" s="131"/>
      <c r="G3864" s="131"/>
      <c r="H3864" s="131"/>
      <c r="I3864" s="1002">
        <v>162</v>
      </c>
      <c r="J3864" s="993">
        <v>10</v>
      </c>
      <c r="K3864" s="998">
        <f t="shared" si="137"/>
        <v>1620</v>
      </c>
      <c r="L3864" s="123"/>
      <c r="M3864" s="123"/>
    </row>
    <row r="3865" spans="1:13">
      <c r="A3865" s="131">
        <v>61</v>
      </c>
      <c r="B3865" s="131"/>
      <c r="C3865" s="992" t="s">
        <v>4529</v>
      </c>
      <c r="D3865" s="992" t="s">
        <v>46</v>
      </c>
      <c r="E3865" s="131"/>
      <c r="F3865" s="131"/>
      <c r="G3865" s="131"/>
      <c r="H3865" s="131"/>
      <c r="I3865" s="1002">
        <v>1</v>
      </c>
      <c r="J3865" s="993">
        <v>50</v>
      </c>
      <c r="K3865" s="998">
        <f t="shared" si="137"/>
        <v>50</v>
      </c>
      <c r="L3865" s="123"/>
      <c r="M3865" s="123"/>
    </row>
    <row r="3866" spans="1:13" ht="30">
      <c r="A3866" s="131">
        <v>62</v>
      </c>
      <c r="B3866" s="131"/>
      <c r="C3866" s="992" t="s">
        <v>4530</v>
      </c>
      <c r="D3866" s="992" t="s">
        <v>46</v>
      </c>
      <c r="E3866" s="131"/>
      <c r="F3866" s="131"/>
      <c r="G3866" s="131"/>
      <c r="H3866" s="131"/>
      <c r="I3866" s="992">
        <v>1</v>
      </c>
      <c r="J3866" s="993">
        <v>5000</v>
      </c>
      <c r="K3866" s="998">
        <f t="shared" si="137"/>
        <v>5000</v>
      </c>
      <c r="L3866" s="123"/>
      <c r="M3866" s="123"/>
    </row>
    <row r="3867" spans="1:13">
      <c r="A3867" s="131">
        <v>63</v>
      </c>
      <c r="B3867" s="131"/>
      <c r="C3867" s="992" t="s">
        <v>4531</v>
      </c>
      <c r="D3867" s="992" t="s">
        <v>46</v>
      </c>
      <c r="E3867" s="131"/>
      <c r="F3867" s="131"/>
      <c r="G3867" s="131"/>
      <c r="H3867" s="131"/>
      <c r="I3867" s="1002">
        <v>6</v>
      </c>
      <c r="J3867" s="993">
        <v>100</v>
      </c>
      <c r="K3867" s="998">
        <f t="shared" si="137"/>
        <v>600</v>
      </c>
      <c r="L3867" s="123"/>
      <c r="M3867" s="123"/>
    </row>
    <row r="3868" spans="1:13">
      <c r="A3868" s="131">
        <v>64</v>
      </c>
      <c r="B3868" s="131" t="s">
        <v>1064</v>
      </c>
      <c r="C3868" s="992" t="s">
        <v>4532</v>
      </c>
      <c r="D3868" s="992" t="s">
        <v>46</v>
      </c>
      <c r="E3868" s="131"/>
      <c r="F3868" s="131"/>
      <c r="G3868" s="131"/>
      <c r="H3868" s="131"/>
      <c r="I3868" s="992">
        <v>1</v>
      </c>
      <c r="J3868" s="993">
        <v>500</v>
      </c>
      <c r="K3868" s="998">
        <f t="shared" si="137"/>
        <v>500</v>
      </c>
      <c r="L3868" s="123"/>
      <c r="M3868" s="123"/>
    </row>
    <row r="3869" spans="1:13" ht="30">
      <c r="A3869" s="131">
        <v>65</v>
      </c>
      <c r="B3869" s="131"/>
      <c r="C3869" s="992" t="s">
        <v>4533</v>
      </c>
      <c r="D3869" s="992" t="s">
        <v>46</v>
      </c>
      <c r="E3869" s="131"/>
      <c r="F3869" s="131"/>
      <c r="G3869" s="131"/>
      <c r="H3869" s="131"/>
      <c r="I3869" s="992">
        <v>1</v>
      </c>
      <c r="J3869" s="993">
        <v>500</v>
      </c>
      <c r="K3869" s="998">
        <f t="shared" si="137"/>
        <v>500</v>
      </c>
      <c r="L3869" s="123"/>
      <c r="M3869" s="123"/>
    </row>
    <row r="3870" spans="1:13">
      <c r="A3870" s="131"/>
      <c r="B3870" s="131"/>
      <c r="C3870" s="131"/>
      <c r="D3870" s="131"/>
      <c r="E3870" s="131"/>
      <c r="F3870" s="131"/>
      <c r="G3870" s="131"/>
      <c r="H3870" s="131"/>
      <c r="I3870" s="175"/>
      <c r="J3870" s="230" t="s">
        <v>679</v>
      </c>
      <c r="K3870" s="230">
        <f>SUM(K3805:K3869)</f>
        <v>943631</v>
      </c>
      <c r="L3870" s="123"/>
      <c r="M3870" s="123"/>
    </row>
    <row r="3871" spans="1:13">
      <c r="A3871" s="123"/>
      <c r="B3871" s="123"/>
      <c r="C3871" s="123"/>
      <c r="D3871" s="123"/>
      <c r="E3871" s="123"/>
      <c r="F3871" s="123"/>
      <c r="G3871" s="123"/>
      <c r="H3871" s="123"/>
      <c r="I3871" s="122"/>
      <c r="J3871" s="1012"/>
      <c r="K3871" s="123"/>
      <c r="L3871" s="123"/>
      <c r="M3871" s="123"/>
    </row>
    <row r="3872" spans="1:13">
      <c r="A3872" s="123"/>
      <c r="B3872" s="123"/>
      <c r="C3872" s="123"/>
      <c r="D3872" s="123"/>
      <c r="E3872" s="123"/>
      <c r="F3872" s="123"/>
      <c r="G3872" s="123"/>
      <c r="H3872" s="123"/>
      <c r="I3872" s="122"/>
      <c r="J3872" s="1012"/>
      <c r="K3872" s="123"/>
      <c r="L3872" s="123"/>
      <c r="M3872" s="123"/>
    </row>
    <row r="3873" spans="1:13" ht="15.75">
      <c r="A3873" s="123"/>
      <c r="B3873" s="1109" t="s">
        <v>4458</v>
      </c>
      <c r="C3873" s="1109"/>
      <c r="D3873" s="1017" t="s">
        <v>4459</v>
      </c>
      <c r="E3873" s="1017"/>
      <c r="F3873" s="1017"/>
      <c r="G3873" s="123"/>
      <c r="H3873" s="1111" t="s">
        <v>4534</v>
      </c>
      <c r="I3873" s="1111"/>
      <c r="J3873" s="1111"/>
      <c r="K3873" s="123"/>
      <c r="L3873" s="123"/>
      <c r="M3873" s="123"/>
    </row>
    <row r="3874" spans="1:13">
      <c r="A3874" s="123"/>
      <c r="B3874" s="1106" t="s">
        <v>4461</v>
      </c>
      <c r="C3874" s="1106"/>
      <c r="D3874" s="1107" t="s">
        <v>4462</v>
      </c>
      <c r="E3874" s="1107"/>
      <c r="F3874" s="1107"/>
      <c r="G3874" s="1107"/>
      <c r="H3874" s="1108" t="s">
        <v>4463</v>
      </c>
      <c r="I3874" s="1108"/>
      <c r="J3874" s="1108"/>
      <c r="K3874" s="123"/>
      <c r="L3874" s="123"/>
      <c r="M3874" s="123"/>
    </row>
    <row r="3875" spans="1:13">
      <c r="A3875" s="123"/>
      <c r="B3875" s="123"/>
      <c r="C3875" s="123"/>
      <c r="D3875" s="1109" t="s">
        <v>4464</v>
      </c>
      <c r="E3875" s="1109"/>
      <c r="F3875" s="1109"/>
      <c r="G3875" s="1109"/>
      <c r="H3875" s="1108" t="s">
        <v>4465</v>
      </c>
      <c r="I3875" s="1108"/>
      <c r="J3875" s="1108"/>
      <c r="K3875" s="1108"/>
      <c r="L3875" s="123"/>
      <c r="M3875" s="123"/>
    </row>
    <row r="3876" spans="1:13">
      <c r="A3876" s="123"/>
      <c r="B3876" s="123"/>
      <c r="C3876" s="123"/>
      <c r="D3876" s="123"/>
      <c r="E3876" s="123"/>
      <c r="F3876" s="123"/>
      <c r="G3876" s="123"/>
      <c r="H3876" s="123"/>
      <c r="I3876" s="123"/>
      <c r="J3876" s="123"/>
      <c r="K3876" s="123"/>
      <c r="L3876" s="123"/>
      <c r="M3876" s="123"/>
    </row>
    <row r="3880" spans="1:13" ht="15.75">
      <c r="A3880" s="1090" t="s">
        <v>4535</v>
      </c>
      <c r="B3880" s="1090"/>
      <c r="C3880" s="1090"/>
      <c r="D3880" s="1090"/>
      <c r="E3880" s="1090"/>
      <c r="F3880" s="1090"/>
      <c r="G3880" s="1090"/>
      <c r="H3880" s="1090"/>
      <c r="I3880" s="1090"/>
      <c r="J3880" s="1090"/>
      <c r="K3880" s="1090"/>
    </row>
    <row r="3881" spans="1:13" ht="15.75">
      <c r="A3881" s="1090" t="s">
        <v>4536</v>
      </c>
      <c r="B3881" s="1090"/>
      <c r="C3881" s="1090"/>
      <c r="D3881" s="1090"/>
      <c r="E3881" s="1090"/>
      <c r="F3881" s="1090"/>
      <c r="G3881" s="1090"/>
      <c r="H3881" s="1090"/>
      <c r="I3881" s="1090"/>
      <c r="J3881" s="1090"/>
      <c r="K3881" s="1090"/>
    </row>
    <row r="3882" spans="1:13">
      <c r="A3882" s="1091" t="s">
        <v>4537</v>
      </c>
      <c r="B3882" s="1091"/>
      <c r="C3882" s="1091"/>
      <c r="D3882" s="1091"/>
      <c r="E3882" s="1091"/>
      <c r="F3882" s="1091"/>
      <c r="G3882" s="1091"/>
      <c r="H3882" s="1091"/>
      <c r="I3882" s="1091"/>
      <c r="J3882" s="1091"/>
      <c r="K3882" s="1092"/>
    </row>
    <row r="3883" spans="1:13">
      <c r="A3883" s="1093"/>
      <c r="B3883" s="1093"/>
      <c r="C3883" s="1093"/>
      <c r="D3883" s="1093"/>
      <c r="E3883" s="1093"/>
      <c r="F3883" s="1093"/>
      <c r="G3883" s="1093"/>
      <c r="H3883" s="1093"/>
      <c r="I3883" s="1093"/>
      <c r="J3883" s="1093"/>
      <c r="K3883" s="1094"/>
    </row>
    <row r="3884" spans="1:13" ht="16.5">
      <c r="A3884" s="1095" t="s">
        <v>3258</v>
      </c>
      <c r="B3884" s="1097" t="s">
        <v>2167</v>
      </c>
      <c r="C3884" s="1095" t="s">
        <v>3259</v>
      </c>
      <c r="D3884" s="33" t="s">
        <v>7</v>
      </c>
      <c r="E3884" s="1099" t="s">
        <v>3440</v>
      </c>
      <c r="F3884" s="1100"/>
      <c r="G3884" s="1100"/>
      <c r="H3884" s="1100"/>
      <c r="I3884" s="1101"/>
      <c r="J3884" s="1102" t="s">
        <v>1292</v>
      </c>
      <c r="K3884" s="1104" t="s">
        <v>698</v>
      </c>
    </row>
    <row r="3885" spans="1:13" ht="16.5">
      <c r="A3885" s="1096"/>
      <c r="B3885" s="1098"/>
      <c r="C3885" s="1096"/>
      <c r="D3885" s="1018"/>
      <c r="E3885" s="1019" t="s">
        <v>10</v>
      </c>
      <c r="F3885" s="1019" t="s">
        <v>2493</v>
      </c>
      <c r="G3885" s="1019" t="s">
        <v>12</v>
      </c>
      <c r="H3885" s="1019" t="s">
        <v>1944</v>
      </c>
      <c r="I3885" s="1019" t="s">
        <v>14</v>
      </c>
      <c r="J3885" s="1103"/>
      <c r="K3885" s="1105"/>
    </row>
    <row r="3886" spans="1:13">
      <c r="A3886" s="1080" t="s">
        <v>3379</v>
      </c>
      <c r="B3886" s="1080"/>
      <c r="C3886" s="1080"/>
      <c r="D3886" s="1080"/>
      <c r="E3886" s="1080"/>
      <c r="F3886" s="1080"/>
      <c r="G3886" s="1080"/>
      <c r="H3886" s="1080"/>
      <c r="I3886" s="1080"/>
      <c r="J3886" s="1080"/>
      <c r="K3886" s="1081"/>
    </row>
    <row r="3887" spans="1:13">
      <c r="A3887" s="1082"/>
      <c r="B3887" s="1082"/>
      <c r="C3887" s="1082"/>
      <c r="D3887" s="1082"/>
      <c r="E3887" s="1082"/>
      <c r="F3887" s="1082"/>
      <c r="G3887" s="1082"/>
      <c r="H3887" s="1082"/>
      <c r="I3887" s="1082"/>
      <c r="J3887" s="1082"/>
      <c r="K3887" s="1083"/>
    </row>
    <row r="3888" spans="1:13">
      <c r="A3888" s="1084"/>
      <c r="B3888" s="1084"/>
      <c r="C3888" s="1084"/>
      <c r="D3888" s="1084"/>
      <c r="E3888" s="1084"/>
      <c r="F3888" s="1084"/>
      <c r="G3888" s="1084"/>
      <c r="H3888" s="1084"/>
      <c r="I3888" s="1084"/>
      <c r="J3888" s="1084"/>
      <c r="K3888" s="1085"/>
    </row>
    <row r="3889" spans="1:11" ht="28.5">
      <c r="A3889" s="33">
        <v>1</v>
      </c>
      <c r="B3889" s="754" t="s">
        <v>1090</v>
      </c>
      <c r="C3889" s="498" t="s">
        <v>2068</v>
      </c>
      <c r="D3889" s="268" t="s">
        <v>46</v>
      </c>
      <c r="E3889" s="690"/>
      <c r="F3889" s="690"/>
      <c r="G3889" s="690"/>
      <c r="H3889" s="690"/>
      <c r="I3889" s="268">
        <v>1</v>
      </c>
      <c r="J3889" s="1020">
        <v>200</v>
      </c>
      <c r="K3889" s="1021">
        <f t="shared" ref="K3889:K3898" si="138">J3889*(I3889+E3889)</f>
        <v>200</v>
      </c>
    </row>
    <row r="3890" spans="1:11" ht="28.5">
      <c r="A3890" s="753">
        <v>2</v>
      </c>
      <c r="B3890" s="1022" t="s">
        <v>384</v>
      </c>
      <c r="C3890" s="104" t="s">
        <v>2067</v>
      </c>
      <c r="D3890" s="268" t="s">
        <v>46</v>
      </c>
      <c r="E3890" s="690"/>
      <c r="F3890" s="690"/>
      <c r="G3890" s="690"/>
      <c r="H3890" s="690"/>
      <c r="I3890" s="268">
        <v>6</v>
      </c>
      <c r="J3890" s="1020">
        <v>1500</v>
      </c>
      <c r="K3890" s="1021">
        <f t="shared" si="138"/>
        <v>9000</v>
      </c>
    </row>
    <row r="3891" spans="1:11" ht="28.5">
      <c r="A3891" s="33">
        <v>3</v>
      </c>
      <c r="B3891" s="1022" t="s">
        <v>590</v>
      </c>
      <c r="C3891" s="104" t="s">
        <v>2071</v>
      </c>
      <c r="D3891" s="268" t="s">
        <v>46</v>
      </c>
      <c r="E3891" s="690"/>
      <c r="F3891" s="690"/>
      <c r="G3891" s="690"/>
      <c r="H3891" s="690"/>
      <c r="I3891" s="268">
        <v>5</v>
      </c>
      <c r="J3891" s="1023">
        <v>1500</v>
      </c>
      <c r="K3891" s="1021">
        <f t="shared" si="138"/>
        <v>7500</v>
      </c>
    </row>
    <row r="3892" spans="1:11" ht="28.5">
      <c r="A3892" s="753">
        <v>4</v>
      </c>
      <c r="B3892" s="1024" t="s">
        <v>466</v>
      </c>
      <c r="C3892" s="104" t="s">
        <v>4538</v>
      </c>
      <c r="D3892" s="268" t="s">
        <v>21</v>
      </c>
      <c r="E3892" s="745"/>
      <c r="F3892" s="33"/>
      <c r="G3892" s="33"/>
      <c r="H3892" s="33"/>
      <c r="I3892" s="268">
        <v>220</v>
      </c>
      <c r="J3892" s="1020">
        <v>10</v>
      </c>
      <c r="K3892" s="1021">
        <f t="shared" si="138"/>
        <v>2200</v>
      </c>
    </row>
    <row r="3893" spans="1:11" ht="28.5">
      <c r="A3893" s="33">
        <v>5</v>
      </c>
      <c r="B3893" s="1024" t="s">
        <v>553</v>
      </c>
      <c r="C3893" s="104" t="s">
        <v>4539</v>
      </c>
      <c r="D3893" s="268" t="s">
        <v>21</v>
      </c>
      <c r="E3893" s="745"/>
      <c r="F3893" s="33"/>
      <c r="G3893" s="33"/>
      <c r="H3893" s="33"/>
      <c r="I3893" s="268">
        <v>50</v>
      </c>
      <c r="J3893" s="1020">
        <v>15</v>
      </c>
      <c r="K3893" s="1021">
        <f t="shared" si="138"/>
        <v>750</v>
      </c>
    </row>
    <row r="3894" spans="1:11" ht="28.5">
      <c r="A3894" s="753">
        <v>6</v>
      </c>
      <c r="B3894" s="1025" t="s">
        <v>926</v>
      </c>
      <c r="C3894" s="104" t="s">
        <v>4540</v>
      </c>
      <c r="D3894" s="268" t="s">
        <v>21</v>
      </c>
      <c r="E3894" s="745"/>
      <c r="F3894" s="33"/>
      <c r="G3894" s="33"/>
      <c r="H3894" s="33"/>
      <c r="I3894" s="268">
        <v>50</v>
      </c>
      <c r="J3894" s="1020">
        <v>15</v>
      </c>
      <c r="K3894" s="1021">
        <f t="shared" si="138"/>
        <v>750</v>
      </c>
    </row>
    <row r="3895" spans="1:11" ht="16.5">
      <c r="A3895" s="33">
        <v>7</v>
      </c>
      <c r="B3895" s="1024"/>
      <c r="C3895" s="104" t="s">
        <v>4541</v>
      </c>
      <c r="D3895" s="268" t="s">
        <v>46</v>
      </c>
      <c r="E3895" s="745"/>
      <c r="F3895" s="33"/>
      <c r="G3895" s="33"/>
      <c r="H3895" s="33"/>
      <c r="I3895" s="268">
        <v>1</v>
      </c>
      <c r="J3895" s="1023">
        <v>2000</v>
      </c>
      <c r="K3895" s="1021">
        <f t="shared" si="138"/>
        <v>2000</v>
      </c>
    </row>
    <row r="3896" spans="1:11" ht="16.5">
      <c r="A3896" s="753">
        <v>8</v>
      </c>
      <c r="B3896" s="754" t="s">
        <v>719</v>
      </c>
      <c r="C3896" s="705" t="s">
        <v>4542</v>
      </c>
      <c r="D3896" s="33" t="s">
        <v>278</v>
      </c>
      <c r="E3896" s="370"/>
      <c r="F3896" s="705"/>
      <c r="G3896" s="33"/>
      <c r="H3896" s="705"/>
      <c r="I3896" s="33">
        <v>12</v>
      </c>
      <c r="J3896" s="1026">
        <v>10</v>
      </c>
      <c r="K3896" s="1021">
        <f t="shared" si="138"/>
        <v>120</v>
      </c>
    </row>
    <row r="3897" spans="1:11" ht="28.5">
      <c r="A3897" s="33">
        <v>9</v>
      </c>
      <c r="B3897" s="754"/>
      <c r="C3897" s="498" t="s">
        <v>4543</v>
      </c>
      <c r="D3897" s="33" t="s">
        <v>278</v>
      </c>
      <c r="E3897" s="370"/>
      <c r="F3897" s="705"/>
      <c r="G3897" s="33"/>
      <c r="H3897" s="705"/>
      <c r="I3897" s="33">
        <v>1</v>
      </c>
      <c r="J3897" s="1026">
        <v>15000</v>
      </c>
      <c r="K3897" s="1021">
        <f t="shared" si="138"/>
        <v>15000</v>
      </c>
    </row>
    <row r="3898" spans="1:11" ht="28.5">
      <c r="A3898" s="753">
        <v>10</v>
      </c>
      <c r="B3898" s="754" t="s">
        <v>4544</v>
      </c>
      <c r="C3898" s="498" t="s">
        <v>4545</v>
      </c>
      <c r="D3898" s="33" t="s">
        <v>278</v>
      </c>
      <c r="E3898" s="370"/>
      <c r="F3898" s="705"/>
      <c r="G3898" s="33"/>
      <c r="H3898" s="705"/>
      <c r="I3898" s="33">
        <v>2</v>
      </c>
      <c r="J3898" s="1026">
        <v>1500</v>
      </c>
      <c r="K3898" s="1021">
        <f t="shared" si="138"/>
        <v>3000</v>
      </c>
    </row>
    <row r="3899" spans="1:11" ht="16.5">
      <c r="A3899" s="33">
        <v>11</v>
      </c>
      <c r="B3899" s="754" t="s">
        <v>909</v>
      </c>
      <c r="C3899" s="498" t="s">
        <v>4546</v>
      </c>
      <c r="D3899" s="33" t="s">
        <v>278</v>
      </c>
      <c r="E3899" s="370"/>
      <c r="F3899" s="705"/>
      <c r="G3899" s="33">
        <v>3</v>
      </c>
      <c r="H3899" s="705"/>
      <c r="I3899" s="33"/>
      <c r="J3899" s="1026">
        <v>2000</v>
      </c>
      <c r="K3899" s="1021">
        <f>G3899*J3899</f>
        <v>6000</v>
      </c>
    </row>
    <row r="3900" spans="1:11" ht="16.5">
      <c r="A3900" s="705"/>
      <c r="B3900" s="754"/>
      <c r="C3900" s="705"/>
      <c r="D3900" s="33"/>
      <c r="E3900" s="370"/>
      <c r="F3900" s="705"/>
      <c r="G3900" s="33"/>
      <c r="H3900" s="705"/>
      <c r="I3900" s="33"/>
      <c r="J3900" s="1026"/>
      <c r="K3900" s="1021"/>
    </row>
    <row r="3901" spans="1:11" ht="15.75">
      <c r="A3901" s="1086" t="s">
        <v>4547</v>
      </c>
      <c r="B3901" s="1087"/>
      <c r="C3901" s="1087"/>
      <c r="D3901" s="1087"/>
      <c r="E3901" s="1087"/>
      <c r="F3901" s="1087"/>
      <c r="G3901" s="1087"/>
      <c r="H3901" s="1087"/>
      <c r="I3901" s="1087"/>
      <c r="J3901" s="1087"/>
      <c r="K3901" s="1088"/>
    </row>
    <row r="3902" spans="1:11" ht="16.5">
      <c r="A3902" s="33">
        <v>1</v>
      </c>
      <c r="B3902" s="754"/>
      <c r="C3902" s="757" t="s">
        <v>4548</v>
      </c>
      <c r="D3902" s="33" t="s">
        <v>278</v>
      </c>
      <c r="E3902" s="33">
        <v>2</v>
      </c>
      <c r="F3902" s="705"/>
      <c r="G3902" s="33"/>
      <c r="H3902" s="705"/>
      <c r="I3902" s="33"/>
      <c r="J3902" s="1026">
        <v>5894</v>
      </c>
      <c r="K3902" s="1021">
        <f>J3902*(I3902+E3902)</f>
        <v>11788</v>
      </c>
    </row>
    <row r="3903" spans="1:11" ht="16.5">
      <c r="A3903" s="518"/>
      <c r="B3903" s="1027"/>
      <c r="C3903" s="518"/>
      <c r="D3903" s="1028"/>
      <c r="E3903" s="1029"/>
      <c r="F3903" s="518"/>
      <c r="G3903" s="1028"/>
      <c r="H3903" s="518"/>
      <c r="I3903" s="1028"/>
      <c r="J3903" s="1030"/>
      <c r="K3903" s="1031"/>
    </row>
    <row r="3904" spans="1:11" ht="16.5">
      <c r="A3904" s="518"/>
      <c r="B3904" s="1027"/>
      <c r="C3904" s="518"/>
      <c r="D3904" s="1028"/>
      <c r="E3904" s="1029"/>
      <c r="F3904" s="518"/>
      <c r="G3904" s="1028"/>
      <c r="H3904" s="518"/>
      <c r="I3904" s="1028"/>
      <c r="J3904" s="1030"/>
      <c r="K3904" s="1031"/>
    </row>
    <row r="3905" spans="1:15" ht="16.5">
      <c r="A3905" s="518"/>
      <c r="B3905" s="1027"/>
      <c r="C3905" s="518"/>
      <c r="D3905" s="1028"/>
      <c r="E3905" s="1029"/>
      <c r="F3905" s="518"/>
      <c r="G3905" s="1028"/>
      <c r="H3905" s="518"/>
      <c r="I3905" s="1028"/>
      <c r="J3905" s="1030"/>
      <c r="K3905" s="1031"/>
    </row>
    <row r="3906" spans="1:15" ht="15.75">
      <c r="A3906" s="1089" t="s">
        <v>4549</v>
      </c>
      <c r="B3906" s="1089"/>
      <c r="C3906" s="1089"/>
      <c r="D3906" s="1089"/>
      <c r="E3906" s="1089"/>
      <c r="F3906" s="1089"/>
      <c r="G3906" s="1089"/>
      <c r="H3906" s="1089"/>
      <c r="I3906" s="1089"/>
      <c r="J3906" s="1089"/>
      <c r="K3906" s="1089"/>
      <c r="L3906" s="1089"/>
      <c r="M3906" s="1089"/>
      <c r="N3906" s="1089"/>
      <c r="O3906" s="1089"/>
    </row>
    <row r="3907" spans="1:15" ht="15.75">
      <c r="A3907" s="1075" t="s">
        <v>2735</v>
      </c>
      <c r="B3907" s="1075"/>
      <c r="C3907" s="1032" t="s">
        <v>4550</v>
      </c>
      <c r="D3907" s="271"/>
      <c r="E3907" s="271"/>
      <c r="F3907" s="271"/>
      <c r="G3907" s="271"/>
      <c r="H3907" s="271"/>
      <c r="I3907" s="271"/>
      <c r="J3907" s="271"/>
      <c r="K3907" s="271"/>
      <c r="L3907" s="271"/>
      <c r="M3907" s="271"/>
      <c r="N3907" s="1033"/>
      <c r="O3907" s="1034"/>
    </row>
    <row r="3908" spans="1:15" ht="15.75">
      <c r="A3908" s="1075" t="s">
        <v>2739</v>
      </c>
      <c r="B3908" s="1075"/>
      <c r="C3908" s="1034" t="s">
        <v>4551</v>
      </c>
      <c r="D3908" s="271"/>
      <c r="E3908" s="271"/>
      <c r="F3908" s="271"/>
      <c r="G3908" s="271"/>
      <c r="H3908" s="271"/>
      <c r="I3908" s="271"/>
      <c r="J3908" s="271"/>
      <c r="K3908" s="271"/>
      <c r="L3908" s="271"/>
      <c r="M3908" s="271"/>
      <c r="N3908" s="1033"/>
      <c r="O3908" s="1034"/>
    </row>
    <row r="3909" spans="1:15" ht="15.75">
      <c r="A3909" s="1075" t="s">
        <v>2737</v>
      </c>
      <c r="B3909" s="1075"/>
      <c r="C3909" s="1034" t="s">
        <v>4552</v>
      </c>
      <c r="D3909" s="271"/>
      <c r="E3909" s="271"/>
      <c r="F3909" s="271"/>
      <c r="G3909" s="271"/>
      <c r="H3909" s="271"/>
      <c r="I3909" s="271"/>
      <c r="J3909" s="271"/>
      <c r="K3909" s="271"/>
      <c r="L3909" s="271"/>
      <c r="M3909" s="271"/>
      <c r="N3909" s="1033"/>
      <c r="O3909" s="1034"/>
    </row>
    <row r="3910" spans="1:15" ht="15.75">
      <c r="A3910" s="1077" t="s">
        <v>4553</v>
      </c>
      <c r="B3910" s="1077"/>
      <c r="C3910" s="1077"/>
      <c r="D3910" s="271"/>
      <c r="E3910" s="271"/>
      <c r="F3910" s="271"/>
      <c r="G3910" s="271"/>
      <c r="H3910" s="271"/>
      <c r="I3910" s="271"/>
      <c r="J3910" s="271"/>
      <c r="K3910" s="271"/>
      <c r="L3910" s="271"/>
      <c r="M3910" s="271"/>
      <c r="N3910" s="1034"/>
      <c r="O3910" s="271"/>
    </row>
    <row r="3911" spans="1:15" ht="15.75">
      <c r="A3911" s="1075" t="s">
        <v>4554</v>
      </c>
      <c r="B3911" s="1075"/>
      <c r="C3911" s="1035">
        <v>44228</v>
      </c>
      <c r="D3911" s="1036"/>
      <c r="E3911" s="1036"/>
      <c r="F3911" s="1036"/>
      <c r="G3911" s="1036"/>
      <c r="H3911" s="1036"/>
      <c r="I3911" s="1036"/>
      <c r="J3911" s="1036"/>
      <c r="K3911" s="1036"/>
      <c r="L3911" s="1036"/>
      <c r="M3911" s="1036"/>
      <c r="N3911" s="1036"/>
      <c r="O3911" s="1036"/>
    </row>
    <row r="3912" spans="1:15" ht="15.75">
      <c r="A3912" s="1036"/>
      <c r="B3912" s="606"/>
      <c r="C3912" s="1036"/>
      <c r="D3912" s="1036"/>
      <c r="E3912" s="1036"/>
      <c r="F3912" s="1036"/>
      <c r="G3912" s="1036"/>
      <c r="H3912" s="1036"/>
      <c r="I3912" s="1036"/>
      <c r="J3912" s="1036"/>
      <c r="K3912" s="1036"/>
      <c r="L3912" s="1036"/>
      <c r="M3912" s="1036"/>
      <c r="N3912" s="1036"/>
      <c r="O3912" s="1036"/>
    </row>
    <row r="3913" spans="1:15" ht="15.75">
      <c r="A3913" s="1067" t="s">
        <v>4127</v>
      </c>
      <c r="B3913" s="1067" t="s">
        <v>2167</v>
      </c>
      <c r="C3913" s="1067" t="s">
        <v>4128</v>
      </c>
      <c r="D3913" s="1067" t="s">
        <v>7</v>
      </c>
      <c r="E3913" s="1067" t="s">
        <v>2743</v>
      </c>
      <c r="F3913" s="1067" t="s">
        <v>10</v>
      </c>
      <c r="G3913" s="1067"/>
      <c r="H3913" s="1067" t="s">
        <v>11</v>
      </c>
      <c r="I3913" s="1067"/>
      <c r="J3913" s="1067" t="s">
        <v>13</v>
      </c>
      <c r="K3913" s="1067"/>
      <c r="L3913" s="1067" t="s">
        <v>12</v>
      </c>
      <c r="M3913" s="1067"/>
      <c r="N3913" s="1067" t="s">
        <v>14</v>
      </c>
      <c r="O3913" s="1067"/>
    </row>
    <row r="3914" spans="1:15" ht="47.25">
      <c r="A3914" s="1067"/>
      <c r="B3914" s="1067"/>
      <c r="C3914" s="1067"/>
      <c r="D3914" s="1067"/>
      <c r="E3914" s="1067"/>
      <c r="F3914" s="962" t="s">
        <v>2173</v>
      </c>
      <c r="G3914" s="962" t="s">
        <v>2174</v>
      </c>
      <c r="H3914" s="962" t="s">
        <v>2173</v>
      </c>
      <c r="I3914" s="962" t="s">
        <v>2174</v>
      </c>
      <c r="J3914" s="962" t="s">
        <v>2173</v>
      </c>
      <c r="K3914" s="962" t="s">
        <v>2174</v>
      </c>
      <c r="L3914" s="962" t="s">
        <v>2173</v>
      </c>
      <c r="M3914" s="962" t="s">
        <v>2174</v>
      </c>
      <c r="N3914" s="962" t="s">
        <v>2173</v>
      </c>
      <c r="O3914" s="962" t="s">
        <v>2174</v>
      </c>
    </row>
    <row r="3915" spans="1:15" ht="15.75">
      <c r="A3915" s="1037">
        <v>1</v>
      </c>
      <c r="B3915" s="161" t="s">
        <v>4555</v>
      </c>
      <c r="C3915" s="380" t="s">
        <v>4556</v>
      </c>
      <c r="D3915" s="161" t="s">
        <v>46</v>
      </c>
      <c r="E3915" s="162">
        <v>6950</v>
      </c>
      <c r="F3915" s="1038">
        <v>10</v>
      </c>
      <c r="G3915" s="962">
        <f>+F3915*E3915</f>
        <v>69500</v>
      </c>
      <c r="H3915" s="962"/>
      <c r="I3915" s="962"/>
      <c r="J3915" s="962"/>
      <c r="K3915" s="962"/>
      <c r="L3915" s="962"/>
      <c r="M3915" s="962"/>
      <c r="N3915" s="962"/>
      <c r="O3915" s="962"/>
    </row>
    <row r="3916" spans="1:15" ht="31.5">
      <c r="A3916" s="1037">
        <v>2</v>
      </c>
      <c r="B3916" s="161" t="s">
        <v>4555</v>
      </c>
      <c r="C3916" s="380" t="s">
        <v>4557</v>
      </c>
      <c r="D3916" s="161" t="s">
        <v>46</v>
      </c>
      <c r="E3916" s="162">
        <v>3438</v>
      </c>
      <c r="F3916" s="1038">
        <v>7</v>
      </c>
      <c r="G3916" s="962">
        <f t="shared" ref="G3916:G3932" si="139">+F3916*E3916</f>
        <v>24066</v>
      </c>
      <c r="H3916" s="962"/>
      <c r="I3916" s="962"/>
      <c r="J3916" s="962"/>
      <c r="K3916" s="962"/>
      <c r="L3916" s="962"/>
      <c r="M3916" s="962"/>
      <c r="N3916" s="962"/>
      <c r="O3916" s="962"/>
    </row>
    <row r="3917" spans="1:15" ht="15.75">
      <c r="A3917" s="1037">
        <v>3</v>
      </c>
      <c r="B3917" s="161" t="s">
        <v>4555</v>
      </c>
      <c r="C3917" s="380" t="s">
        <v>4558</v>
      </c>
      <c r="D3917" s="161" t="s">
        <v>46</v>
      </c>
      <c r="E3917" s="162">
        <v>5157</v>
      </c>
      <c r="F3917" s="1038">
        <v>3</v>
      </c>
      <c r="G3917" s="962">
        <f t="shared" si="139"/>
        <v>15471</v>
      </c>
      <c r="H3917" s="962"/>
      <c r="I3917" s="962"/>
      <c r="J3917" s="962"/>
      <c r="K3917" s="962"/>
      <c r="L3917" s="962"/>
      <c r="M3917" s="962"/>
      <c r="N3917" s="962"/>
      <c r="O3917" s="962"/>
    </row>
    <row r="3918" spans="1:15" ht="15.75">
      <c r="A3918" s="1037">
        <v>4</v>
      </c>
      <c r="B3918" s="161" t="s">
        <v>4555</v>
      </c>
      <c r="C3918" s="380" t="s">
        <v>4559</v>
      </c>
      <c r="D3918" s="161" t="s">
        <v>46</v>
      </c>
      <c r="E3918" s="162">
        <v>70</v>
      </c>
      <c r="F3918" s="1038">
        <v>3</v>
      </c>
      <c r="G3918" s="962">
        <f t="shared" si="139"/>
        <v>210</v>
      </c>
      <c r="H3918" s="962"/>
      <c r="I3918" s="962"/>
      <c r="J3918" s="962"/>
      <c r="K3918" s="962"/>
      <c r="L3918" s="962"/>
      <c r="M3918" s="962"/>
      <c r="N3918" s="962"/>
      <c r="O3918" s="962"/>
    </row>
    <row r="3919" spans="1:15" ht="15.75">
      <c r="A3919" s="1037">
        <v>5</v>
      </c>
      <c r="B3919" s="161" t="s">
        <v>2620</v>
      </c>
      <c r="C3919" s="380" t="s">
        <v>4560</v>
      </c>
      <c r="D3919" s="161" t="s">
        <v>46</v>
      </c>
      <c r="E3919" s="162">
        <v>25000</v>
      </c>
      <c r="F3919" s="161">
        <v>2</v>
      </c>
      <c r="G3919" s="962">
        <f t="shared" si="139"/>
        <v>50000</v>
      </c>
      <c r="H3919" s="962"/>
      <c r="I3919" s="962"/>
      <c r="J3919" s="962"/>
      <c r="K3919" s="962"/>
      <c r="L3919" s="962"/>
      <c r="M3919" s="962"/>
      <c r="N3919" s="962"/>
      <c r="O3919" s="962"/>
    </row>
    <row r="3920" spans="1:15" ht="15.75">
      <c r="A3920" s="1037">
        <v>6</v>
      </c>
      <c r="B3920" s="161" t="s">
        <v>4555</v>
      </c>
      <c r="C3920" s="380" t="s">
        <v>4560</v>
      </c>
      <c r="D3920" s="161" t="s">
        <v>46</v>
      </c>
      <c r="E3920" s="162">
        <v>12000</v>
      </c>
      <c r="F3920" s="161">
        <v>1</v>
      </c>
      <c r="G3920" s="962">
        <f t="shared" si="139"/>
        <v>12000</v>
      </c>
      <c r="H3920" s="962"/>
      <c r="I3920" s="962"/>
      <c r="J3920" s="962"/>
      <c r="K3920" s="962"/>
      <c r="L3920" s="962"/>
      <c r="M3920" s="962"/>
      <c r="N3920" s="962"/>
      <c r="O3920" s="962"/>
    </row>
    <row r="3921" spans="1:15" ht="15.75">
      <c r="A3921" s="1037">
        <v>7</v>
      </c>
      <c r="B3921" s="161" t="s">
        <v>4561</v>
      </c>
      <c r="C3921" s="380" t="s">
        <v>4562</v>
      </c>
      <c r="D3921" s="161" t="s">
        <v>46</v>
      </c>
      <c r="E3921" s="162">
        <v>38.64</v>
      </c>
      <c r="F3921" s="161">
        <v>411</v>
      </c>
      <c r="G3921" s="962">
        <f t="shared" si="139"/>
        <v>15881.04</v>
      </c>
      <c r="H3921" s="962"/>
      <c r="I3921" s="962"/>
      <c r="J3921" s="962"/>
      <c r="K3921" s="962"/>
      <c r="L3921" s="962"/>
      <c r="M3921" s="962"/>
      <c r="N3921" s="962"/>
      <c r="O3921" s="962"/>
    </row>
    <row r="3922" spans="1:15" ht="15.75">
      <c r="A3922" s="1037">
        <v>8</v>
      </c>
      <c r="B3922" s="161" t="s">
        <v>4563</v>
      </c>
      <c r="C3922" s="968" t="s">
        <v>4564</v>
      </c>
      <c r="D3922" s="161" t="s">
        <v>46</v>
      </c>
      <c r="E3922" s="162">
        <v>25.724</v>
      </c>
      <c r="F3922" s="161">
        <v>915</v>
      </c>
      <c r="G3922" s="962">
        <f t="shared" si="139"/>
        <v>23537.46</v>
      </c>
      <c r="H3922" s="962"/>
      <c r="I3922" s="962"/>
      <c r="J3922" s="962"/>
      <c r="K3922" s="962"/>
      <c r="L3922" s="962"/>
      <c r="M3922" s="962"/>
      <c r="N3922" s="962"/>
      <c r="O3922" s="962"/>
    </row>
    <row r="3923" spans="1:15" ht="15.75">
      <c r="A3923" s="1037">
        <v>9</v>
      </c>
      <c r="B3923" s="161" t="s">
        <v>4555</v>
      </c>
      <c r="C3923" s="95" t="s">
        <v>4565</v>
      </c>
      <c r="D3923" s="161" t="s">
        <v>4566</v>
      </c>
      <c r="E3923" s="162">
        <v>1032.5</v>
      </c>
      <c r="F3923" s="161">
        <v>1</v>
      </c>
      <c r="G3923" s="962">
        <f t="shared" si="139"/>
        <v>1032.5</v>
      </c>
      <c r="H3923" s="962"/>
      <c r="I3923" s="962"/>
      <c r="J3923" s="962"/>
      <c r="K3923" s="962"/>
      <c r="L3923" s="962"/>
      <c r="M3923" s="962"/>
      <c r="N3923" s="962"/>
      <c r="O3923" s="962"/>
    </row>
    <row r="3924" spans="1:15" ht="15.75">
      <c r="A3924" s="1037">
        <v>10</v>
      </c>
      <c r="B3924" s="161" t="s">
        <v>4555</v>
      </c>
      <c r="C3924" s="95" t="s">
        <v>4567</v>
      </c>
      <c r="D3924" s="161" t="s">
        <v>4566</v>
      </c>
      <c r="E3924" s="162">
        <v>566.4</v>
      </c>
      <c r="F3924" s="161">
        <v>1</v>
      </c>
      <c r="G3924" s="962">
        <f t="shared" si="139"/>
        <v>566.4</v>
      </c>
      <c r="H3924" s="962"/>
      <c r="I3924" s="962"/>
      <c r="J3924" s="962"/>
      <c r="K3924" s="962"/>
      <c r="L3924" s="962"/>
      <c r="M3924" s="962"/>
      <c r="N3924" s="962"/>
      <c r="O3924" s="962"/>
    </row>
    <row r="3925" spans="1:15" ht="15.75">
      <c r="A3925" s="1037">
        <v>11</v>
      </c>
      <c r="B3925" s="161" t="s">
        <v>4555</v>
      </c>
      <c r="C3925" s="95" t="s">
        <v>4568</v>
      </c>
      <c r="D3925" s="161" t="s">
        <v>46</v>
      </c>
      <c r="E3925" s="162">
        <v>1.6519999999999999</v>
      </c>
      <c r="F3925" s="161">
        <v>141</v>
      </c>
      <c r="G3925" s="962">
        <f t="shared" si="139"/>
        <v>232.93199999999999</v>
      </c>
      <c r="H3925" s="962"/>
      <c r="I3925" s="962"/>
      <c r="J3925" s="962"/>
      <c r="K3925" s="962"/>
      <c r="L3925" s="962"/>
      <c r="M3925" s="962"/>
      <c r="N3925" s="962"/>
      <c r="O3925" s="962"/>
    </row>
    <row r="3926" spans="1:15" ht="15.75">
      <c r="A3926" s="1037">
        <v>12</v>
      </c>
      <c r="B3926" s="161" t="s">
        <v>4555</v>
      </c>
      <c r="C3926" s="95" t="s">
        <v>4569</v>
      </c>
      <c r="D3926" s="161" t="s">
        <v>46</v>
      </c>
      <c r="E3926" s="162">
        <v>1.6519999999999999</v>
      </c>
      <c r="F3926" s="161">
        <v>124</v>
      </c>
      <c r="G3926" s="962">
        <f t="shared" si="139"/>
        <v>204.84799999999998</v>
      </c>
      <c r="H3926" s="962"/>
      <c r="I3926" s="962"/>
      <c r="J3926" s="962"/>
      <c r="K3926" s="962"/>
      <c r="L3926" s="962"/>
      <c r="M3926" s="962"/>
      <c r="N3926" s="962"/>
      <c r="O3926" s="962"/>
    </row>
    <row r="3927" spans="1:15" ht="31.5">
      <c r="A3927" s="1037">
        <v>13</v>
      </c>
      <c r="B3927" s="161" t="s">
        <v>4555</v>
      </c>
      <c r="C3927" s="91" t="s">
        <v>4570</v>
      </c>
      <c r="D3927" s="161" t="s">
        <v>46</v>
      </c>
      <c r="E3927" s="162">
        <v>1000</v>
      </c>
      <c r="F3927" s="161">
        <v>2</v>
      </c>
      <c r="G3927" s="962">
        <f t="shared" si="139"/>
        <v>2000</v>
      </c>
      <c r="H3927" s="962"/>
      <c r="I3927" s="962"/>
      <c r="J3927" s="962"/>
      <c r="K3927" s="962"/>
      <c r="L3927" s="962"/>
      <c r="M3927" s="962"/>
      <c r="N3927" s="962"/>
      <c r="O3927" s="962"/>
    </row>
    <row r="3928" spans="1:15" ht="31.5">
      <c r="A3928" s="1037">
        <v>14</v>
      </c>
      <c r="B3928" s="161" t="s">
        <v>4555</v>
      </c>
      <c r="C3928" s="91" t="s">
        <v>4571</v>
      </c>
      <c r="D3928" s="161" t="s">
        <v>46</v>
      </c>
      <c r="E3928" s="162">
        <v>1000</v>
      </c>
      <c r="F3928" s="161">
        <v>2</v>
      </c>
      <c r="G3928" s="962">
        <f t="shared" si="139"/>
        <v>2000</v>
      </c>
      <c r="H3928" s="962"/>
      <c r="I3928" s="962"/>
      <c r="J3928" s="962"/>
      <c r="K3928" s="962"/>
      <c r="L3928" s="962"/>
      <c r="M3928" s="962"/>
      <c r="N3928" s="962"/>
      <c r="O3928" s="962"/>
    </row>
    <row r="3929" spans="1:15" ht="47.25">
      <c r="A3929" s="1037">
        <v>15</v>
      </c>
      <c r="B3929" s="161" t="s">
        <v>4555</v>
      </c>
      <c r="C3929" s="91" t="s">
        <v>4572</v>
      </c>
      <c r="D3929" s="161" t="s">
        <v>4573</v>
      </c>
      <c r="E3929" s="162">
        <v>31.401</v>
      </c>
      <c r="F3929" s="161">
        <v>157</v>
      </c>
      <c r="G3929" s="962">
        <f t="shared" si="139"/>
        <v>4929.9570000000003</v>
      </c>
      <c r="H3929" s="962"/>
      <c r="I3929" s="962"/>
      <c r="J3929" s="962"/>
      <c r="K3929" s="962"/>
      <c r="L3929" s="962"/>
      <c r="M3929" s="962"/>
      <c r="N3929" s="962"/>
      <c r="O3929" s="962"/>
    </row>
    <row r="3930" spans="1:15" ht="31.5">
      <c r="A3930" s="1037">
        <v>16</v>
      </c>
      <c r="B3930" s="161" t="s">
        <v>4555</v>
      </c>
      <c r="C3930" s="91" t="s">
        <v>4574</v>
      </c>
      <c r="D3930" s="161" t="s">
        <v>46</v>
      </c>
      <c r="E3930" s="162">
        <v>94.164000000000001</v>
      </c>
      <c r="F3930" s="161">
        <v>60</v>
      </c>
      <c r="G3930" s="962">
        <f t="shared" si="139"/>
        <v>5649.84</v>
      </c>
      <c r="H3930" s="962"/>
      <c r="I3930" s="962"/>
      <c r="J3930" s="962"/>
      <c r="K3930" s="962"/>
      <c r="L3930" s="962"/>
      <c r="M3930" s="962"/>
      <c r="N3930" s="962"/>
      <c r="O3930" s="962"/>
    </row>
    <row r="3931" spans="1:15" ht="31.5">
      <c r="A3931" s="1037">
        <v>17</v>
      </c>
      <c r="B3931" s="161" t="s">
        <v>4555</v>
      </c>
      <c r="C3931" s="91" t="s">
        <v>4575</v>
      </c>
      <c r="D3931" s="161" t="s">
        <v>46</v>
      </c>
      <c r="E3931" s="162">
        <v>58.764000000000003</v>
      </c>
      <c r="F3931" s="161">
        <v>40</v>
      </c>
      <c r="G3931" s="962">
        <f t="shared" si="139"/>
        <v>2350.56</v>
      </c>
      <c r="H3931" s="962"/>
      <c r="I3931" s="962"/>
      <c r="J3931" s="962"/>
      <c r="K3931" s="962"/>
      <c r="L3931" s="962"/>
      <c r="M3931" s="962"/>
      <c r="N3931" s="962"/>
      <c r="O3931" s="962"/>
    </row>
    <row r="3932" spans="1:15" ht="31.5">
      <c r="A3932" s="1037">
        <v>18</v>
      </c>
      <c r="B3932" s="161" t="s">
        <v>4555</v>
      </c>
      <c r="C3932" s="91" t="s">
        <v>4576</v>
      </c>
      <c r="D3932" s="161" t="s">
        <v>46</v>
      </c>
      <c r="E3932" s="162">
        <v>70.563999999999993</v>
      </c>
      <c r="F3932" s="161">
        <v>50</v>
      </c>
      <c r="G3932" s="962">
        <f t="shared" si="139"/>
        <v>3528.2</v>
      </c>
      <c r="H3932" s="962"/>
      <c r="I3932" s="962"/>
      <c r="J3932" s="962"/>
      <c r="K3932" s="962"/>
      <c r="L3932" s="962"/>
      <c r="M3932" s="962"/>
      <c r="N3932" s="962"/>
      <c r="O3932" s="962"/>
    </row>
    <row r="3933" spans="1:15" ht="15.75">
      <c r="A3933" s="1066" t="s">
        <v>4199</v>
      </c>
      <c r="B3933" s="1066"/>
      <c r="C3933" s="1066"/>
      <c r="D3933" s="1066"/>
      <c r="E3933" s="138"/>
      <c r="F3933" s="138"/>
      <c r="G3933" s="1039">
        <f>SUM(G3915:G3932)</f>
        <v>233160.73699999999</v>
      </c>
      <c r="H3933" s="794"/>
      <c r="I3933" s="1040"/>
      <c r="J3933" s="703"/>
      <c r="K3933" s="1040"/>
      <c r="L3933" s="703"/>
      <c r="M3933" s="1040"/>
      <c r="N3933" s="703"/>
      <c r="O3933" s="1041"/>
    </row>
    <row r="3934" spans="1:15" ht="15.75">
      <c r="A3934" s="606"/>
      <c r="B3934" s="606"/>
      <c r="C3934" s="606"/>
      <c r="D3934" s="606"/>
      <c r="E3934" s="606"/>
      <c r="F3934" s="606"/>
      <c r="G3934" s="606"/>
      <c r="H3934" s="606"/>
      <c r="I3934" s="606"/>
      <c r="J3934" s="606"/>
      <c r="K3934" s="606"/>
      <c r="L3934" s="606"/>
      <c r="M3934" s="606"/>
      <c r="N3934" s="606"/>
      <c r="O3934" s="606"/>
    </row>
    <row r="3935" spans="1:15" ht="15.75">
      <c r="A3935" s="606"/>
      <c r="B3935" s="606"/>
      <c r="C3935" s="606"/>
      <c r="D3935" s="606"/>
      <c r="E3935" s="606"/>
      <c r="F3935" s="606"/>
      <c r="G3935" s="606"/>
      <c r="H3935" s="606"/>
      <c r="I3935" s="606"/>
      <c r="J3935" s="606"/>
      <c r="K3935" s="606"/>
      <c r="L3935" s="606"/>
      <c r="M3935" s="606"/>
      <c r="N3935" s="606"/>
      <c r="O3935" s="606"/>
    </row>
    <row r="3936" spans="1:15" ht="15.75">
      <c r="A3936" s="1042"/>
      <c r="B3936" s="1043"/>
      <c r="C3936" s="1042"/>
      <c r="D3936" s="419"/>
      <c r="E3936" s="484"/>
      <c r="F3936" s="1042"/>
      <c r="G3936" s="419"/>
      <c r="H3936" s="1042"/>
      <c r="I3936" s="419"/>
      <c r="J3936" s="1044"/>
      <c r="K3936" s="1045"/>
      <c r="L3936" s="606"/>
      <c r="M3936" s="606"/>
      <c r="N3936" s="606"/>
      <c r="O3936" s="606"/>
    </row>
    <row r="3937" spans="1:15" ht="16.5">
      <c r="A3937" s="518"/>
      <c r="B3937" s="1027"/>
      <c r="C3937" s="518"/>
      <c r="D3937" s="1028"/>
      <c r="E3937" s="1029"/>
      <c r="F3937" s="518"/>
      <c r="G3937" s="1028"/>
      <c r="H3937" s="518"/>
      <c r="I3937" s="1028"/>
      <c r="J3937" s="1030"/>
      <c r="K3937" s="1031"/>
    </row>
    <row r="3938" spans="1:15" ht="15.75">
      <c r="A3938" s="1078" t="s">
        <v>4549</v>
      </c>
      <c r="B3938" s="1078"/>
      <c r="C3938" s="1078"/>
      <c r="D3938" s="1078"/>
      <c r="E3938" s="1078"/>
      <c r="F3938" s="1078"/>
      <c r="G3938" s="1078"/>
      <c r="H3938" s="1078"/>
      <c r="I3938" s="1078"/>
      <c r="J3938" s="1078"/>
      <c r="K3938" s="1078"/>
      <c r="L3938" s="1078"/>
      <c r="M3938" s="1078"/>
      <c r="N3938" s="1078"/>
      <c r="O3938" s="1078"/>
    </row>
    <row r="3939" spans="1:15" ht="15.75">
      <c r="A3939" s="1046"/>
      <c r="B3939" s="1079" t="s">
        <v>4577</v>
      </c>
      <c r="C3939" s="1079"/>
      <c r="D3939" s="1079"/>
      <c r="E3939" s="1079"/>
      <c r="F3939" s="1047"/>
      <c r="G3939" s="1046"/>
      <c r="H3939" s="1046"/>
      <c r="I3939" s="1046"/>
      <c r="J3939" s="1046"/>
      <c r="K3939" s="1046"/>
      <c r="L3939" s="1046"/>
      <c r="M3939" s="1046"/>
      <c r="N3939" s="1046"/>
      <c r="O3939" s="1046"/>
    </row>
    <row r="3940" spans="1:15" ht="15.75">
      <c r="A3940" s="1074" t="s">
        <v>2735</v>
      </c>
      <c r="B3940" s="1075"/>
      <c r="C3940" s="1048" t="s">
        <v>4578</v>
      </c>
      <c r="D3940" s="606"/>
      <c r="E3940" s="983"/>
      <c r="F3940" s="983"/>
      <c r="G3940" s="606"/>
      <c r="H3940" s="606"/>
      <c r="I3940" s="606"/>
      <c r="J3940" s="606"/>
      <c r="K3940" s="606"/>
      <c r="L3940" s="606"/>
      <c r="M3940" s="606"/>
      <c r="N3940" s="1049"/>
      <c r="O3940" s="1050"/>
    </row>
    <row r="3941" spans="1:15" ht="15.75">
      <c r="A3941" s="1074" t="s">
        <v>2739</v>
      </c>
      <c r="B3941" s="1075"/>
      <c r="C3941" s="1051" t="s">
        <v>2740</v>
      </c>
      <c r="D3941" s="606"/>
      <c r="E3941" s="983"/>
      <c r="F3941" s="983"/>
      <c r="G3941" s="606"/>
      <c r="H3941" s="606"/>
      <c r="I3941" s="606"/>
      <c r="J3941" s="606"/>
      <c r="K3941" s="606"/>
      <c r="L3941" s="606"/>
      <c r="M3941" s="606"/>
      <c r="N3941" s="1049"/>
      <c r="O3941" s="1050"/>
    </row>
    <row r="3942" spans="1:15" ht="15.75">
      <c r="A3942" s="1074" t="s">
        <v>2737</v>
      </c>
      <c r="B3942" s="1075"/>
      <c r="C3942" s="1051" t="s">
        <v>4579</v>
      </c>
      <c r="D3942" s="606"/>
      <c r="E3942" s="983"/>
      <c r="F3942" s="983"/>
      <c r="G3942" s="606"/>
      <c r="H3942" s="606"/>
      <c r="I3942" s="606"/>
      <c r="J3942" s="606"/>
      <c r="K3942" s="606"/>
      <c r="L3942" s="606"/>
      <c r="M3942" s="606"/>
      <c r="N3942" s="1049"/>
      <c r="O3942" s="1050"/>
    </row>
    <row r="3943" spans="1:15" ht="15.75">
      <c r="A3943" s="1076" t="s">
        <v>4580</v>
      </c>
      <c r="B3943" s="1077"/>
      <c r="C3943" s="1077"/>
      <c r="D3943" s="606"/>
      <c r="E3943" s="983"/>
      <c r="F3943" s="983"/>
      <c r="G3943" s="606"/>
      <c r="H3943" s="606"/>
      <c r="I3943" s="606"/>
      <c r="J3943" s="606"/>
      <c r="K3943" s="606"/>
      <c r="L3943" s="606"/>
      <c r="M3943" s="606"/>
      <c r="N3943" s="1034"/>
      <c r="O3943" s="606"/>
    </row>
    <row r="3944" spans="1:15" ht="15.75">
      <c r="A3944" s="1075" t="s">
        <v>4554</v>
      </c>
      <c r="B3944" s="1075"/>
      <c r="C3944" s="1052" t="s">
        <v>4581</v>
      </c>
      <c r="D3944" s="1053"/>
      <c r="E3944" s="1054"/>
      <c r="F3944" s="1036"/>
      <c r="G3944" s="1036"/>
      <c r="H3944" s="1036"/>
      <c r="I3944" s="1036"/>
      <c r="J3944" s="1036"/>
      <c r="K3944" s="1036"/>
      <c r="L3944" s="1036"/>
      <c r="M3944" s="1036"/>
      <c r="N3944" s="1036"/>
      <c r="O3944" s="1036"/>
    </row>
    <row r="3945" spans="1:15" ht="15.75">
      <c r="A3945" s="1036"/>
      <c r="B3945" s="606"/>
      <c r="C3945" s="1048"/>
      <c r="D3945" s="1036"/>
      <c r="E3945" s="1036"/>
      <c r="F3945" s="1036"/>
      <c r="G3945" s="1036"/>
      <c r="H3945" s="1036"/>
      <c r="I3945" s="1036"/>
      <c r="J3945" s="1036"/>
      <c r="K3945" s="1036"/>
      <c r="L3945" s="1036"/>
      <c r="M3945" s="1036"/>
      <c r="N3945" s="1036"/>
      <c r="O3945" s="1036"/>
    </row>
    <row r="3946" spans="1:15" ht="15.75">
      <c r="A3946" s="1070" t="s">
        <v>4127</v>
      </c>
      <c r="B3946" s="1070" t="s">
        <v>2167</v>
      </c>
      <c r="C3946" s="1072" t="s">
        <v>4128</v>
      </c>
      <c r="D3946" s="1070" t="s">
        <v>7</v>
      </c>
      <c r="E3946" s="1070" t="s">
        <v>2743</v>
      </c>
      <c r="F3946" s="1067" t="s">
        <v>10</v>
      </c>
      <c r="G3946" s="1067"/>
      <c r="H3946" s="1067" t="s">
        <v>11</v>
      </c>
      <c r="I3946" s="1067"/>
      <c r="J3946" s="1068" t="s">
        <v>13</v>
      </c>
      <c r="K3946" s="1069"/>
      <c r="L3946" s="1068" t="s">
        <v>12</v>
      </c>
      <c r="M3946" s="1069"/>
      <c r="N3946" s="1068" t="s">
        <v>14</v>
      </c>
      <c r="O3946" s="1069"/>
    </row>
    <row r="3947" spans="1:15" ht="47.25">
      <c r="A3947" s="1071"/>
      <c r="B3947" s="1071"/>
      <c r="C3947" s="1073"/>
      <c r="D3947" s="1071"/>
      <c r="E3947" s="1071"/>
      <c r="F3947" s="962" t="s">
        <v>2173</v>
      </c>
      <c r="G3947" s="962" t="s">
        <v>2174</v>
      </c>
      <c r="H3947" s="962" t="s">
        <v>2173</v>
      </c>
      <c r="I3947" s="962" t="s">
        <v>2174</v>
      </c>
      <c r="J3947" s="962" t="s">
        <v>2173</v>
      </c>
      <c r="K3947" s="962" t="s">
        <v>2174</v>
      </c>
      <c r="L3947" s="962" t="s">
        <v>2173</v>
      </c>
      <c r="M3947" s="962" t="s">
        <v>2174</v>
      </c>
      <c r="N3947" s="962" t="s">
        <v>2173</v>
      </c>
      <c r="O3947" s="962" t="s">
        <v>2174</v>
      </c>
    </row>
    <row r="3948" spans="1:15" ht="15.75">
      <c r="A3948" s="161">
        <v>1</v>
      </c>
      <c r="B3948" s="95"/>
      <c r="C3948" s="968" t="s">
        <v>4582</v>
      </c>
      <c r="D3948" s="968" t="s">
        <v>233</v>
      </c>
      <c r="E3948" s="1055">
        <v>3800</v>
      </c>
      <c r="F3948" s="295">
        <v>6</v>
      </c>
      <c r="G3948" s="1055">
        <v>22800</v>
      </c>
      <c r="H3948" s="1056">
        <v>0</v>
      </c>
      <c r="I3948" s="1056">
        <v>0</v>
      </c>
      <c r="J3948" s="1056">
        <v>0</v>
      </c>
      <c r="K3948" s="1056">
        <v>0</v>
      </c>
      <c r="L3948" s="1056">
        <v>0</v>
      </c>
      <c r="M3948" s="1055">
        <v>0</v>
      </c>
      <c r="N3948" s="1056">
        <v>0</v>
      </c>
      <c r="O3948" s="1056">
        <v>0</v>
      </c>
    </row>
    <row r="3949" spans="1:15" ht="15.75">
      <c r="A3949" s="161">
        <v>2</v>
      </c>
      <c r="B3949" s="161"/>
      <c r="C3949" s="968" t="s">
        <v>4583</v>
      </c>
      <c r="D3949" s="968" t="s">
        <v>233</v>
      </c>
      <c r="E3949" s="295">
        <v>38.645000000000003</v>
      </c>
      <c r="F3949" s="295">
        <v>320</v>
      </c>
      <c r="G3949" s="295">
        <v>12366.4</v>
      </c>
      <c r="H3949" s="1056">
        <v>0</v>
      </c>
      <c r="I3949" s="1056">
        <v>0</v>
      </c>
      <c r="J3949" s="1056">
        <v>0</v>
      </c>
      <c r="K3949" s="1056">
        <v>0</v>
      </c>
      <c r="L3949" s="1056">
        <v>0</v>
      </c>
      <c r="M3949" s="1055">
        <v>0</v>
      </c>
      <c r="N3949" s="1056">
        <v>0</v>
      </c>
      <c r="O3949" s="1056">
        <v>0</v>
      </c>
    </row>
    <row r="3950" spans="1:15" ht="15.75">
      <c r="A3950" s="161">
        <v>3</v>
      </c>
      <c r="B3950" s="95"/>
      <c r="C3950" s="968" t="s">
        <v>4584</v>
      </c>
      <c r="D3950" s="968" t="s">
        <v>233</v>
      </c>
      <c r="E3950" s="1055">
        <v>0</v>
      </c>
      <c r="F3950" s="295">
        <v>0</v>
      </c>
      <c r="G3950" s="1055">
        <v>0</v>
      </c>
      <c r="H3950" s="1056">
        <v>0</v>
      </c>
      <c r="I3950" s="1056">
        <v>0</v>
      </c>
      <c r="J3950" s="1056">
        <v>0</v>
      </c>
      <c r="K3950" s="1056">
        <v>0</v>
      </c>
      <c r="L3950" s="1056">
        <v>1</v>
      </c>
      <c r="M3950" s="1055">
        <v>0</v>
      </c>
      <c r="N3950" s="1056">
        <v>0</v>
      </c>
      <c r="O3950" s="1056">
        <v>0</v>
      </c>
    </row>
    <row r="3951" spans="1:15" ht="15.75">
      <c r="A3951" s="161">
        <v>4</v>
      </c>
      <c r="B3951" s="1057"/>
      <c r="C3951" s="137" t="s">
        <v>4585</v>
      </c>
      <c r="D3951" s="968" t="s">
        <v>233</v>
      </c>
      <c r="E3951" s="1055">
        <v>0</v>
      </c>
      <c r="F3951" s="295">
        <v>0</v>
      </c>
      <c r="G3951" s="1055">
        <v>0</v>
      </c>
      <c r="H3951" s="1056">
        <v>0</v>
      </c>
      <c r="I3951" s="1056">
        <v>0</v>
      </c>
      <c r="J3951" s="1056">
        <v>0</v>
      </c>
      <c r="K3951" s="1056">
        <v>0</v>
      </c>
      <c r="L3951" s="1056">
        <v>1</v>
      </c>
      <c r="M3951" s="1055">
        <v>0</v>
      </c>
      <c r="N3951" s="1056">
        <v>0</v>
      </c>
      <c r="O3951" s="1056">
        <v>0</v>
      </c>
    </row>
    <row r="3952" spans="1:15" ht="15.75">
      <c r="A3952" s="161">
        <v>5</v>
      </c>
      <c r="B3952" s="161"/>
      <c r="C3952" s="137" t="s">
        <v>4586</v>
      </c>
      <c r="D3952" s="968" t="s">
        <v>233</v>
      </c>
      <c r="E3952" s="1055">
        <v>0</v>
      </c>
      <c r="F3952" s="295">
        <v>1</v>
      </c>
      <c r="G3952" s="1055">
        <v>0</v>
      </c>
      <c r="H3952" s="1056">
        <v>0</v>
      </c>
      <c r="I3952" s="1056">
        <v>0</v>
      </c>
      <c r="J3952" s="1056">
        <v>0</v>
      </c>
      <c r="K3952" s="1056">
        <v>0</v>
      </c>
      <c r="L3952" s="1056">
        <v>0</v>
      </c>
      <c r="M3952" s="1055">
        <v>0</v>
      </c>
      <c r="N3952" s="1056">
        <v>0</v>
      </c>
      <c r="O3952" s="1056">
        <v>0</v>
      </c>
    </row>
    <row r="3953" spans="1:15" ht="15.75">
      <c r="A3953" s="1058">
        <v>6</v>
      </c>
      <c r="B3953" s="1059"/>
      <c r="C3953" s="137" t="s">
        <v>4587</v>
      </c>
      <c r="D3953" s="968" t="s">
        <v>233</v>
      </c>
      <c r="E3953" s="1055">
        <v>0</v>
      </c>
      <c r="F3953" s="295">
        <v>0</v>
      </c>
      <c r="G3953" s="1060">
        <v>0</v>
      </c>
      <c r="H3953" s="1056">
        <v>0</v>
      </c>
      <c r="I3953" s="1056">
        <v>0</v>
      </c>
      <c r="J3953" s="1056">
        <v>0</v>
      </c>
      <c r="K3953" s="1056">
        <v>0</v>
      </c>
      <c r="L3953" s="1056">
        <v>1</v>
      </c>
      <c r="M3953" s="1055">
        <v>0</v>
      </c>
      <c r="N3953" s="1056">
        <v>0</v>
      </c>
      <c r="O3953" s="1056">
        <v>0</v>
      </c>
    </row>
    <row r="3954" spans="1:15" ht="15.75">
      <c r="A3954" s="1058">
        <v>7</v>
      </c>
      <c r="B3954" s="1059"/>
      <c r="C3954" s="137" t="s">
        <v>4588</v>
      </c>
      <c r="D3954" s="968" t="s">
        <v>233</v>
      </c>
      <c r="E3954" s="1055">
        <v>0</v>
      </c>
      <c r="F3954" s="295">
        <v>1</v>
      </c>
      <c r="G3954" s="1060">
        <v>0</v>
      </c>
      <c r="H3954" s="1056">
        <v>0</v>
      </c>
      <c r="I3954" s="1056">
        <v>0</v>
      </c>
      <c r="J3954" s="1056">
        <v>0</v>
      </c>
      <c r="K3954" s="1056">
        <v>0</v>
      </c>
      <c r="L3954" s="1056">
        <v>0</v>
      </c>
      <c r="M3954" s="1055">
        <v>0</v>
      </c>
      <c r="N3954" s="1056">
        <v>0</v>
      </c>
      <c r="O3954" s="1056">
        <v>0</v>
      </c>
    </row>
    <row r="3955" spans="1:15" ht="15.75">
      <c r="A3955" s="1058">
        <v>8</v>
      </c>
      <c r="B3955" s="1061"/>
      <c r="C3955" s="968" t="s">
        <v>4589</v>
      </c>
      <c r="D3955" s="968" t="s">
        <v>233</v>
      </c>
      <c r="E3955" s="1062">
        <v>25.724</v>
      </c>
      <c r="F3955" s="295">
        <v>480</v>
      </c>
      <c r="G3955" s="1063">
        <v>12347.52</v>
      </c>
      <c r="H3955" s="1056">
        <v>0</v>
      </c>
      <c r="I3955" s="1056">
        <v>0</v>
      </c>
      <c r="J3955" s="1056">
        <v>0</v>
      </c>
      <c r="K3955" s="1056">
        <v>0</v>
      </c>
      <c r="L3955" s="1056">
        <v>0</v>
      </c>
      <c r="M3955" s="1055">
        <v>0</v>
      </c>
      <c r="N3955" s="1056">
        <v>0</v>
      </c>
      <c r="O3955" s="1056">
        <v>0</v>
      </c>
    </row>
    <row r="3956" spans="1:15" ht="47.25">
      <c r="A3956" s="161">
        <v>9</v>
      </c>
      <c r="B3956" s="1057"/>
      <c r="C3956" s="137" t="s">
        <v>4590</v>
      </c>
      <c r="D3956" s="968" t="s">
        <v>233</v>
      </c>
      <c r="E3956" s="1055">
        <v>5888.4</v>
      </c>
      <c r="F3956" s="295">
        <v>4</v>
      </c>
      <c r="G3956" s="794">
        <v>23552.799999999999</v>
      </c>
      <c r="H3956" s="1056">
        <v>0</v>
      </c>
      <c r="I3956" s="1056">
        <v>0</v>
      </c>
      <c r="J3956" s="1056">
        <v>0</v>
      </c>
      <c r="K3956" s="1056">
        <v>0</v>
      </c>
      <c r="L3956" s="1056">
        <v>0</v>
      </c>
      <c r="M3956" s="1056">
        <v>0</v>
      </c>
      <c r="N3956" s="1056">
        <v>0</v>
      </c>
      <c r="O3956" s="1056">
        <v>0</v>
      </c>
    </row>
    <row r="3957" spans="1:15" ht="15.75">
      <c r="A3957" s="161">
        <v>10</v>
      </c>
      <c r="B3957" s="1057"/>
      <c r="C3957" s="968" t="s">
        <v>4591</v>
      </c>
      <c r="D3957" s="968" t="s">
        <v>233</v>
      </c>
      <c r="E3957" s="1055">
        <v>584.1</v>
      </c>
      <c r="F3957" s="295">
        <v>8</v>
      </c>
      <c r="G3957" s="794">
        <v>4672.8</v>
      </c>
      <c r="H3957" s="1056">
        <v>0</v>
      </c>
      <c r="I3957" s="1056">
        <v>0</v>
      </c>
      <c r="J3957" s="1056">
        <v>0</v>
      </c>
      <c r="K3957" s="1056">
        <v>0</v>
      </c>
      <c r="L3957" s="1056">
        <v>0</v>
      </c>
      <c r="M3957" s="1056">
        <v>0</v>
      </c>
      <c r="N3957" s="1056">
        <v>0</v>
      </c>
      <c r="O3957" s="1056">
        <v>0</v>
      </c>
    </row>
    <row r="3958" spans="1:15" ht="15.75">
      <c r="A3958" s="161">
        <v>11</v>
      </c>
      <c r="B3958" s="1057"/>
      <c r="C3958" s="968" t="s">
        <v>4592</v>
      </c>
      <c r="D3958" s="968" t="s">
        <v>233</v>
      </c>
      <c r="E3958" s="1055">
        <v>938.1</v>
      </c>
      <c r="F3958" s="295">
        <v>8</v>
      </c>
      <c r="G3958" s="794">
        <v>7504.8</v>
      </c>
      <c r="H3958" s="1056">
        <v>0</v>
      </c>
      <c r="I3958" s="1056">
        <v>0</v>
      </c>
      <c r="J3958" s="1056">
        <v>0</v>
      </c>
      <c r="K3958" s="1056">
        <v>0</v>
      </c>
      <c r="L3958" s="1056">
        <v>0</v>
      </c>
      <c r="M3958" s="1056">
        <v>0</v>
      </c>
      <c r="N3958" s="1056">
        <v>0</v>
      </c>
      <c r="O3958" s="1056">
        <v>0</v>
      </c>
    </row>
    <row r="3959" spans="1:15" ht="94.5">
      <c r="A3959" s="161">
        <v>12</v>
      </c>
      <c r="B3959" s="1057"/>
      <c r="C3959" s="137" t="s">
        <v>4593</v>
      </c>
      <c r="D3959" s="968" t="s">
        <v>233</v>
      </c>
      <c r="E3959" s="1055">
        <v>29470.5</v>
      </c>
      <c r="F3959" s="295">
        <v>2</v>
      </c>
      <c r="G3959" s="794">
        <v>58941</v>
      </c>
      <c r="H3959" s="1056">
        <v>0</v>
      </c>
      <c r="I3959" s="1056">
        <v>0</v>
      </c>
      <c r="J3959" s="1056">
        <v>0</v>
      </c>
      <c r="K3959" s="1056">
        <v>0</v>
      </c>
      <c r="L3959" s="1056">
        <v>0</v>
      </c>
      <c r="M3959" s="1056">
        <v>0</v>
      </c>
      <c r="N3959" s="1056">
        <v>0</v>
      </c>
      <c r="O3959" s="1056">
        <v>0</v>
      </c>
    </row>
    <row r="3960" spans="1:15" ht="31.5">
      <c r="A3960" s="161">
        <v>13</v>
      </c>
      <c r="B3960" s="1057"/>
      <c r="C3960" s="137" t="s">
        <v>4594</v>
      </c>
      <c r="D3960" s="968" t="s">
        <v>233</v>
      </c>
      <c r="E3960" s="1055">
        <v>5286.4</v>
      </c>
      <c r="F3960" s="295">
        <v>2</v>
      </c>
      <c r="G3960" s="962">
        <v>10572.8</v>
      </c>
      <c r="H3960" s="1056">
        <v>0</v>
      </c>
      <c r="I3960" s="1056">
        <v>0</v>
      </c>
      <c r="J3960" s="1056">
        <v>0</v>
      </c>
      <c r="K3960" s="1056">
        <v>0</v>
      </c>
      <c r="L3960" s="1056">
        <v>0</v>
      </c>
      <c r="M3960" s="1056">
        <v>0</v>
      </c>
      <c r="N3960" s="1056">
        <v>0</v>
      </c>
      <c r="O3960" s="1056">
        <v>0</v>
      </c>
    </row>
    <row r="3961" spans="1:15" ht="31.5">
      <c r="A3961" s="161">
        <v>14</v>
      </c>
      <c r="B3961" s="1057"/>
      <c r="C3961" s="137" t="s">
        <v>4595</v>
      </c>
      <c r="D3961" s="968" t="s">
        <v>233</v>
      </c>
      <c r="E3961" s="1055">
        <v>2348.1999999999998</v>
      </c>
      <c r="F3961" s="295">
        <v>2</v>
      </c>
      <c r="G3961" s="962">
        <v>4696.3999999999996</v>
      </c>
      <c r="H3961" s="1056">
        <v>0</v>
      </c>
      <c r="I3961" s="1056">
        <v>0</v>
      </c>
      <c r="J3961" s="1056">
        <v>0</v>
      </c>
      <c r="K3961" s="1056">
        <v>0</v>
      </c>
      <c r="L3961" s="1056">
        <v>0</v>
      </c>
      <c r="M3961" s="1056">
        <v>0</v>
      </c>
      <c r="N3961" s="1056">
        <v>0</v>
      </c>
      <c r="O3961" s="1056">
        <v>0</v>
      </c>
    </row>
    <row r="3962" spans="1:15" ht="15.75">
      <c r="A3962" s="1066" t="s">
        <v>4199</v>
      </c>
      <c r="B3962" s="1066"/>
      <c r="C3962" s="1066"/>
      <c r="D3962" s="1066"/>
      <c r="E3962" s="98"/>
      <c r="F3962" s="98"/>
      <c r="G3962" s="794">
        <f>SUM(G3948:G3961)</f>
        <v>157454.51999999999</v>
      </c>
      <c r="H3962" s="794"/>
      <c r="I3962" s="1064">
        <v>0</v>
      </c>
      <c r="J3962" s="703"/>
      <c r="K3962" s="1064">
        <v>0</v>
      </c>
      <c r="L3962" s="703"/>
      <c r="M3962" s="1055">
        <v>0</v>
      </c>
      <c r="N3962" s="703"/>
      <c r="O3962" s="1065">
        <v>0</v>
      </c>
    </row>
    <row r="3963" spans="1:15" ht="15.75">
      <c r="A3963" s="983"/>
      <c r="B3963" s="606"/>
      <c r="C3963" s="1051"/>
      <c r="D3963" s="606"/>
      <c r="E3963" s="983"/>
      <c r="F3963" s="983"/>
      <c r="G3963" s="606"/>
      <c r="H3963" s="606"/>
      <c r="I3963" s="606"/>
      <c r="J3963" s="606"/>
      <c r="K3963" s="606"/>
      <c r="L3963" s="606"/>
      <c r="M3963" s="606"/>
      <c r="N3963" s="606"/>
      <c r="O3963" s="606"/>
    </row>
  </sheetData>
  <mergeCells count="392">
    <mergeCell ref="K3:K4"/>
    <mergeCell ref="A242:K242"/>
    <mergeCell ref="A243:K243"/>
    <mergeCell ref="A244:C244"/>
    <mergeCell ref="A1:C1"/>
    <mergeCell ref="H1:K1"/>
    <mergeCell ref="A2:C2"/>
    <mergeCell ref="H2:K2"/>
    <mergeCell ref="A3:A4"/>
    <mergeCell ref="B3:B4"/>
    <mergeCell ref="C3:C4"/>
    <mergeCell ref="D3:D4"/>
    <mergeCell ref="E3:I3"/>
    <mergeCell ref="J3:J4"/>
    <mergeCell ref="E558:I558"/>
    <mergeCell ref="A562:K563"/>
    <mergeCell ref="A565:C565"/>
    <mergeCell ref="D565:E565"/>
    <mergeCell ref="A566:C566"/>
    <mergeCell ref="A245:M245"/>
    <mergeCell ref="A247:A249"/>
    <mergeCell ref="B247:B249"/>
    <mergeCell ref="C247:C249"/>
    <mergeCell ref="D247:D249"/>
    <mergeCell ref="E247:E249"/>
    <mergeCell ref="F247:K247"/>
    <mergeCell ref="L247:L249"/>
    <mergeCell ref="M247:M249"/>
    <mergeCell ref="F248:F249"/>
    <mergeCell ref="G248:G249"/>
    <mergeCell ref="H248:H249"/>
    <mergeCell ref="I248:I249"/>
    <mergeCell ref="J248:J249"/>
    <mergeCell ref="K248:K249"/>
    <mergeCell ref="K567:K568"/>
    <mergeCell ref="A587:A588"/>
    <mergeCell ref="B587:B588"/>
    <mergeCell ref="C587:C588"/>
    <mergeCell ref="D587:D588"/>
    <mergeCell ref="A567:A568"/>
    <mergeCell ref="B567:B568"/>
    <mergeCell ref="C567:C568"/>
    <mergeCell ref="D567:D568"/>
    <mergeCell ref="J567:J568"/>
    <mergeCell ref="A609:J610"/>
    <mergeCell ref="A612:C612"/>
    <mergeCell ref="A613:C613"/>
    <mergeCell ref="I613:J613"/>
    <mergeCell ref="A616:A617"/>
    <mergeCell ref="B616:B617"/>
    <mergeCell ref="C616:C617"/>
    <mergeCell ref="D616:D617"/>
    <mergeCell ref="E616:I616"/>
    <mergeCell ref="J616:J617"/>
    <mergeCell ref="A869:J869"/>
    <mergeCell ref="A871:K871"/>
    <mergeCell ref="B891:J891"/>
    <mergeCell ref="A903:J903"/>
    <mergeCell ref="A909:K910"/>
    <mergeCell ref="K616:K617"/>
    <mergeCell ref="B741:J741"/>
    <mergeCell ref="B768:J768"/>
    <mergeCell ref="B865:J865"/>
    <mergeCell ref="A867:K867"/>
    <mergeCell ref="H931:I931"/>
    <mergeCell ref="B932:K932"/>
    <mergeCell ref="A933:A934"/>
    <mergeCell ref="B933:B934"/>
    <mergeCell ref="C933:C934"/>
    <mergeCell ref="D933:D934"/>
    <mergeCell ref="E933:I933"/>
    <mergeCell ref="K933:K934"/>
    <mergeCell ref="A912:C912"/>
    <mergeCell ref="A913:C913"/>
    <mergeCell ref="H913:K913"/>
    <mergeCell ref="A914:A915"/>
    <mergeCell ref="B914:B915"/>
    <mergeCell ref="C914:C915"/>
    <mergeCell ref="D914:D915"/>
    <mergeCell ref="E914:I914"/>
    <mergeCell ref="K914:K915"/>
    <mergeCell ref="E951:I951"/>
    <mergeCell ref="J951:L951"/>
    <mergeCell ref="A1020:D1020"/>
    <mergeCell ref="F1023:G1023"/>
    <mergeCell ref="A1027:J1027"/>
    <mergeCell ref="H943:I943"/>
    <mergeCell ref="A948:L948"/>
    <mergeCell ref="A949:C949"/>
    <mergeCell ref="F949:L949"/>
    <mergeCell ref="A950:C950"/>
    <mergeCell ref="H950:L950"/>
    <mergeCell ref="A1540:I1540"/>
    <mergeCell ref="J1030:J1031"/>
    <mergeCell ref="K1030:K1031"/>
    <mergeCell ref="G1528:J1528"/>
    <mergeCell ref="G1529:J1529"/>
    <mergeCell ref="A1537:I1537"/>
    <mergeCell ref="F1029:I1029"/>
    <mergeCell ref="A1030:A1031"/>
    <mergeCell ref="B1030:B1031"/>
    <mergeCell ref="C1030:C1031"/>
    <mergeCell ref="D1030:D1031"/>
    <mergeCell ref="E1030:I1030"/>
    <mergeCell ref="J1767:L1767"/>
    <mergeCell ref="A1772:O1772"/>
    <mergeCell ref="E1776:E1777"/>
    <mergeCell ref="F1776:G1776"/>
    <mergeCell ref="H1776:I1776"/>
    <mergeCell ref="J1776:K1776"/>
    <mergeCell ref="L1776:M1776"/>
    <mergeCell ref="N1776:O1776"/>
    <mergeCell ref="A1632:P1632"/>
    <mergeCell ref="G1634:H1634"/>
    <mergeCell ref="I1634:J1634"/>
    <mergeCell ref="K1634:L1634"/>
    <mergeCell ref="M1634:N1634"/>
    <mergeCell ref="O1634:P1634"/>
    <mergeCell ref="D1761:O1761"/>
    <mergeCell ref="D1764:L1764"/>
    <mergeCell ref="D1766:F1766"/>
    <mergeCell ref="G1766:I1766"/>
    <mergeCell ref="J1766:L1766"/>
    <mergeCell ref="D1767:F1767"/>
    <mergeCell ref="G1767:I1767"/>
    <mergeCell ref="A2235:O2235"/>
    <mergeCell ref="A2236:B2236"/>
    <mergeCell ref="K2236:L2236"/>
    <mergeCell ref="N2236:O2237"/>
    <mergeCell ref="A2237:B2237"/>
    <mergeCell ref="K2237:M2237"/>
    <mergeCell ref="A2027:C2027"/>
    <mergeCell ref="A2034:P2035"/>
    <mergeCell ref="A2036:A2038"/>
    <mergeCell ref="B2036:B2038"/>
    <mergeCell ref="C2036:C2038"/>
    <mergeCell ref="D2036:D2038"/>
    <mergeCell ref="E2036:E2038"/>
    <mergeCell ref="F2036:G2038"/>
    <mergeCell ref="H2036:I2038"/>
    <mergeCell ref="J2036:K2038"/>
    <mergeCell ref="L2036:M2038"/>
    <mergeCell ref="N2036:O2038"/>
    <mergeCell ref="P2036:P2038"/>
    <mergeCell ref="F2239:G2239"/>
    <mergeCell ref="H2239:I2239"/>
    <mergeCell ref="J2239:K2239"/>
    <mergeCell ref="L2239:M2239"/>
    <mergeCell ref="N2239:O2239"/>
    <mergeCell ref="A2239:A2240"/>
    <mergeCell ref="B2239:B2240"/>
    <mergeCell ref="C2239:C2240"/>
    <mergeCell ref="D2239:D2240"/>
    <mergeCell ref="E2239:E2240"/>
    <mergeCell ref="D2493:F2493"/>
    <mergeCell ref="G2493:I2493"/>
    <mergeCell ref="J2493:L2493"/>
    <mergeCell ref="A2499:J2500"/>
    <mergeCell ref="A2502:C2502"/>
    <mergeCell ref="G2502:J2502"/>
    <mergeCell ref="B2486:D2486"/>
    <mergeCell ref="D2490:L2490"/>
    <mergeCell ref="D2492:F2492"/>
    <mergeCell ref="G2492:I2492"/>
    <mergeCell ref="J2492:L2492"/>
    <mergeCell ref="K2504:K2505"/>
    <mergeCell ref="A2692:A2693"/>
    <mergeCell ref="K2692:K2693"/>
    <mergeCell ref="A2503:C2503"/>
    <mergeCell ref="H2503:J2503"/>
    <mergeCell ref="A2504:A2505"/>
    <mergeCell ref="B2504:B2505"/>
    <mergeCell ref="C2504:C2505"/>
    <mergeCell ref="D2504:D2505"/>
    <mergeCell ref="E2504:I2504"/>
    <mergeCell ref="J2504:J2505"/>
    <mergeCell ref="A2914:K2914"/>
    <mergeCell ref="B2916:B2917"/>
    <mergeCell ref="A2916:A2917"/>
    <mergeCell ref="K2916:K2917"/>
    <mergeCell ref="C2916:C2917"/>
    <mergeCell ref="E2916:I2916"/>
    <mergeCell ref="J2916:J2917"/>
    <mergeCell ref="A2846:A2847"/>
    <mergeCell ref="K2846:K2847"/>
    <mergeCell ref="A2689:K2689"/>
    <mergeCell ref="A2690:K2690"/>
    <mergeCell ref="A2691:K2691"/>
    <mergeCell ref="B2692:B2693"/>
    <mergeCell ref="C2692:C2693"/>
    <mergeCell ref="E2692:I2692"/>
    <mergeCell ref="J2692:J2693"/>
    <mergeCell ref="C2846:C2847"/>
    <mergeCell ref="E2846:I2846"/>
    <mergeCell ref="J2846:J2847"/>
    <mergeCell ref="A2966:K2967"/>
    <mergeCell ref="A2969:C2969"/>
    <mergeCell ref="A2970:C2970"/>
    <mergeCell ref="H2970:K2970"/>
    <mergeCell ref="A2971:A2972"/>
    <mergeCell ref="B2971:B2972"/>
    <mergeCell ref="C2971:C2972"/>
    <mergeCell ref="D2971:D2972"/>
    <mergeCell ref="E2971:I2971"/>
    <mergeCell ref="K2971:K2972"/>
    <mergeCell ref="H3054:I3054"/>
    <mergeCell ref="A3059:J3060"/>
    <mergeCell ref="A3062:C3062"/>
    <mergeCell ref="F3062:J3062"/>
    <mergeCell ref="A3063:C3063"/>
    <mergeCell ref="F3063:J3063"/>
    <mergeCell ref="H3037:I3037"/>
    <mergeCell ref="B3038:K3038"/>
    <mergeCell ref="A3039:A3040"/>
    <mergeCell ref="B3039:B3040"/>
    <mergeCell ref="C3039:C3040"/>
    <mergeCell ref="D3039:D3040"/>
    <mergeCell ref="E3039:I3039"/>
    <mergeCell ref="K3039:K3040"/>
    <mergeCell ref="J3064:J3065"/>
    <mergeCell ref="H3113:I3113"/>
    <mergeCell ref="B3114:J3114"/>
    <mergeCell ref="A3115:A3116"/>
    <mergeCell ref="B3115:B3116"/>
    <mergeCell ref="C3115:C3116"/>
    <mergeCell ref="D3115:D3116"/>
    <mergeCell ref="E3115:I3115"/>
    <mergeCell ref="J3115:J3116"/>
    <mergeCell ref="A3064:A3065"/>
    <mergeCell ref="B3064:B3065"/>
    <mergeCell ref="C3064:C3065"/>
    <mergeCell ref="D3064:D3065"/>
    <mergeCell ref="E3064:I3064"/>
    <mergeCell ref="A3130:C3130"/>
    <mergeCell ref="A3132:A3133"/>
    <mergeCell ref="B3132:B3133"/>
    <mergeCell ref="C3132:C3133"/>
    <mergeCell ref="D3132:D3133"/>
    <mergeCell ref="H3121:I3121"/>
    <mergeCell ref="E3123:F3123"/>
    <mergeCell ref="H3123:J3123"/>
    <mergeCell ref="A3127:O3127"/>
    <mergeCell ref="A3129:C3129"/>
    <mergeCell ref="B3144:B3145"/>
    <mergeCell ref="C3144:C3145"/>
    <mergeCell ref="B3148:B3150"/>
    <mergeCell ref="C3148:C3150"/>
    <mergeCell ref="B3153:B3154"/>
    <mergeCell ref="C3153:C3154"/>
    <mergeCell ref="N3132:O3132"/>
    <mergeCell ref="B3134:B3135"/>
    <mergeCell ref="C3134:C3135"/>
    <mergeCell ref="B3137:B3138"/>
    <mergeCell ref="C3137:C3138"/>
    <mergeCell ref="E3132:E3133"/>
    <mergeCell ref="F3132:G3132"/>
    <mergeCell ref="H3132:I3132"/>
    <mergeCell ref="J3132:K3132"/>
    <mergeCell ref="L3132:M3132"/>
    <mergeCell ref="C3188:C3189"/>
    <mergeCell ref="C3201:C3202"/>
    <mergeCell ref="C3206:C3207"/>
    <mergeCell ref="C3211:C3212"/>
    <mergeCell ref="C3216:C3218"/>
    <mergeCell ref="B3164:B3165"/>
    <mergeCell ref="C3164:C3165"/>
    <mergeCell ref="B3183:B3184"/>
    <mergeCell ref="C3183:C3184"/>
    <mergeCell ref="C3186:C3187"/>
    <mergeCell ref="N3385:O3385"/>
    <mergeCell ref="C3366:C3367"/>
    <mergeCell ref="A3378:E3378"/>
    <mergeCell ref="A3385:A3386"/>
    <mergeCell ref="B3385:B3386"/>
    <mergeCell ref="C3385:C3386"/>
    <mergeCell ref="D3385:D3386"/>
    <mergeCell ref="E3385:E3386"/>
    <mergeCell ref="C3219:C3220"/>
    <mergeCell ref="C3225:C3226"/>
    <mergeCell ref="C3253:C3255"/>
    <mergeCell ref="C3264:C3265"/>
    <mergeCell ref="B3363:B3364"/>
    <mergeCell ref="C3363:C3364"/>
    <mergeCell ref="A3466:E3466"/>
    <mergeCell ref="B3470:M3470"/>
    <mergeCell ref="B3472:C3472"/>
    <mergeCell ref="E3472:I3472"/>
    <mergeCell ref="B3473:C3473"/>
    <mergeCell ref="E3473:I3473"/>
    <mergeCell ref="F3385:G3385"/>
    <mergeCell ref="H3385:I3385"/>
    <mergeCell ref="J3385:K3385"/>
    <mergeCell ref="L3385:M3385"/>
    <mergeCell ref="B3474:C3474"/>
    <mergeCell ref="E3474:I3474"/>
    <mergeCell ref="E3475:I3475"/>
    <mergeCell ref="A3478:A3479"/>
    <mergeCell ref="B3478:B3479"/>
    <mergeCell ref="C3478:C3479"/>
    <mergeCell ref="D3478:D3479"/>
    <mergeCell ref="E3478:E3479"/>
    <mergeCell ref="F3478:G3478"/>
    <mergeCell ref="H3478:I3478"/>
    <mergeCell ref="A3598:D3598"/>
    <mergeCell ref="I3599:J3599"/>
    <mergeCell ref="A3601:J3601"/>
    <mergeCell ref="A3603:C3603"/>
    <mergeCell ref="A3604:C3604"/>
    <mergeCell ref="J3478:K3478"/>
    <mergeCell ref="L3478:M3478"/>
    <mergeCell ref="N3478:O3478"/>
    <mergeCell ref="A3552:D3552"/>
    <mergeCell ref="A3554:O3554"/>
    <mergeCell ref="J3605:J3606"/>
    <mergeCell ref="K3605:K3606"/>
    <mergeCell ref="B3607:J3607"/>
    <mergeCell ref="B3637:J3637"/>
    <mergeCell ref="B3750:J3750"/>
    <mergeCell ref="A3605:A3606"/>
    <mergeCell ref="B3605:B3606"/>
    <mergeCell ref="C3605:C3606"/>
    <mergeCell ref="D3605:D3606"/>
    <mergeCell ref="E3605:I3605"/>
    <mergeCell ref="K3770:K3771"/>
    <mergeCell ref="B3796:C3796"/>
    <mergeCell ref="D3796:G3796"/>
    <mergeCell ref="I3796:J3796"/>
    <mergeCell ref="B3797:C3797"/>
    <mergeCell ref="I3797:J3797"/>
    <mergeCell ref="B3769:J3769"/>
    <mergeCell ref="A3770:A3771"/>
    <mergeCell ref="B3770:B3771"/>
    <mergeCell ref="C3770:C3771"/>
    <mergeCell ref="D3770:D3771"/>
    <mergeCell ref="E3770:I3770"/>
    <mergeCell ref="J3770:J3771"/>
    <mergeCell ref="B3874:C3874"/>
    <mergeCell ref="D3874:G3874"/>
    <mergeCell ref="H3874:J3874"/>
    <mergeCell ref="D3875:G3875"/>
    <mergeCell ref="H3875:K3875"/>
    <mergeCell ref="D3798:H3798"/>
    <mergeCell ref="I3798:M3798"/>
    <mergeCell ref="A3803:C3803"/>
    <mergeCell ref="B3873:C3873"/>
    <mergeCell ref="H3873:J3873"/>
    <mergeCell ref="A3880:K3880"/>
    <mergeCell ref="A3881:K3881"/>
    <mergeCell ref="A3882:K3883"/>
    <mergeCell ref="A3884:A3885"/>
    <mergeCell ref="B3884:B3885"/>
    <mergeCell ref="C3884:C3885"/>
    <mergeCell ref="E3884:I3884"/>
    <mergeCell ref="J3884:J3885"/>
    <mergeCell ref="K3884:K3885"/>
    <mergeCell ref="A3909:B3909"/>
    <mergeCell ref="A3910:C3910"/>
    <mergeCell ref="A3911:B3911"/>
    <mergeCell ref="A3913:A3914"/>
    <mergeCell ref="B3913:B3914"/>
    <mergeCell ref="C3913:C3914"/>
    <mergeCell ref="A3886:K3888"/>
    <mergeCell ref="A3901:K3901"/>
    <mergeCell ref="A3906:O3906"/>
    <mergeCell ref="A3907:B3907"/>
    <mergeCell ref="A3908:B3908"/>
    <mergeCell ref="A3940:B3940"/>
    <mergeCell ref="A3941:B3941"/>
    <mergeCell ref="A3942:B3942"/>
    <mergeCell ref="A3943:C3943"/>
    <mergeCell ref="A3944:B3944"/>
    <mergeCell ref="L3913:M3913"/>
    <mergeCell ref="N3913:O3913"/>
    <mergeCell ref="A3933:D3933"/>
    <mergeCell ref="A3938:O3938"/>
    <mergeCell ref="B3939:E3939"/>
    <mergeCell ref="D3913:D3914"/>
    <mergeCell ref="E3913:E3914"/>
    <mergeCell ref="F3913:G3913"/>
    <mergeCell ref="H3913:I3913"/>
    <mergeCell ref="J3913:K3913"/>
    <mergeCell ref="A3962:D3962"/>
    <mergeCell ref="F3946:G3946"/>
    <mergeCell ref="H3946:I3946"/>
    <mergeCell ref="J3946:K3946"/>
    <mergeCell ref="L3946:M3946"/>
    <mergeCell ref="N3946:O3946"/>
    <mergeCell ref="A3946:A3947"/>
    <mergeCell ref="B3946:B3947"/>
    <mergeCell ref="C3946:C3947"/>
    <mergeCell ref="D3946:D3947"/>
    <mergeCell ref="E3946:E3947"/>
  </mergeCells>
  <pageMargins left="0.7" right="0.7" top="0.75" bottom="0.75" header="0.3" footer="0.3"/>
  <pageSetup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2021-03-09T06:39:26Z</dcterms:modified>
</cp:coreProperties>
</file>