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ompiled rke" sheetId="8" r:id="rId1"/>
  </sheets>
  <definedNames>
    <definedName name="_xlnm.Print_Area" localSheetId="0">'compiled rke'!$A$1:$P$332</definedName>
    <definedName name="_xlnm.Print_Titles" localSheetId="0">'compiled rke'!$7:$8</definedName>
  </definedNames>
  <calcPr calcId="124519"/>
</workbook>
</file>

<file path=xl/calcChain.xml><?xml version="1.0" encoding="utf-8"?>
<calcChain xmlns="http://schemas.openxmlformats.org/spreadsheetml/2006/main">
  <c r="G2229" i="8"/>
  <c r="G2228"/>
  <c r="G2227"/>
  <c r="G2226"/>
  <c r="G2230" s="1"/>
  <c r="C2231" s="1"/>
  <c r="G2219"/>
  <c r="C2220" s="1"/>
  <c r="G2218"/>
  <c r="G2210"/>
  <c r="G2209"/>
  <c r="G2208"/>
  <c r="G2207"/>
  <c r="G2206"/>
  <c r="G2205"/>
  <c r="G2204"/>
  <c r="G2203"/>
  <c r="G2202"/>
  <c r="O2201"/>
  <c r="G2200"/>
  <c r="M2199"/>
  <c r="G2198"/>
  <c r="G2197"/>
  <c r="G2196"/>
  <c r="G2195"/>
  <c r="G2194"/>
  <c r="M2193"/>
  <c r="M2192"/>
  <c r="M2191"/>
  <c r="M2190"/>
  <c r="M2189"/>
  <c r="M2188"/>
  <c r="G2187"/>
  <c r="G2186"/>
  <c r="G2211" s="1"/>
  <c r="C2212" s="1"/>
  <c r="M2185"/>
  <c r="M2184"/>
  <c r="M2211" s="1"/>
  <c r="M2183"/>
  <c r="O2182"/>
  <c r="O2181"/>
  <c r="O2211" s="1"/>
  <c r="G2171"/>
  <c r="G2170"/>
  <c r="G2169"/>
  <c r="G2168"/>
  <c r="G2167"/>
  <c r="G2166"/>
  <c r="G2165"/>
  <c r="O2164"/>
  <c r="G2163"/>
  <c r="O2162"/>
  <c r="G2161"/>
  <c r="O2160"/>
  <c r="G2159"/>
  <c r="G2158"/>
  <c r="G2157"/>
  <c r="G2156"/>
  <c r="G2155"/>
  <c r="G2154"/>
  <c r="G2153"/>
  <c r="G2152"/>
  <c r="G2151"/>
  <c r="G2150"/>
  <c r="G2149"/>
  <c r="G2148"/>
  <c r="G2147"/>
  <c r="G2146"/>
  <c r="G2145"/>
  <c r="G2144"/>
  <c r="G2143"/>
  <c r="G2142"/>
  <c r="G2141"/>
  <c r="G2140"/>
  <c r="G2139"/>
  <c r="G2138"/>
  <c r="G2137"/>
  <c r="G2136"/>
  <c r="G2135"/>
  <c r="G2134"/>
  <c r="G2133"/>
  <c r="G2132"/>
  <c r="G2131"/>
  <c r="G2130"/>
  <c r="G2129"/>
  <c r="G2128"/>
  <c r="G2127"/>
  <c r="G2126"/>
  <c r="G2125"/>
  <c r="G2124"/>
  <c r="G2123"/>
  <c r="G2122"/>
  <c r="G2121"/>
  <c r="G2120"/>
  <c r="G2119"/>
  <c r="G2118"/>
  <c r="G2117"/>
  <c r="G2116"/>
  <c r="O2115"/>
  <c r="G2114"/>
  <c r="G2113"/>
  <c r="G2112"/>
  <c r="G2111"/>
  <c r="G2110"/>
  <c r="G2109"/>
  <c r="G2108"/>
  <c r="G2107"/>
  <c r="G2106"/>
  <c r="G2105"/>
  <c r="G2104"/>
  <c r="G2103"/>
  <c r="G2102"/>
  <c r="G2101"/>
  <c r="G2100"/>
  <c r="G2099"/>
  <c r="G2098"/>
  <c r="G2172" s="1"/>
  <c r="O2097"/>
  <c r="O2096"/>
  <c r="O2172" s="1"/>
  <c r="O2086"/>
  <c r="M2086"/>
  <c r="K2086"/>
  <c r="I2086"/>
  <c r="G2085"/>
  <c r="G2084"/>
  <c r="G2083"/>
  <c r="G2082"/>
  <c r="F2081"/>
  <c r="G2081" s="1"/>
  <c r="F2080"/>
  <c r="G2080" s="1"/>
  <c r="G2079"/>
  <c r="G2078"/>
  <c r="G2077"/>
  <c r="G2076"/>
  <c r="G2086" s="1"/>
  <c r="F2087" s="1"/>
  <c r="G2071"/>
  <c r="F2071"/>
  <c r="E2070"/>
  <c r="G2070" s="1"/>
  <c r="G2069"/>
  <c r="G2068"/>
  <c r="G2067"/>
  <c r="G2066"/>
  <c r="F2066"/>
  <c r="F2065"/>
  <c r="G2065" s="1"/>
  <c r="G2064"/>
  <c r="F2064"/>
  <c r="G2063"/>
  <c r="G2062"/>
  <c r="O2061"/>
  <c r="N2061"/>
  <c r="O2060"/>
  <c r="O2059"/>
  <c r="O2058"/>
  <c r="O2057"/>
  <c r="O2056"/>
  <c r="O2055"/>
  <c r="O2054"/>
  <c r="O2053"/>
  <c r="O2052"/>
  <c r="O2051"/>
  <c r="O2050"/>
  <c r="O2049"/>
  <c r="O2048"/>
  <c r="O2047"/>
  <c r="O2046"/>
  <c r="O2045"/>
  <c r="O2044"/>
  <c r="O2043"/>
  <c r="O2042"/>
  <c r="O2041"/>
  <c r="O2040"/>
  <c r="O2039"/>
  <c r="O2038"/>
  <c r="O2037"/>
  <c r="O2036"/>
  <c r="O2035"/>
  <c r="O2034"/>
  <c r="O2033"/>
  <c r="N2032"/>
  <c r="O2032" s="1"/>
  <c r="N2031"/>
  <c r="O2031" s="1"/>
  <c r="O2030"/>
  <c r="O2029"/>
  <c r="N2029"/>
  <c r="O2028"/>
  <c r="O2027"/>
  <c r="M2026"/>
  <c r="M2025"/>
  <c r="M2024"/>
  <c r="M2023"/>
  <c r="M2022"/>
  <c r="M2021"/>
  <c r="M2072" s="1"/>
  <c r="K2020"/>
  <c r="K2019"/>
  <c r="K2018"/>
  <c r="K2017"/>
  <c r="K2016"/>
  <c r="K2015"/>
  <c r="K2014"/>
  <c r="K2013"/>
  <c r="K2012"/>
  <c r="K2011"/>
  <c r="K2010"/>
  <c r="K2009"/>
  <c r="K2008"/>
  <c r="K2007"/>
  <c r="K2006"/>
  <c r="K2005"/>
  <c r="K2004"/>
  <c r="K2003"/>
  <c r="K2002"/>
  <c r="K2001"/>
  <c r="K2000"/>
  <c r="K1999"/>
  <c r="K1998"/>
  <c r="K2072" s="1"/>
  <c r="I1997"/>
  <c r="I1996"/>
  <c r="I1995"/>
  <c r="I2072" s="1"/>
  <c r="G1994"/>
  <c r="G1993"/>
  <c r="G1992"/>
  <c r="F1991"/>
  <c r="G1991" s="1"/>
  <c r="F1990"/>
  <c r="G1990" s="1"/>
  <c r="F1989"/>
  <c r="G1989" s="1"/>
  <c r="F1988"/>
  <c r="G1988" s="1"/>
  <c r="F1987"/>
  <c r="G1987" s="1"/>
  <c r="F1986"/>
  <c r="G1986" s="1"/>
  <c r="F1985"/>
  <c r="G1985" s="1"/>
  <c r="F1984"/>
  <c r="G1984" s="1"/>
  <c r="G1983"/>
  <c r="G1982"/>
  <c r="F1981"/>
  <c r="G1981" s="1"/>
  <c r="F1980"/>
  <c r="G1980" s="1"/>
  <c r="G1979"/>
  <c r="G1978"/>
  <c r="G1977"/>
  <c r="G1976"/>
  <c r="F1975"/>
  <c r="G1975" s="1"/>
  <c r="F1974"/>
  <c r="G1974" s="1"/>
  <c r="F1973"/>
  <c r="G1973" s="1"/>
  <c r="G1972"/>
  <c r="G1971"/>
  <c r="G1970"/>
  <c r="G1969"/>
  <c r="F1969"/>
  <c r="F1968"/>
  <c r="G1968" s="1"/>
  <c r="G1967"/>
  <c r="F1967"/>
  <c r="G1966"/>
  <c r="F1965"/>
  <c r="G1965" s="1"/>
  <c r="G1964"/>
  <c r="F1964"/>
  <c r="G1963"/>
  <c r="G1962"/>
  <c r="F1962"/>
  <c r="G1961"/>
  <c r="G1960"/>
  <c r="G1959"/>
  <c r="F1958"/>
  <c r="G1958" s="1"/>
  <c r="G1957"/>
  <c r="F1956"/>
  <c r="G1956" s="1"/>
  <c r="G1955"/>
  <c r="F1954"/>
  <c r="G1954" s="1"/>
  <c r="G1953"/>
  <c r="G1952"/>
  <c r="F1951"/>
  <c r="G1951" s="1"/>
  <c r="F1950"/>
  <c r="G1950" s="1"/>
  <c r="G1949"/>
  <c r="G1948"/>
  <c r="G1947"/>
  <c r="G1946"/>
  <c r="G1945"/>
  <c r="F1944"/>
  <c r="G1944" s="1"/>
  <c r="G1943"/>
  <c r="G1942"/>
  <c r="G1941"/>
  <c r="F1941"/>
  <c r="G1940"/>
  <c r="F1939"/>
  <c r="G1939" s="1"/>
  <c r="F1938"/>
  <c r="G1938" s="1"/>
  <c r="G1937"/>
  <c r="G1936"/>
  <c r="F1936"/>
  <c r="G1935"/>
  <c r="G1934"/>
  <c r="G1933"/>
  <c r="F1933"/>
  <c r="G1932"/>
  <c r="F1931"/>
  <c r="G1931" s="1"/>
  <c r="G1930"/>
  <c r="G1929"/>
  <c r="G1928"/>
  <c r="G1927"/>
  <c r="G1926"/>
  <c r="G1925"/>
  <c r="G1924"/>
  <c r="G1923"/>
  <c r="G1922"/>
  <c r="G1921"/>
  <c r="G1920"/>
  <c r="F1919"/>
  <c r="G1919" s="1"/>
  <c r="G1918"/>
  <c r="G1917"/>
  <c r="G1916"/>
  <c r="G1915"/>
  <c r="G1914"/>
  <c r="G1913"/>
  <c r="G1912"/>
  <c r="G1911"/>
  <c r="F1910"/>
  <c r="G1910" s="1"/>
  <c r="F1909"/>
  <c r="G1909" s="1"/>
  <c r="G1908"/>
  <c r="G1907"/>
  <c r="G1906"/>
  <c r="G1905"/>
  <c r="G1904"/>
  <c r="G1903"/>
  <c r="F1902"/>
  <c r="G1902" s="1"/>
  <c r="F1901"/>
  <c r="G1901" s="1"/>
  <c r="F1900"/>
  <c r="G1900" s="1"/>
  <c r="F1899"/>
  <c r="G1899" s="1"/>
  <c r="F1898"/>
  <c r="G1898" s="1"/>
  <c r="F1897"/>
  <c r="G1897" s="1"/>
  <c r="F1896"/>
  <c r="G1896" s="1"/>
  <c r="F1895"/>
  <c r="G1895" s="1"/>
  <c r="G1894"/>
  <c r="G1893"/>
  <c r="G1892"/>
  <c r="G1891"/>
  <c r="G1890"/>
  <c r="G1889"/>
  <c r="G1888"/>
  <c r="G1887"/>
  <c r="G1886"/>
  <c r="G1885"/>
  <c r="G1884"/>
  <c r="F1883"/>
  <c r="G1883" s="1"/>
  <c r="F1882"/>
  <c r="G1882" s="1"/>
  <c r="G1881"/>
  <c r="G1880"/>
  <c r="G1879"/>
  <c r="G1878"/>
  <c r="G1877"/>
  <c r="O2072" l="1"/>
  <c r="G2072"/>
  <c r="F2073" s="1"/>
  <c r="F2088" s="1"/>
  <c r="A1868" l="1"/>
  <c r="G1867"/>
  <c r="G1866"/>
  <c r="G1865"/>
  <c r="G1864"/>
  <c r="G1863"/>
  <c r="G1862"/>
  <c r="G1861"/>
  <c r="G1860"/>
  <c r="A1851"/>
  <c r="G1850"/>
  <c r="G1849"/>
  <c r="G1848"/>
  <c r="G1847"/>
  <c r="G1845"/>
  <c r="G1844"/>
  <c r="G1843"/>
  <c r="G1842"/>
  <c r="G1841"/>
  <c r="G1840"/>
  <c r="G1839"/>
  <c r="G1838"/>
  <c r="G1837"/>
  <c r="G1836"/>
  <c r="G1835"/>
  <c r="G1834"/>
  <c r="G1833"/>
  <c r="G1832"/>
  <c r="G1831"/>
  <c r="G1829"/>
  <c r="G1828"/>
  <c r="G1826"/>
  <c r="G1825"/>
  <c r="G1824"/>
  <c r="G1822"/>
  <c r="G1821"/>
  <c r="G1820"/>
  <c r="G1818"/>
  <c r="G1817"/>
  <c r="G1816"/>
  <c r="G1815"/>
  <c r="G1814"/>
  <c r="G1813"/>
  <c r="G1812"/>
  <c r="G1811"/>
  <c r="G1810"/>
  <c r="G1809"/>
  <c r="G1808"/>
  <c r="G1806"/>
  <c r="G1805"/>
  <c r="G1804"/>
  <c r="G1803"/>
  <c r="G1802"/>
  <c r="G1801"/>
  <c r="G1799"/>
  <c r="G1798"/>
  <c r="G1796"/>
  <c r="G1795"/>
  <c r="G1794"/>
  <c r="G1793"/>
  <c r="G1792"/>
  <c r="G1791"/>
  <c r="G1790"/>
  <c r="G1789"/>
  <c r="G1788"/>
  <c r="G1787"/>
  <c r="G1786"/>
  <c r="G1785"/>
  <c r="G1784"/>
  <c r="G1781"/>
  <c r="G1780"/>
  <c r="G1779"/>
  <c r="G1778"/>
  <c r="G1777"/>
  <c r="G1776"/>
  <c r="G1775"/>
  <c r="G1774"/>
  <c r="G1773"/>
  <c r="G1772"/>
  <c r="G1771"/>
  <c r="G1770"/>
  <c r="G1769"/>
  <c r="G1768"/>
  <c r="G1767"/>
  <c r="G1766"/>
  <c r="G1765"/>
  <c r="G1764"/>
  <c r="G1763"/>
  <c r="G1762"/>
  <c r="G1761"/>
  <c r="G1760"/>
  <c r="G1759"/>
  <c r="G1758"/>
  <c r="G1757"/>
  <c r="G1756"/>
  <c r="G1755"/>
  <c r="G1754"/>
  <c r="G1753"/>
  <c r="G1751"/>
  <c r="G1750"/>
  <c r="G1749"/>
  <c r="G1748"/>
  <c r="G1747"/>
  <c r="G1746"/>
  <c r="G1745"/>
  <c r="G1744"/>
  <c r="G1743"/>
  <c r="G1742"/>
  <c r="G1741"/>
  <c r="G1740"/>
  <c r="G1739"/>
  <c r="G1738"/>
  <c r="G1737"/>
  <c r="G1736"/>
  <c r="G1735"/>
  <c r="G1734"/>
  <c r="G1733"/>
  <c r="G1732"/>
  <c r="G1731"/>
  <c r="G1730"/>
  <c r="G1729"/>
  <c r="G1728"/>
  <c r="G1727"/>
  <c r="G1726"/>
  <c r="G1725"/>
  <c r="G1724"/>
  <c r="G1723"/>
  <c r="G1722"/>
  <c r="G1721"/>
  <c r="G1718"/>
  <c r="G1716"/>
  <c r="G1715"/>
  <c r="G1714"/>
  <c r="G1713"/>
  <c r="G1712"/>
  <c r="G1711"/>
  <c r="G1710"/>
  <c r="G1709"/>
  <c r="G1708"/>
  <c r="G1707"/>
  <c r="G1706"/>
  <c r="G1705"/>
  <c r="G1704"/>
  <c r="G1703"/>
  <c r="G1702"/>
  <c r="G1701"/>
  <c r="G1700"/>
  <c r="G1699"/>
  <c r="G1697"/>
  <c r="G1696"/>
  <c r="G1695"/>
  <c r="G1694"/>
  <c r="G1693"/>
  <c r="G1692"/>
  <c r="G1691"/>
  <c r="G1690"/>
  <c r="G1689"/>
  <c r="G1688"/>
  <c r="G1687"/>
  <c r="G1686"/>
  <c r="G1685"/>
  <c r="G1684"/>
  <c r="G1683"/>
  <c r="G1682"/>
  <c r="G1681"/>
  <c r="G1680"/>
  <c r="G1679"/>
  <c r="G1678"/>
  <c r="G1676"/>
  <c r="G1675"/>
  <c r="G1674"/>
  <c r="G1673"/>
  <c r="G1672"/>
  <c r="G1671"/>
  <c r="G1670"/>
  <c r="G1668"/>
  <c r="G1667"/>
  <c r="G1666"/>
  <c r="G1665"/>
  <c r="G1664"/>
  <c r="G1663"/>
  <c r="G1662"/>
  <c r="G1661"/>
  <c r="G1660"/>
  <c r="G1658"/>
  <c r="G1657"/>
  <c r="G1655"/>
  <c r="G1654"/>
  <c r="G1653"/>
  <c r="G1651"/>
  <c r="G1650"/>
  <c r="G1649"/>
  <c r="G1648"/>
  <c r="G1647"/>
  <c r="G1646"/>
  <c r="G1645"/>
  <c r="G1644"/>
  <c r="G1643"/>
  <c r="G1641"/>
  <c r="G1640"/>
  <c r="G1638"/>
  <c r="G1637"/>
  <c r="G1636"/>
  <c r="G1635"/>
  <c r="G1633"/>
  <c r="G1632"/>
  <c r="G1631"/>
  <c r="G1630"/>
  <c r="G1629"/>
  <c r="G1627"/>
  <c r="G1626"/>
  <c r="G1625"/>
  <c r="G1624"/>
  <c r="G1623"/>
  <c r="G1622"/>
  <c r="G1621"/>
  <c r="G1620"/>
  <c r="G1619"/>
  <c r="G1618"/>
  <c r="G1617"/>
  <c r="G1616"/>
  <c r="G1615"/>
  <c r="G1614"/>
  <c r="G1613"/>
  <c r="G1611"/>
  <c r="G1610"/>
  <c r="G1609"/>
  <c r="G1608"/>
  <c r="G1607"/>
  <c r="G1606"/>
  <c r="G1604"/>
  <c r="G1603"/>
  <c r="G1602"/>
  <c r="G1601"/>
  <c r="G1600"/>
  <c r="G1599"/>
  <c r="G1598"/>
  <c r="G1597"/>
  <c r="G1596"/>
  <c r="G1595"/>
  <c r="G1594"/>
  <c r="G1593"/>
  <c r="G1590"/>
  <c r="G1589"/>
  <c r="G1588"/>
  <c r="G1587"/>
  <c r="G1586"/>
  <c r="G1585"/>
  <c r="G1584"/>
  <c r="G1583"/>
  <c r="G1582"/>
  <c r="G1581"/>
  <c r="G1580"/>
  <c r="G1579"/>
  <c r="G1578"/>
  <c r="G1577"/>
  <c r="G1576"/>
  <c r="G1574"/>
  <c r="F1573"/>
  <c r="G1573" s="1"/>
  <c r="R1557"/>
  <c r="R1556"/>
  <c r="R1555"/>
  <c r="R1554"/>
  <c r="R1552"/>
  <c r="R1551"/>
  <c r="R1550"/>
  <c r="R1549"/>
  <c r="R1548"/>
  <c r="R1546"/>
  <c r="R1545"/>
  <c r="R1544"/>
  <c r="R1543"/>
  <c r="R1542"/>
  <c r="R1541"/>
  <c r="R1540"/>
  <c r="R1561" s="1"/>
  <c r="E1562" s="1"/>
  <c r="G1538"/>
  <c r="G1537"/>
  <c r="G1536"/>
  <c r="G1535"/>
  <c r="I1534"/>
  <c r="I1533"/>
  <c r="I1532"/>
  <c r="G1531"/>
  <c r="G1530"/>
  <c r="G1529"/>
  <c r="G1528"/>
  <c r="G1527"/>
  <c r="G1526"/>
  <c r="G1525"/>
  <c r="G1524"/>
  <c r="G1523"/>
  <c r="G1522"/>
  <c r="G1521"/>
  <c r="G1520"/>
  <c r="G1519"/>
  <c r="G1518"/>
  <c r="G1517"/>
  <c r="G1516"/>
  <c r="G1515"/>
  <c r="G1514"/>
  <c r="G1513"/>
  <c r="G1512"/>
  <c r="G1511"/>
  <c r="G1510"/>
  <c r="G1509"/>
  <c r="G1508"/>
  <c r="G1507"/>
  <c r="G1506"/>
  <c r="G1505"/>
  <c r="G1504"/>
  <c r="G1503"/>
  <c r="G1502"/>
  <c r="G1501"/>
  <c r="G1500"/>
  <c r="G1499"/>
  <c r="G1498"/>
  <c r="G1497"/>
  <c r="G1496"/>
  <c r="G1495"/>
  <c r="G1494"/>
  <c r="G1493"/>
  <c r="G1491"/>
  <c r="G1490"/>
  <c r="G1489"/>
  <c r="G1488"/>
  <c r="G1487"/>
  <c r="G1486"/>
  <c r="G1485"/>
  <c r="G1484"/>
  <c r="G1483"/>
  <c r="G1482"/>
  <c r="G1481"/>
  <c r="G1480"/>
  <c r="G1479"/>
  <c r="G1478"/>
  <c r="O1469"/>
  <c r="K1469"/>
  <c r="G1468"/>
  <c r="P1468" s="1"/>
  <c r="P1467"/>
  <c r="G1467"/>
  <c r="G1469" s="1"/>
  <c r="O1465"/>
  <c r="K1465"/>
  <c r="G1464"/>
  <c r="G1463"/>
  <c r="G1462"/>
  <c r="G1461"/>
  <c r="G1460"/>
  <c r="G1459"/>
  <c r="G1458"/>
  <c r="G1457"/>
  <c r="G1456"/>
  <c r="G1455"/>
  <c r="G1454"/>
  <c r="G1453"/>
  <c r="G1452"/>
  <c r="G1451"/>
  <c r="G1450"/>
  <c r="G1449"/>
  <c r="P1449" s="1"/>
  <c r="P1448"/>
  <c r="G1448"/>
  <c r="G1447"/>
  <c r="P1447" s="1"/>
  <c r="P1446"/>
  <c r="G1446"/>
  <c r="O1445"/>
  <c r="P1445" s="1"/>
  <c r="P1444"/>
  <c r="O1444"/>
  <c r="K1443"/>
  <c r="P1443" s="1"/>
  <c r="P1442"/>
  <c r="G1442"/>
  <c r="G1441"/>
  <c r="P1441" s="1"/>
  <c r="P1440"/>
  <c r="O1440"/>
  <c r="G1439"/>
  <c r="P1439" s="1"/>
  <c r="P1438"/>
  <c r="G1438"/>
  <c r="G1437"/>
  <c r="P1437" s="1"/>
  <c r="P1436"/>
  <c r="G1436"/>
  <c r="G1435"/>
  <c r="P1435" s="1"/>
  <c r="P1434"/>
  <c r="G1434"/>
  <c r="G1433"/>
  <c r="P1433" s="1"/>
  <c r="P1432"/>
  <c r="G1432"/>
  <c r="G1431"/>
  <c r="P1431" s="1"/>
  <c r="P1430"/>
  <c r="G1430"/>
  <c r="G1429"/>
  <c r="P1429" s="1"/>
  <c r="P1428"/>
  <c r="G1428"/>
  <c r="G1427"/>
  <c r="P1427" s="1"/>
  <c r="P1426"/>
  <c r="G1426"/>
  <c r="G1425"/>
  <c r="P1425" s="1"/>
  <c r="P1424"/>
  <c r="G1424"/>
  <c r="G1423"/>
  <c r="P1423" s="1"/>
  <c r="P1422"/>
  <c r="G1422"/>
  <c r="P1421"/>
  <c r="P1420"/>
  <c r="P1419"/>
  <c r="G1419"/>
  <c r="G1418"/>
  <c r="P1418" s="1"/>
  <c r="P1417"/>
  <c r="G1417"/>
  <c r="G1416"/>
  <c r="P1416" s="1"/>
  <c r="P1415"/>
  <c r="G1415"/>
  <c r="G1414"/>
  <c r="P1414" s="1"/>
  <c r="P1413"/>
  <c r="G1413"/>
  <c r="G1412"/>
  <c r="P1412" s="1"/>
  <c r="P1411"/>
  <c r="G1411"/>
  <c r="G1410"/>
  <c r="P1410" s="1"/>
  <c r="P1409"/>
  <c r="G1409"/>
  <c r="G1408"/>
  <c r="P1408" s="1"/>
  <c r="P1407"/>
  <c r="G1407"/>
  <c r="G1406"/>
  <c r="P1406" s="1"/>
  <c r="P1405"/>
  <c r="G1405"/>
  <c r="G1404"/>
  <c r="P1404" s="1"/>
  <c r="P1403"/>
  <c r="G1403"/>
  <c r="G1402"/>
  <c r="P1402" s="1"/>
  <c r="P1401"/>
  <c r="G1401"/>
  <c r="G1400"/>
  <c r="P1400" s="1"/>
  <c r="P1399"/>
  <c r="G1399"/>
  <c r="G1398"/>
  <c r="G1465" s="1"/>
  <c r="K1394"/>
  <c r="I1394"/>
  <c r="G1394"/>
  <c r="O1393"/>
  <c r="M1393"/>
  <c r="O1392"/>
  <c r="M1392"/>
  <c r="O1391"/>
  <c r="M1391"/>
  <c r="O1390"/>
  <c r="M1390"/>
  <c r="O1389"/>
  <c r="M1389"/>
  <c r="O1388"/>
  <c r="M1388"/>
  <c r="O1387"/>
  <c r="M1387"/>
  <c r="O1386"/>
  <c r="M1386"/>
  <c r="O1385"/>
  <c r="M1385"/>
  <c r="O1384"/>
  <c r="M1384"/>
  <c r="O1383"/>
  <c r="M1383"/>
  <c r="O1382"/>
  <c r="M1382"/>
  <c r="O1381"/>
  <c r="M1381"/>
  <c r="O1380"/>
  <c r="M1380"/>
  <c r="O1379"/>
  <c r="M1379"/>
  <c r="O1378"/>
  <c r="M1378"/>
  <c r="O1377"/>
  <c r="O1394" s="1"/>
  <c r="M1377"/>
  <c r="M1394" s="1"/>
  <c r="O1374"/>
  <c r="O1373"/>
  <c r="G1372"/>
  <c r="G1371"/>
  <c r="G1370"/>
  <c r="G1369"/>
  <c r="G1368"/>
  <c r="G1367"/>
  <c r="G1366"/>
  <c r="O1365"/>
  <c r="O1364"/>
  <c r="G1364"/>
  <c r="O1363"/>
  <c r="G1363"/>
  <c r="O1362"/>
  <c r="G1362"/>
  <c r="O1361"/>
  <c r="G1361"/>
  <c r="O1360"/>
  <c r="G1360"/>
  <c r="O1359"/>
  <c r="G1359"/>
  <c r="O1358"/>
  <c r="G1358"/>
  <c r="O1357"/>
  <c r="G1357"/>
  <c r="O1356"/>
  <c r="G1356"/>
  <c r="O1355"/>
  <c r="G1355"/>
  <c r="O1354"/>
  <c r="M1354"/>
  <c r="K1354"/>
  <c r="I1354"/>
  <c r="G1354"/>
  <c r="O1353"/>
  <c r="M1353"/>
  <c r="K1353"/>
  <c r="I1353"/>
  <c r="G1353"/>
  <c r="O1352"/>
  <c r="M1352"/>
  <c r="K1352"/>
  <c r="I1352"/>
  <c r="G1352"/>
  <c r="O1351"/>
  <c r="M1351"/>
  <c r="K1351"/>
  <c r="I1351"/>
  <c r="G1351"/>
  <c r="O1350"/>
  <c r="M1350"/>
  <c r="K1350"/>
  <c r="I1350"/>
  <c r="O1349"/>
  <c r="M1349"/>
  <c r="K1349"/>
  <c r="I1349"/>
  <c r="G1349"/>
  <c r="O1348"/>
  <c r="M1348"/>
  <c r="K1348"/>
  <c r="I1348"/>
  <c r="G1348"/>
  <c r="O1347"/>
  <c r="M1347"/>
  <c r="K1347"/>
  <c r="I1347"/>
  <c r="G1347"/>
  <c r="O1346"/>
  <c r="M1346"/>
  <c r="K1346"/>
  <c r="I1346"/>
  <c r="G1346"/>
  <c r="O1345"/>
  <c r="M1345"/>
  <c r="K1345"/>
  <c r="I1345"/>
  <c r="G1345"/>
  <c r="O1344"/>
  <c r="M1344"/>
  <c r="K1344"/>
  <c r="I1344"/>
  <c r="G1344"/>
  <c r="O1343"/>
  <c r="M1343"/>
  <c r="K1343"/>
  <c r="I1343"/>
  <c r="G1343"/>
  <c r="O1342"/>
  <c r="M1342"/>
  <c r="K1342"/>
  <c r="I1342"/>
  <c r="G1342"/>
  <c r="O1341"/>
  <c r="M1341"/>
  <c r="K1341"/>
  <c r="I1341"/>
  <c r="G1341"/>
  <c r="O1340"/>
  <c r="M1340"/>
  <c r="K1340"/>
  <c r="I1340"/>
  <c r="G1340"/>
  <c r="O1339"/>
  <c r="M1339"/>
  <c r="K1339"/>
  <c r="I1339"/>
  <c r="G1339"/>
  <c r="O1338"/>
  <c r="M1338"/>
  <c r="K1338"/>
  <c r="I1338"/>
  <c r="G1338"/>
  <c r="O1337"/>
  <c r="M1337"/>
  <c r="K1337"/>
  <c r="I1337"/>
  <c r="G1337"/>
  <c r="O1336"/>
  <c r="O1375" s="1"/>
  <c r="M1336"/>
  <c r="M1375" s="1"/>
  <c r="K1336"/>
  <c r="K1375" s="1"/>
  <c r="I1336"/>
  <c r="I1375" s="1"/>
  <c r="G1336"/>
  <c r="G1375" s="1"/>
  <c r="G1868" l="1"/>
  <c r="A1869"/>
  <c r="P1375"/>
  <c r="P1394"/>
  <c r="P1469"/>
  <c r="P1398"/>
  <c r="P1465" s="1"/>
  <c r="P1470" l="1"/>
  <c r="P1395"/>
  <c r="O1325" l="1"/>
  <c r="O1324"/>
  <c r="O1323"/>
  <c r="O1322"/>
  <c r="O1321"/>
  <c r="O1320"/>
  <c r="O1326" s="1"/>
  <c r="O1317"/>
  <c r="O1316"/>
  <c r="O1315"/>
  <c r="O1314"/>
  <c r="O1313"/>
  <c r="O1312"/>
  <c r="O1311"/>
  <c r="O1310"/>
  <c r="O1309"/>
  <c r="O1308"/>
  <c r="O1307"/>
  <c r="O1306"/>
  <c r="O1318" s="1"/>
  <c r="K1304"/>
  <c r="K1327" s="1"/>
  <c r="K1303"/>
  <c r="G1302"/>
  <c r="G1301"/>
  <c r="G1300"/>
  <c r="G1299"/>
  <c r="G1298"/>
  <c r="G1297"/>
  <c r="G1296"/>
  <c r="G1295"/>
  <c r="G1294"/>
  <c r="G1293"/>
  <c r="G1292"/>
  <c r="G1291"/>
  <c r="G1290"/>
  <c r="G1289"/>
  <c r="G1288"/>
  <c r="G1287"/>
  <c r="G1286"/>
  <c r="G1285"/>
  <c r="G1284"/>
  <c r="G1283"/>
  <c r="G1282"/>
  <c r="G1281"/>
  <c r="G1280"/>
  <c r="G1279"/>
  <c r="G1278"/>
  <c r="G1277"/>
  <c r="G1276"/>
  <c r="G1275"/>
  <c r="G1274"/>
  <c r="G1273"/>
  <c r="G1272"/>
  <c r="G1271"/>
  <c r="G1270"/>
  <c r="G1269"/>
  <c r="G1268"/>
  <c r="G1267"/>
  <c r="G1266"/>
  <c r="G1265"/>
  <c r="G1264"/>
  <c r="G1263"/>
  <c r="G1262"/>
  <c r="G1261"/>
  <c r="G1260"/>
  <c r="G1259"/>
  <c r="G1258"/>
  <c r="G1257"/>
  <c r="G1256"/>
  <c r="G1255"/>
  <c r="G1254"/>
  <c r="G1253"/>
  <c r="G1252"/>
  <c r="G1251"/>
  <c r="G1250"/>
  <c r="G1249"/>
  <c r="G1248"/>
  <c r="G1247"/>
  <c r="G1246"/>
  <c r="G1245"/>
  <c r="G1244"/>
  <c r="G1243"/>
  <c r="G1242"/>
  <c r="G1241"/>
  <c r="G1240"/>
  <c r="G1239"/>
  <c r="G1238"/>
  <c r="G1237"/>
  <c r="G1236"/>
  <c r="G1235"/>
  <c r="G1234"/>
  <c r="G1233"/>
  <c r="G1232"/>
  <c r="G1327" s="1"/>
  <c r="V1216"/>
  <c r="U1215"/>
  <c r="V1215" s="1"/>
  <c r="V1214"/>
  <c r="V1213"/>
  <c r="V1211"/>
  <c r="V1210"/>
  <c r="V1209"/>
  <c r="V1208"/>
  <c r="U1208"/>
  <c r="V1207"/>
  <c r="V1206"/>
  <c r="V1205"/>
  <c r="V1203"/>
  <c r="V1202"/>
  <c r="U1202"/>
  <c r="G1201"/>
  <c r="U1200"/>
  <c r="V1200" s="1"/>
  <c r="V1199"/>
  <c r="G1197"/>
  <c r="K1196"/>
  <c r="K1195"/>
  <c r="K1194"/>
  <c r="K1193"/>
  <c r="K1192"/>
  <c r="K1191"/>
  <c r="K1190"/>
  <c r="K1189"/>
  <c r="G1188"/>
  <c r="K1187"/>
  <c r="K1217" s="1"/>
  <c r="E1220" s="1"/>
  <c r="K1186"/>
  <c r="G1185"/>
  <c r="G1184"/>
  <c r="G1183"/>
  <c r="G1182"/>
  <c r="G1181"/>
  <c r="G1180"/>
  <c r="G1179"/>
  <c r="G1178"/>
  <c r="G1177"/>
  <c r="G1176"/>
  <c r="G1175"/>
  <c r="G1174"/>
  <c r="G1173"/>
  <c r="G1172"/>
  <c r="G1171"/>
  <c r="G1170"/>
  <c r="G1169"/>
  <c r="G1168"/>
  <c r="G1167"/>
  <c r="G1166"/>
  <c r="G1165"/>
  <c r="G1164"/>
  <c r="G1163"/>
  <c r="G1162"/>
  <c r="G1161"/>
  <c r="G1160"/>
  <c r="G1159"/>
  <c r="G1158"/>
  <c r="G1157"/>
  <c r="G1156"/>
  <c r="G1155"/>
  <c r="G1154"/>
  <c r="G1153"/>
  <c r="G1152"/>
  <c r="G1151"/>
  <c r="G1150"/>
  <c r="G1149"/>
  <c r="G1148"/>
  <c r="G1147"/>
  <c r="G1146"/>
  <c r="G1145"/>
  <c r="G1144"/>
  <c r="G1143"/>
  <c r="G1142"/>
  <c r="G1141"/>
  <c r="G1140"/>
  <c r="G1139"/>
  <c r="G1138"/>
  <c r="G1137"/>
  <c r="G1136"/>
  <c r="G1135"/>
  <c r="G1134"/>
  <c r="G1133"/>
  <c r="G1132"/>
  <c r="G1131"/>
  <c r="G1130"/>
  <c r="G1129"/>
  <c r="G1128"/>
  <c r="G1127"/>
  <c r="G1126"/>
  <c r="G1125"/>
  <c r="G1124"/>
  <c r="G1123"/>
  <c r="G1122"/>
  <c r="G1121"/>
  <c r="G1120"/>
  <c r="G1119"/>
  <c r="G1118"/>
  <c r="G1117"/>
  <c r="G1116"/>
  <c r="G1115"/>
  <c r="G1114"/>
  <c r="G1113"/>
  <c r="G1112"/>
  <c r="G1111"/>
  <c r="G1110"/>
  <c r="G1109"/>
  <c r="G1108"/>
  <c r="G1107"/>
  <c r="G1106"/>
  <c r="G1105"/>
  <c r="G1104"/>
  <c r="G1103"/>
  <c r="G1102"/>
  <c r="G1101"/>
  <c r="G1100"/>
  <c r="G1099"/>
  <c r="G1098"/>
  <c r="G1097"/>
  <c r="G1096"/>
  <c r="G1095"/>
  <c r="G1094"/>
  <c r="G1093"/>
  <c r="G1092"/>
  <c r="G1091"/>
  <c r="G1090"/>
  <c r="G1089"/>
  <c r="G1088"/>
  <c r="G1217" s="1"/>
  <c r="E1219" s="1"/>
  <c r="I1080"/>
  <c r="G1079"/>
  <c r="L1079" s="1"/>
  <c r="G1078"/>
  <c r="L1078" s="1"/>
  <c r="G1077"/>
  <c r="L1077" s="1"/>
  <c r="G1076"/>
  <c r="L1076" s="1"/>
  <c r="G1075"/>
  <c r="L1075" s="1"/>
  <c r="G1074"/>
  <c r="L1074" s="1"/>
  <c r="F1074"/>
  <c r="F1073"/>
  <c r="G1073" s="1"/>
  <c r="L1073" s="1"/>
  <c r="G1072"/>
  <c r="L1072" s="1"/>
  <c r="F1072"/>
  <c r="F1071"/>
  <c r="G1071" s="1"/>
  <c r="L1071" s="1"/>
  <c r="G1070"/>
  <c r="L1070" s="1"/>
  <c r="F1070"/>
  <c r="L1069"/>
  <c r="G1069"/>
  <c r="L1068"/>
  <c r="G1068"/>
  <c r="L1067"/>
  <c r="G1067"/>
  <c r="L1066"/>
  <c r="K1066"/>
  <c r="E1065"/>
  <c r="G1065" s="1"/>
  <c r="L1065" s="1"/>
  <c r="G1064"/>
  <c r="L1064" s="1"/>
  <c r="E1064"/>
  <c r="L1063"/>
  <c r="K1063"/>
  <c r="L1062"/>
  <c r="K1062"/>
  <c r="L1061"/>
  <c r="G1061"/>
  <c r="L1060"/>
  <c r="H1060"/>
  <c r="L1059"/>
  <c r="H1059"/>
  <c r="L1058"/>
  <c r="H1058"/>
  <c r="L1057"/>
  <c r="H1057"/>
  <c r="L1056"/>
  <c r="H1056"/>
  <c r="L1055"/>
  <c r="H1055"/>
  <c r="L1054"/>
  <c r="G1054"/>
  <c r="L1053"/>
  <c r="G1053"/>
  <c r="L1052"/>
  <c r="K1052"/>
  <c r="E1051"/>
  <c r="G1051" s="1"/>
  <c r="L1051" s="1"/>
  <c r="G1050"/>
  <c r="L1050" s="1"/>
  <c r="G1049"/>
  <c r="L1049" s="1"/>
  <c r="H1048"/>
  <c r="H1080" s="1"/>
  <c r="G1047"/>
  <c r="L1047" s="1"/>
  <c r="E1047"/>
  <c r="L1046"/>
  <c r="G1046"/>
  <c r="L1045"/>
  <c r="G1045"/>
  <c r="L1044"/>
  <c r="G1044"/>
  <c r="L1043"/>
  <c r="G1043"/>
  <c r="L1042"/>
  <c r="H1042"/>
  <c r="L1041"/>
  <c r="K1041"/>
  <c r="L1040"/>
  <c r="G1040"/>
  <c r="L1039"/>
  <c r="G1039"/>
  <c r="L1038"/>
  <c r="K1038"/>
  <c r="L1037"/>
  <c r="I1037"/>
  <c r="L1036"/>
  <c r="G1036"/>
  <c r="L1035"/>
  <c r="G1035"/>
  <c r="L1034"/>
  <c r="G1034"/>
  <c r="L1033"/>
  <c r="G1033"/>
  <c r="L1032"/>
  <c r="G1032"/>
  <c r="L1031"/>
  <c r="G1031"/>
  <c r="L1030"/>
  <c r="G1030"/>
  <c r="L1029"/>
  <c r="K1029"/>
  <c r="L1028"/>
  <c r="G1028"/>
  <c r="L1027"/>
  <c r="G1027"/>
  <c r="L1026"/>
  <c r="G1026"/>
  <c r="L1025"/>
  <c r="G1025"/>
  <c r="L1024"/>
  <c r="G1024"/>
  <c r="L1023"/>
  <c r="G1023"/>
  <c r="L1022"/>
  <c r="G1022"/>
  <c r="L1021"/>
  <c r="G1021"/>
  <c r="L1020"/>
  <c r="G1020"/>
  <c r="L1019"/>
  <c r="G1019"/>
  <c r="L1018"/>
  <c r="G1018"/>
  <c r="L1017"/>
  <c r="G1017"/>
  <c r="L1016"/>
  <c r="G1016"/>
  <c r="L1015"/>
  <c r="G1015"/>
  <c r="L1014"/>
  <c r="G1014"/>
  <c r="L1013"/>
  <c r="G1013"/>
  <c r="L1012"/>
  <c r="G1012"/>
  <c r="L1011"/>
  <c r="G1011"/>
  <c r="L1010"/>
  <c r="G1010"/>
  <c r="L1009"/>
  <c r="G1009"/>
  <c r="L1008"/>
  <c r="G1008"/>
  <c r="L1007"/>
  <c r="G1007"/>
  <c r="L1006"/>
  <c r="G1006"/>
  <c r="L1005"/>
  <c r="G1005"/>
  <c r="L1004"/>
  <c r="G1004"/>
  <c r="L1003"/>
  <c r="G1003"/>
  <c r="L1002"/>
  <c r="G1002"/>
  <c r="L1001"/>
  <c r="G1001"/>
  <c r="L1000"/>
  <c r="G1000"/>
  <c r="L999"/>
  <c r="G999"/>
  <c r="L998"/>
  <c r="G998"/>
  <c r="L997"/>
  <c r="G997"/>
  <c r="L996"/>
  <c r="G996"/>
  <c r="L995"/>
  <c r="G995"/>
  <c r="L994"/>
  <c r="G994"/>
  <c r="L993"/>
  <c r="G993"/>
  <c r="L992"/>
  <c r="G992"/>
  <c r="L991"/>
  <c r="G991"/>
  <c r="L990"/>
  <c r="G990"/>
  <c r="L989"/>
  <c r="G989"/>
  <c r="L988"/>
  <c r="G988"/>
  <c r="L987"/>
  <c r="G987"/>
  <c r="L986"/>
  <c r="G986"/>
  <c r="L985"/>
  <c r="G985"/>
  <c r="L984"/>
  <c r="G984"/>
  <c r="L983"/>
  <c r="G983"/>
  <c r="L982"/>
  <c r="G982"/>
  <c r="L981"/>
  <c r="G981"/>
  <c r="L980"/>
  <c r="G980"/>
  <c r="L979"/>
  <c r="G979"/>
  <c r="L978"/>
  <c r="G978"/>
  <c r="L977"/>
  <c r="G977"/>
  <c r="L976"/>
  <c r="G976"/>
  <c r="L975"/>
  <c r="G975"/>
  <c r="L974"/>
  <c r="G974"/>
  <c r="L973"/>
  <c r="G973"/>
  <c r="L972"/>
  <c r="G972"/>
  <c r="L971"/>
  <c r="G971"/>
  <c r="L970"/>
  <c r="G970"/>
  <c r="L969"/>
  <c r="G969"/>
  <c r="L968"/>
  <c r="G968"/>
  <c r="L967"/>
  <c r="G967"/>
  <c r="L966"/>
  <c r="G966"/>
  <c r="L965"/>
  <c r="G965"/>
  <c r="L964"/>
  <c r="G964"/>
  <c r="L963"/>
  <c r="G963"/>
  <c r="L962"/>
  <c r="G962"/>
  <c r="L961"/>
  <c r="G961"/>
  <c r="L960"/>
  <c r="G960"/>
  <c r="L959"/>
  <c r="G959"/>
  <c r="L958"/>
  <c r="G958"/>
  <c r="L957"/>
  <c r="G957"/>
  <c r="L956"/>
  <c r="G956"/>
  <c r="L955"/>
  <c r="G955"/>
  <c r="L954"/>
  <c r="G954"/>
  <c r="L953"/>
  <c r="G953"/>
  <c r="L952"/>
  <c r="G952"/>
  <c r="L951"/>
  <c r="G951"/>
  <c r="L950"/>
  <c r="G950"/>
  <c r="L949"/>
  <c r="G949"/>
  <c r="L948"/>
  <c r="G948"/>
  <c r="L947"/>
  <c r="G947"/>
  <c r="L946"/>
  <c r="G946"/>
  <c r="L945"/>
  <c r="G945"/>
  <c r="L944"/>
  <c r="G944"/>
  <c r="L943"/>
  <c r="G943"/>
  <c r="L942"/>
  <c r="G942"/>
  <c r="L941"/>
  <c r="G941"/>
  <c r="L940"/>
  <c r="G940"/>
  <c r="L939"/>
  <c r="G939"/>
  <c r="L938"/>
  <c r="G938"/>
  <c r="L937"/>
  <c r="G937"/>
  <c r="L936"/>
  <c r="G936"/>
  <c r="L935"/>
  <c r="G935"/>
  <c r="L934"/>
  <c r="G934"/>
  <c r="L933"/>
  <c r="G933"/>
  <c r="L932"/>
  <c r="G932"/>
  <c r="L931"/>
  <c r="G931"/>
  <c r="L930"/>
  <c r="G930"/>
  <c r="L929"/>
  <c r="G929"/>
  <c r="L928"/>
  <c r="G928"/>
  <c r="L927"/>
  <c r="G927"/>
  <c r="L926"/>
  <c r="G926"/>
  <c r="L925"/>
  <c r="G925"/>
  <c r="L924"/>
  <c r="G924"/>
  <c r="L923"/>
  <c r="G923"/>
  <c r="L922"/>
  <c r="G922"/>
  <c r="L921"/>
  <c r="G921"/>
  <c r="L920"/>
  <c r="G920"/>
  <c r="L919"/>
  <c r="G919"/>
  <c r="L918"/>
  <c r="G918"/>
  <c r="L917"/>
  <c r="G917"/>
  <c r="L916"/>
  <c r="G916"/>
  <c r="L915"/>
  <c r="G915"/>
  <c r="L914"/>
  <c r="G914"/>
  <c r="L913"/>
  <c r="G913"/>
  <c r="L912"/>
  <c r="G912"/>
  <c r="L911"/>
  <c r="G911"/>
  <c r="L910"/>
  <c r="G910"/>
  <c r="L909"/>
  <c r="G909"/>
  <c r="L908"/>
  <c r="G908"/>
  <c r="L907"/>
  <c r="G907"/>
  <c r="L906"/>
  <c r="G906"/>
  <c r="L905"/>
  <c r="G905"/>
  <c r="L904"/>
  <c r="G904"/>
  <c r="L903"/>
  <c r="G903"/>
  <c r="L902"/>
  <c r="G902"/>
  <c r="L901"/>
  <c r="G901"/>
  <c r="L900"/>
  <c r="G900"/>
  <c r="L899"/>
  <c r="G899"/>
  <c r="L898"/>
  <c r="G898"/>
  <c r="L897"/>
  <c r="G897"/>
  <c r="L896"/>
  <c r="G896"/>
  <c r="L895"/>
  <c r="G895"/>
  <c r="L894"/>
  <c r="G894"/>
  <c r="L893"/>
  <c r="G893"/>
  <c r="L892"/>
  <c r="G892"/>
  <c r="L891"/>
  <c r="G891"/>
  <c r="L890"/>
  <c r="G890"/>
  <c r="L889"/>
  <c r="G889"/>
  <c r="L888"/>
  <c r="G888"/>
  <c r="L887"/>
  <c r="G887"/>
  <c r="L886"/>
  <c r="G886"/>
  <c r="L885"/>
  <c r="G885"/>
  <c r="L884"/>
  <c r="G884"/>
  <c r="L883"/>
  <c r="G883"/>
  <c r="L882"/>
  <c r="G882"/>
  <c r="L881"/>
  <c r="G881"/>
  <c r="L880"/>
  <c r="G880"/>
  <c r="L879"/>
  <c r="G879"/>
  <c r="L878"/>
  <c r="G878"/>
  <c r="L877"/>
  <c r="G877"/>
  <c r="L876"/>
  <c r="G876"/>
  <c r="L875"/>
  <c r="G875"/>
  <c r="L874"/>
  <c r="G874"/>
  <c r="L873"/>
  <c r="G873"/>
  <c r="L872"/>
  <c r="G872"/>
  <c r="L871"/>
  <c r="G871"/>
  <c r="L870"/>
  <c r="G870"/>
  <c r="L869"/>
  <c r="G869"/>
  <c r="L868"/>
  <c r="G868"/>
  <c r="L867"/>
  <c r="G867"/>
  <c r="L866"/>
  <c r="G866"/>
  <c r="L865"/>
  <c r="G865"/>
  <c r="L864"/>
  <c r="G864"/>
  <c r="L863"/>
  <c r="G863"/>
  <c r="L862"/>
  <c r="G862"/>
  <c r="L861"/>
  <c r="G861"/>
  <c r="L860"/>
  <c r="G860"/>
  <c r="L859"/>
  <c r="G859"/>
  <c r="L858"/>
  <c r="G858"/>
  <c r="L857"/>
  <c r="G857"/>
  <c r="L856"/>
  <c r="G856"/>
  <c r="L855"/>
  <c r="G855"/>
  <c r="L854"/>
  <c r="G854"/>
  <c r="L853"/>
  <c r="G853"/>
  <c r="L852"/>
  <c r="G852"/>
  <c r="L851"/>
  <c r="G851"/>
  <c r="L850"/>
  <c r="G850"/>
  <c r="L849"/>
  <c r="G849"/>
  <c r="L848"/>
  <c r="G848"/>
  <c r="L847"/>
  <c r="G847"/>
  <c r="L846"/>
  <c r="G846"/>
  <c r="L845"/>
  <c r="G845"/>
  <c r="L844"/>
  <c r="G844"/>
  <c r="L843"/>
  <c r="G843"/>
  <c r="L842"/>
  <c r="G842"/>
  <c r="L841"/>
  <c r="G841"/>
  <c r="L840"/>
  <c r="G840"/>
  <c r="L839"/>
  <c r="G839"/>
  <c r="L838"/>
  <c r="G838"/>
  <c r="L837"/>
  <c r="G837"/>
  <c r="L836"/>
  <c r="G836"/>
  <c r="L835"/>
  <c r="G835"/>
  <c r="L834"/>
  <c r="G834"/>
  <c r="L833"/>
  <c r="G833"/>
  <c r="L832"/>
  <c r="G832"/>
  <c r="L831"/>
  <c r="G831"/>
  <c r="L830"/>
  <c r="G830"/>
  <c r="L829"/>
  <c r="G829"/>
  <c r="L828"/>
  <c r="G828"/>
  <c r="L827"/>
  <c r="G827"/>
  <c r="L826"/>
  <c r="G826"/>
  <c r="L825"/>
  <c r="G825"/>
  <c r="L824"/>
  <c r="G824"/>
  <c r="L823"/>
  <c r="G823"/>
  <c r="L822"/>
  <c r="G822"/>
  <c r="L821"/>
  <c r="G821"/>
  <c r="L820"/>
  <c r="G820"/>
  <c r="L819"/>
  <c r="G819"/>
  <c r="L818"/>
  <c r="G818"/>
  <c r="L817"/>
  <c r="G817"/>
  <c r="L816"/>
  <c r="G816"/>
  <c r="L815"/>
  <c r="K815"/>
  <c r="L814"/>
  <c r="G814"/>
  <c r="L813"/>
  <c r="G813"/>
  <c r="L812"/>
  <c r="G812"/>
  <c r="L811"/>
  <c r="G811"/>
  <c r="L810"/>
  <c r="G810"/>
  <c r="L809"/>
  <c r="K809"/>
  <c r="K1080" s="1"/>
  <c r="E808"/>
  <c r="G808" s="1"/>
  <c r="O1327" l="1"/>
  <c r="L808"/>
  <c r="L1080" s="1"/>
  <c r="G1080"/>
  <c r="V1217"/>
  <c r="E1221" s="1"/>
  <c r="E1222" s="1"/>
  <c r="L1048"/>
  <c r="O626" l="1"/>
  <c r="I626"/>
  <c r="G626"/>
  <c r="P801"/>
  <c r="M801"/>
  <c r="G758" l="1"/>
  <c r="O757"/>
  <c r="G756"/>
  <c r="M755"/>
  <c r="G755"/>
  <c r="O754"/>
  <c r="O753"/>
  <c r="O752"/>
  <c r="O751"/>
  <c r="O750"/>
  <c r="G749"/>
  <c r="G748"/>
  <c r="G747"/>
  <c r="G746"/>
  <c r="G745"/>
  <c r="G744"/>
  <c r="G743"/>
  <c r="G742"/>
  <c r="G741"/>
  <c r="G740"/>
  <c r="G739"/>
  <c r="G738"/>
  <c r="G737"/>
  <c r="G736"/>
  <c r="G735"/>
  <c r="G734"/>
  <c r="G733"/>
  <c r="G732"/>
  <c r="G731"/>
  <c r="O730"/>
  <c r="G730"/>
  <c r="O729"/>
  <c r="O728"/>
  <c r="O727"/>
  <c r="G727"/>
  <c r="G726"/>
  <c r="G725"/>
  <c r="O724"/>
  <c r="G723"/>
  <c r="G722"/>
  <c r="G721"/>
  <c r="G720"/>
  <c r="O719"/>
  <c r="G719"/>
  <c r="G718"/>
  <c r="O717"/>
  <c r="G717"/>
  <c r="G716"/>
  <c r="G715"/>
  <c r="O714"/>
  <c r="G713"/>
  <c r="M712"/>
  <c r="G711"/>
  <c r="M710"/>
  <c r="O709"/>
  <c r="O708"/>
  <c r="O707"/>
  <c r="G706"/>
  <c r="G705"/>
  <c r="O704"/>
  <c r="O703"/>
  <c r="G702"/>
  <c r="O701"/>
  <c r="O687"/>
  <c r="O689" s="1"/>
  <c r="G690" s="1"/>
  <c r="G674"/>
  <c r="G673"/>
  <c r="G672"/>
  <c r="G671"/>
  <c r="G670"/>
  <c r="G669"/>
  <c r="G668"/>
  <c r="G667"/>
  <c r="G666"/>
  <c r="O665"/>
  <c r="O664"/>
  <c r="O663"/>
  <c r="O662"/>
  <c r="O661"/>
  <c r="O660"/>
  <c r="O659"/>
  <c r="O658"/>
  <c r="O657"/>
  <c r="O656"/>
  <c r="O655"/>
  <c r="O654"/>
  <c r="O653"/>
  <c r="O652"/>
  <c r="O651"/>
  <c r="O650"/>
  <c r="O649"/>
  <c r="O648"/>
  <c r="O647"/>
  <c r="O646"/>
  <c r="O645"/>
  <c r="O644"/>
  <c r="O643"/>
  <c r="O642"/>
  <c r="O641"/>
  <c r="O640"/>
  <c r="O639"/>
  <c r="O638"/>
  <c r="O637"/>
  <c r="O636"/>
  <c r="G625"/>
  <c r="G624"/>
  <c r="G623"/>
  <c r="G622"/>
  <c r="G621"/>
  <c r="G620"/>
  <c r="G619"/>
  <c r="G618"/>
  <c r="G617"/>
  <c r="G616"/>
  <c r="G615"/>
  <c r="G614"/>
  <c r="G613"/>
  <c r="G612"/>
  <c r="I611"/>
  <c r="G610"/>
  <c r="G609"/>
  <c r="G608"/>
  <c r="G607"/>
  <c r="G606"/>
  <c r="G605"/>
  <c r="O604"/>
  <c r="O603"/>
  <c r="G602"/>
  <c r="G601"/>
  <c r="G600"/>
  <c r="G587"/>
  <c r="G586"/>
  <c r="G585"/>
  <c r="G584"/>
  <c r="G583"/>
  <c r="O582"/>
  <c r="G582"/>
  <c r="O581"/>
  <c r="G581"/>
  <c r="O580"/>
  <c r="G580"/>
  <c r="O579"/>
  <c r="G579"/>
  <c r="O578"/>
  <c r="G578"/>
  <c r="O577"/>
  <c r="G577"/>
  <c r="O576"/>
  <c r="G576"/>
  <c r="O575"/>
  <c r="G575"/>
  <c r="O574"/>
  <c r="G574"/>
  <c r="G573"/>
  <c r="O572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O552"/>
  <c r="G552"/>
  <c r="G551"/>
  <c r="G550"/>
  <c r="G549"/>
  <c r="G548"/>
  <c r="O547"/>
  <c r="G546"/>
  <c r="G545"/>
  <c r="G544"/>
  <c r="O543"/>
  <c r="G543"/>
  <c r="O542"/>
  <c r="G542"/>
  <c r="O541"/>
  <c r="M540"/>
  <c r="O539"/>
  <c r="O538"/>
  <c r="O537"/>
  <c r="O536"/>
  <c r="O535"/>
  <c r="O534"/>
  <c r="O533"/>
  <c r="O532"/>
  <c r="O531"/>
  <c r="O530"/>
  <c r="O529"/>
  <c r="O528"/>
  <c r="O527"/>
  <c r="O526"/>
  <c r="M525"/>
  <c r="M524"/>
  <c r="M523"/>
  <c r="M522"/>
  <c r="M521"/>
  <c r="M520"/>
  <c r="M519"/>
  <c r="M518"/>
  <c r="M517"/>
  <c r="M516"/>
  <c r="M515"/>
  <c r="M514"/>
  <c r="M513"/>
  <c r="M512"/>
  <c r="M511"/>
  <c r="M510"/>
  <c r="K509"/>
  <c r="K508"/>
  <c r="K507"/>
  <c r="K506"/>
  <c r="K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N475"/>
  <c r="M475"/>
  <c r="L475"/>
  <c r="K475"/>
  <c r="J475"/>
  <c r="H475"/>
  <c r="G470"/>
  <c r="G469"/>
  <c r="G468"/>
  <c r="G467"/>
  <c r="G466"/>
  <c r="G465"/>
  <c r="G464"/>
  <c r="G463"/>
  <c r="G462"/>
  <c r="G461"/>
  <c r="G460"/>
  <c r="G459"/>
  <c r="G458"/>
  <c r="G457"/>
  <c r="G456"/>
  <c r="E455"/>
  <c r="G455" s="1"/>
  <c r="G454"/>
  <c r="G453"/>
  <c r="G452"/>
  <c r="G451"/>
  <c r="G450"/>
  <c r="F449"/>
  <c r="G449" s="1"/>
  <c r="G448"/>
  <c r="G447"/>
  <c r="G446"/>
  <c r="G445"/>
  <c r="G444"/>
  <c r="G443"/>
  <c r="G442"/>
  <c r="G441"/>
  <c r="G440"/>
  <c r="G439"/>
  <c r="G438"/>
  <c r="G437"/>
  <c r="G436"/>
  <c r="I435"/>
  <c r="I475" s="1"/>
  <c r="O434"/>
  <c r="O433"/>
  <c r="O432"/>
  <c r="O431"/>
  <c r="O430"/>
  <c r="O429"/>
  <c r="O428"/>
  <c r="O427"/>
  <c r="O426"/>
  <c r="O425"/>
  <c r="O424"/>
  <c r="O423"/>
  <c r="O422"/>
  <c r="O421"/>
  <c r="O420"/>
  <c r="O419"/>
  <c r="O418"/>
  <c r="O417"/>
  <c r="O416"/>
  <c r="I407"/>
  <c r="L406"/>
  <c r="J406"/>
  <c r="H406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F384"/>
  <c r="G384" s="1"/>
  <c r="G383"/>
  <c r="G382"/>
  <c r="G381"/>
  <c r="G380"/>
  <c r="E379"/>
  <c r="G379" s="1"/>
  <c r="G378"/>
  <c r="G377"/>
  <c r="G376"/>
  <c r="F375"/>
  <c r="G375" s="1"/>
  <c r="G374"/>
  <c r="G373"/>
  <c r="G372"/>
  <c r="F371"/>
  <c r="F406" s="1"/>
  <c r="G370"/>
  <c r="G369"/>
  <c r="G368"/>
  <c r="G367"/>
  <c r="G366"/>
  <c r="G365"/>
  <c r="G364"/>
  <c r="G363"/>
  <c r="G362"/>
  <c r="G361"/>
  <c r="G360"/>
  <c r="G359"/>
  <c r="G358"/>
  <c r="G357"/>
  <c r="G356"/>
  <c r="G355"/>
  <c r="K354"/>
  <c r="K353"/>
  <c r="K352"/>
  <c r="K351"/>
  <c r="M350"/>
  <c r="M349"/>
  <c r="M348"/>
  <c r="M347"/>
  <c r="M346"/>
  <c r="M345"/>
  <c r="M344"/>
  <c r="O343"/>
  <c r="O342"/>
  <c r="O341"/>
  <c r="O340"/>
  <c r="O339"/>
  <c r="O338"/>
  <c r="N337"/>
  <c r="N406" s="1"/>
  <c r="O336"/>
  <c r="G324"/>
  <c r="P324" s="1"/>
  <c r="P323"/>
  <c r="O322"/>
  <c r="P322" s="1"/>
  <c r="O321"/>
  <c r="P321" s="1"/>
  <c r="O320"/>
  <c r="P320" s="1"/>
  <c r="O319"/>
  <c r="P319" s="1"/>
  <c r="O317"/>
  <c r="P317" s="1"/>
  <c r="O316"/>
  <c r="P316" s="1"/>
  <c r="O315"/>
  <c r="P315" s="1"/>
  <c r="O314"/>
  <c r="P314" s="1"/>
  <c r="O313"/>
  <c r="P313" s="1"/>
  <c r="K311"/>
  <c r="P311" s="1"/>
  <c r="K310"/>
  <c r="P310" s="1"/>
  <c r="K309"/>
  <c r="P309" s="1"/>
  <c r="K308"/>
  <c r="P308" s="1"/>
  <c r="K307"/>
  <c r="P307" s="1"/>
  <c r="K306"/>
  <c r="P306" s="1"/>
  <c r="K305"/>
  <c r="P305" s="1"/>
  <c r="K304"/>
  <c r="P304" s="1"/>
  <c r="K303"/>
  <c r="P303" s="1"/>
  <c r="K302"/>
  <c r="P302" s="1"/>
  <c r="K301"/>
  <c r="P301" s="1"/>
  <c r="K300"/>
  <c r="P300" s="1"/>
  <c r="K299"/>
  <c r="P299" s="1"/>
  <c r="K298"/>
  <c r="P298" s="1"/>
  <c r="K297"/>
  <c r="P297" s="1"/>
  <c r="K296"/>
  <c r="P296" s="1"/>
  <c r="K295"/>
  <c r="P295" s="1"/>
  <c r="K294"/>
  <c r="P294" s="1"/>
  <c r="K293"/>
  <c r="P293" s="1"/>
  <c r="K292"/>
  <c r="P292" s="1"/>
  <c r="K291"/>
  <c r="P291" s="1"/>
  <c r="K290"/>
  <c r="P290" s="1"/>
  <c r="K289"/>
  <c r="P289" s="1"/>
  <c r="K288"/>
  <c r="P288" s="1"/>
  <c r="K287"/>
  <c r="P287" s="1"/>
  <c r="K286"/>
  <c r="P286" s="1"/>
  <c r="K285"/>
  <c r="P285" s="1"/>
  <c r="K284"/>
  <c r="P284" s="1"/>
  <c r="K283"/>
  <c r="P283" s="1"/>
  <c r="K282"/>
  <c r="P282" s="1"/>
  <c r="K281"/>
  <c r="P281" s="1"/>
  <c r="K280"/>
  <c r="P280" s="1"/>
  <c r="K279"/>
  <c r="P279" s="1"/>
  <c r="K278"/>
  <c r="P278" s="1"/>
  <c r="K277"/>
  <c r="P277" s="1"/>
  <c r="K276"/>
  <c r="P276" s="1"/>
  <c r="K275"/>
  <c r="P275" s="1"/>
  <c r="K274"/>
  <c r="P274" s="1"/>
  <c r="K273"/>
  <c r="P273" s="1"/>
  <c r="K272"/>
  <c r="P272" s="1"/>
  <c r="K271"/>
  <c r="P271" s="1"/>
  <c r="K270"/>
  <c r="P270" s="1"/>
  <c r="K268"/>
  <c r="P268" s="1"/>
  <c r="K267"/>
  <c r="P267" s="1"/>
  <c r="K266"/>
  <c r="P266" s="1"/>
  <c r="K265"/>
  <c r="P265" s="1"/>
  <c r="K264"/>
  <c r="P264" s="1"/>
  <c r="K263"/>
  <c r="P263" s="1"/>
  <c r="K262"/>
  <c r="P262" s="1"/>
  <c r="K261"/>
  <c r="P261" s="1"/>
  <c r="K260"/>
  <c r="P260" s="1"/>
  <c r="K259"/>
  <c r="P259" s="1"/>
  <c r="K258"/>
  <c r="P258" s="1"/>
  <c r="K257"/>
  <c r="P257" s="1"/>
  <c r="K256"/>
  <c r="P256" s="1"/>
  <c r="K255"/>
  <c r="P255" s="1"/>
  <c r="K254"/>
  <c r="P254" s="1"/>
  <c r="K253"/>
  <c r="P253" s="1"/>
  <c r="K252"/>
  <c r="P252" s="1"/>
  <c r="K251"/>
  <c r="P251" s="1"/>
  <c r="K250"/>
  <c r="P250" s="1"/>
  <c r="K249"/>
  <c r="P249" s="1"/>
  <c r="K248"/>
  <c r="P248" s="1"/>
  <c r="K247"/>
  <c r="P247" s="1"/>
  <c r="K246"/>
  <c r="P246" s="1"/>
  <c r="K245"/>
  <c r="P245" s="1"/>
  <c r="M243"/>
  <c r="P243" s="1"/>
  <c r="M242"/>
  <c r="P242" s="1"/>
  <c r="M241"/>
  <c r="P241" s="1"/>
  <c r="O239"/>
  <c r="P239" s="1"/>
  <c r="I238"/>
  <c r="P238" s="1"/>
  <c r="G237"/>
  <c r="P237" s="1"/>
  <c r="G236"/>
  <c r="P236" s="1"/>
  <c r="G235"/>
  <c r="P235" s="1"/>
  <c r="G234"/>
  <c r="P234" s="1"/>
  <c r="G233"/>
  <c r="P233" s="1"/>
  <c r="G232"/>
  <c r="P232" s="1"/>
  <c r="G231"/>
  <c r="P231" s="1"/>
  <c r="G230"/>
  <c r="P230" s="1"/>
  <c r="G229"/>
  <c r="P229" s="1"/>
  <c r="M228"/>
  <c r="P228" s="1"/>
  <c r="M227"/>
  <c r="P227" s="1"/>
  <c r="M226"/>
  <c r="P226" s="1"/>
  <c r="M225"/>
  <c r="P225" s="1"/>
  <c r="G224"/>
  <c r="P224" s="1"/>
  <c r="K222"/>
  <c r="P222" s="1"/>
  <c r="K221"/>
  <c r="P221" s="1"/>
  <c r="K220"/>
  <c r="P220" s="1"/>
  <c r="G219"/>
  <c r="P219" s="1"/>
  <c r="G218"/>
  <c r="P218" s="1"/>
  <c r="K217"/>
  <c r="P217" s="1"/>
  <c r="G216"/>
  <c r="P216" s="1"/>
  <c r="O214"/>
  <c r="P214" s="1"/>
  <c r="O213"/>
  <c r="P213" s="1"/>
  <c r="G211"/>
  <c r="P211" s="1"/>
  <c r="G210"/>
  <c r="P210" s="1"/>
  <c r="G209"/>
  <c r="P209" s="1"/>
  <c r="G208"/>
  <c r="P208" s="1"/>
  <c r="G207"/>
  <c r="P207" s="1"/>
  <c r="K205"/>
  <c r="P205" s="1"/>
  <c r="K204"/>
  <c r="P204" s="1"/>
  <c r="K203"/>
  <c r="K325" s="1"/>
  <c r="G201"/>
  <c r="P201" s="1"/>
  <c r="I200"/>
  <c r="G200"/>
  <c r="O198"/>
  <c r="P198" s="1"/>
  <c r="O197"/>
  <c r="P197" s="1"/>
  <c r="O196"/>
  <c r="P196" s="1"/>
  <c r="O195"/>
  <c r="P195" s="1"/>
  <c r="O194"/>
  <c r="P194" s="1"/>
  <c r="O193"/>
  <c r="P193" s="1"/>
  <c r="G191"/>
  <c r="P191" s="1"/>
  <c r="G190"/>
  <c r="P190" s="1"/>
  <c r="G189"/>
  <c r="P189" s="1"/>
  <c r="G187"/>
  <c r="P187" s="1"/>
  <c r="G186"/>
  <c r="P186" s="1"/>
  <c r="G185"/>
  <c r="P185" s="1"/>
  <c r="G184"/>
  <c r="P184" s="1"/>
  <c r="G182"/>
  <c r="P182" s="1"/>
  <c r="O180"/>
  <c r="P180" s="1"/>
  <c r="O179"/>
  <c r="P179" s="1"/>
  <c r="M177"/>
  <c r="P177" s="1"/>
  <c r="M176"/>
  <c r="P176" s="1"/>
  <c r="M175"/>
  <c r="P175" s="1"/>
  <c r="M174"/>
  <c r="P174" s="1"/>
  <c r="M173"/>
  <c r="P173" s="1"/>
  <c r="M172"/>
  <c r="P172" s="1"/>
  <c r="M171"/>
  <c r="P171" s="1"/>
  <c r="O169"/>
  <c r="P169" s="1"/>
  <c r="O168"/>
  <c r="P168" s="1"/>
  <c r="O167"/>
  <c r="P167" s="1"/>
  <c r="M165"/>
  <c r="P165" s="1"/>
  <c r="M164"/>
  <c r="P164" s="1"/>
  <c r="M163"/>
  <c r="P163" s="1"/>
  <c r="M161"/>
  <c r="P161" s="1"/>
  <c r="M159"/>
  <c r="P159" s="1"/>
  <c r="M157"/>
  <c r="P157" s="1"/>
  <c r="M155"/>
  <c r="P155" s="1"/>
  <c r="M153"/>
  <c r="P153" s="1"/>
  <c r="M151"/>
  <c r="P151" s="1"/>
  <c r="M150"/>
  <c r="P150" s="1"/>
  <c r="M149"/>
  <c r="P149" s="1"/>
  <c r="M148"/>
  <c r="P148" s="1"/>
  <c r="M147"/>
  <c r="P147" s="1"/>
  <c r="M146"/>
  <c r="P146" s="1"/>
  <c r="M145"/>
  <c r="P145" s="1"/>
  <c r="M144"/>
  <c r="P144" s="1"/>
  <c r="M143"/>
  <c r="P143" s="1"/>
  <c r="M142"/>
  <c r="P142" s="1"/>
  <c r="M141"/>
  <c r="P141" s="1"/>
  <c r="M140"/>
  <c r="P140" s="1"/>
  <c r="M139"/>
  <c r="P139" s="1"/>
  <c r="G138"/>
  <c r="P138" s="1"/>
  <c r="O137"/>
  <c r="P137" s="1"/>
  <c r="O136"/>
  <c r="P136" s="1"/>
  <c r="O135"/>
  <c r="P135" s="1"/>
  <c r="G134"/>
  <c r="P134" s="1"/>
  <c r="G133"/>
  <c r="P133" s="1"/>
  <c r="G132"/>
  <c r="P132" s="1"/>
  <c r="G130"/>
  <c r="P130" s="1"/>
  <c r="G129"/>
  <c r="P129" s="1"/>
  <c r="G128"/>
  <c r="P128" s="1"/>
  <c r="M127"/>
  <c r="P127" s="1"/>
  <c r="G126"/>
  <c r="P126" s="1"/>
  <c r="M125"/>
  <c r="P125" s="1"/>
  <c r="G124"/>
  <c r="P124" s="1"/>
  <c r="G123"/>
  <c r="P123" s="1"/>
  <c r="M121"/>
  <c r="P121" s="1"/>
  <c r="M120"/>
  <c r="P120" s="1"/>
  <c r="M119"/>
  <c r="P119" s="1"/>
  <c r="M118"/>
  <c r="P118" s="1"/>
  <c r="M117"/>
  <c r="P117" s="1"/>
  <c r="M116"/>
  <c r="P116" s="1"/>
  <c r="M115"/>
  <c r="P115" s="1"/>
  <c r="M114"/>
  <c r="P114" s="1"/>
  <c r="M113"/>
  <c r="P113" s="1"/>
  <c r="M112"/>
  <c r="P112" s="1"/>
  <c r="M111"/>
  <c r="P111" s="1"/>
  <c r="M110"/>
  <c r="P110" s="1"/>
  <c r="M109"/>
  <c r="P109" s="1"/>
  <c r="M108"/>
  <c r="P108" s="1"/>
  <c r="M107"/>
  <c r="P107" s="1"/>
  <c r="M106"/>
  <c r="P106" s="1"/>
  <c r="M105"/>
  <c r="P105" s="1"/>
  <c r="M104"/>
  <c r="P104" s="1"/>
  <c r="M103"/>
  <c r="P103" s="1"/>
  <c r="M102"/>
  <c r="P102" s="1"/>
  <c r="M101"/>
  <c r="P101" s="1"/>
  <c r="M100"/>
  <c r="P100" s="1"/>
  <c r="M99"/>
  <c r="P99" s="1"/>
  <c r="M98"/>
  <c r="P98" s="1"/>
  <c r="M97"/>
  <c r="P97" s="1"/>
  <c r="M96"/>
  <c r="P96" s="1"/>
  <c r="M94"/>
  <c r="P94" s="1"/>
  <c r="M93"/>
  <c r="P93" s="1"/>
  <c r="M92"/>
  <c r="P92" s="1"/>
  <c r="M91"/>
  <c r="P91" s="1"/>
  <c r="M89"/>
  <c r="P89" s="1"/>
  <c r="M88"/>
  <c r="P88" s="1"/>
  <c r="M87"/>
  <c r="P87" s="1"/>
  <c r="M86"/>
  <c r="P86" s="1"/>
  <c r="M85"/>
  <c r="P85" s="1"/>
  <c r="M84"/>
  <c r="P84" s="1"/>
  <c r="M83"/>
  <c r="P83" s="1"/>
  <c r="M82"/>
  <c r="P82" s="1"/>
  <c r="M81"/>
  <c r="P81" s="1"/>
  <c r="M80"/>
  <c r="P80" s="1"/>
  <c r="M78"/>
  <c r="P78" s="1"/>
  <c r="M77"/>
  <c r="P77" s="1"/>
  <c r="M76"/>
  <c r="P76" s="1"/>
  <c r="M75"/>
  <c r="P75" s="1"/>
  <c r="M74"/>
  <c r="P74" s="1"/>
  <c r="M73"/>
  <c r="P73" s="1"/>
  <c r="M72"/>
  <c r="P72" s="1"/>
  <c r="M71"/>
  <c r="P71" s="1"/>
  <c r="M70"/>
  <c r="P70" s="1"/>
  <c r="M69"/>
  <c r="P69" s="1"/>
  <c r="M68"/>
  <c r="P68" s="1"/>
  <c r="M66"/>
  <c r="P66" s="1"/>
  <c r="M65"/>
  <c r="P65" s="1"/>
  <c r="M64"/>
  <c r="P64" s="1"/>
  <c r="G63"/>
  <c r="P63" s="1"/>
  <c r="G62"/>
  <c r="P62" s="1"/>
  <c r="G61"/>
  <c r="P61" s="1"/>
  <c r="G60"/>
  <c r="P60" s="1"/>
  <c r="G59"/>
  <c r="P59" s="1"/>
  <c r="G58"/>
  <c r="P58" s="1"/>
  <c r="G57"/>
  <c r="P57" s="1"/>
  <c r="M56"/>
  <c r="P56" s="1"/>
  <c r="G55"/>
  <c r="P55" s="1"/>
  <c r="G54"/>
  <c r="P54" s="1"/>
  <c r="G53"/>
  <c r="P53" s="1"/>
  <c r="M52"/>
  <c r="P52" s="1"/>
  <c r="G51"/>
  <c r="P51" s="1"/>
  <c r="M50"/>
  <c r="P50" s="1"/>
  <c r="M48"/>
  <c r="P48" s="1"/>
  <c r="M47"/>
  <c r="P47" s="1"/>
  <c r="M46"/>
  <c r="P46" s="1"/>
  <c r="M45"/>
  <c r="P45" s="1"/>
  <c r="M44"/>
  <c r="P44" s="1"/>
  <c r="M43"/>
  <c r="P43" s="1"/>
  <c r="M42"/>
  <c r="P42" s="1"/>
  <c r="M41"/>
  <c r="P41" s="1"/>
  <c r="M39"/>
  <c r="P39" s="1"/>
  <c r="G38"/>
  <c r="P38" s="1"/>
  <c r="G37"/>
  <c r="P37" s="1"/>
  <c r="M36"/>
  <c r="G34"/>
  <c r="P34" s="1"/>
  <c r="G33"/>
  <c r="P33" s="1"/>
  <c r="G32"/>
  <c r="P32" s="1"/>
  <c r="G31"/>
  <c r="P31" s="1"/>
  <c r="G30"/>
  <c r="P30" s="1"/>
  <c r="G29"/>
  <c r="P29" s="1"/>
  <c r="G27"/>
  <c r="P27" s="1"/>
  <c r="G26"/>
  <c r="P26" s="1"/>
  <c r="G25"/>
  <c r="P25" s="1"/>
  <c r="G24"/>
  <c r="P24" s="1"/>
  <c r="G23"/>
  <c r="P23" s="1"/>
  <c r="G22"/>
  <c r="P22" s="1"/>
  <c r="G21"/>
  <c r="P21" s="1"/>
  <c r="G20"/>
  <c r="P20" s="1"/>
  <c r="G19"/>
  <c r="P19" s="1"/>
  <c r="F18"/>
  <c r="G18" s="1"/>
  <c r="P18" s="1"/>
  <c r="G17"/>
  <c r="P17" s="1"/>
  <c r="G16"/>
  <c r="P16" s="1"/>
  <c r="G15"/>
  <c r="P15" s="1"/>
  <c r="G14"/>
  <c r="P14" s="1"/>
  <c r="G13"/>
  <c r="P13" s="1"/>
  <c r="G12"/>
  <c r="P12" s="1"/>
  <c r="G11"/>
  <c r="P11" s="1"/>
  <c r="G10"/>
  <c r="I325" l="1"/>
  <c r="P203"/>
  <c r="P406"/>
  <c r="O675"/>
  <c r="K407"/>
  <c r="G675"/>
  <c r="G325"/>
  <c r="P10"/>
  <c r="M325"/>
  <c r="O475"/>
  <c r="K588"/>
  <c r="M588"/>
  <c r="O588"/>
  <c r="P200"/>
  <c r="M407"/>
  <c r="G371"/>
  <c r="G407" s="1"/>
  <c r="G588"/>
  <c r="G475"/>
  <c r="F475"/>
  <c r="Q475" s="1"/>
  <c r="O337"/>
  <c r="O407" s="1"/>
  <c r="O325"/>
  <c r="P36"/>
  <c r="G676" l="1"/>
  <c r="E589"/>
  <c r="F326"/>
  <c r="P325"/>
  <c r="P475"/>
  <c r="P407"/>
</calcChain>
</file>

<file path=xl/sharedStrings.xml><?xml version="1.0" encoding="utf-8"?>
<sst xmlns="http://schemas.openxmlformats.org/spreadsheetml/2006/main" count="5821" uniqueCount="2794">
  <si>
    <t>INVENTORY</t>
  </si>
  <si>
    <t>Name of Zone</t>
  </si>
  <si>
    <t>Garhwal</t>
  </si>
  <si>
    <t>Name of Circle</t>
  </si>
  <si>
    <t>Roorkee</t>
  </si>
  <si>
    <t>Name of Division</t>
  </si>
  <si>
    <t>220 KV O&amp;M Division Roorkee</t>
  </si>
  <si>
    <t>Name of Substation</t>
  </si>
  <si>
    <t>220 KV S/S Roorkee</t>
  </si>
  <si>
    <t>Month of</t>
  </si>
  <si>
    <t>S.No.</t>
  </si>
  <si>
    <t>Name of Item</t>
  </si>
  <si>
    <t>Unit</t>
  </si>
  <si>
    <t>Unit Rate
(Rs)</t>
  </si>
  <si>
    <t>Useable</t>
  </si>
  <si>
    <t>Serviceble</t>
  </si>
  <si>
    <t>Non-Moving</t>
  </si>
  <si>
    <t>Obsolete</t>
  </si>
  <si>
    <t>Screp</t>
  </si>
  <si>
    <t>Remark</t>
  </si>
  <si>
    <t>Qty</t>
  </si>
  <si>
    <t>Total Amount
 in Rs.</t>
  </si>
  <si>
    <t>Total Amount in Rs.</t>
  </si>
  <si>
    <t>Total Amount 
in Rs.</t>
  </si>
  <si>
    <t>132 kv BHEL make 3 pole circuit Breaker without structure (old &amp; used) obsolete.</t>
  </si>
  <si>
    <t>Nos</t>
  </si>
  <si>
    <t>survey done 2025-26</t>
  </si>
  <si>
    <t>Clamp &amp; Connector Scrap.(Aluminium Alloy)</t>
  </si>
  <si>
    <t>Kg</t>
  </si>
  <si>
    <t>33 KV CT Damage</t>
  </si>
  <si>
    <t>132 KV CT Damage</t>
  </si>
  <si>
    <t>220 KV CVT Damage</t>
  </si>
  <si>
    <t>33 KV NCVT Damage</t>
  </si>
  <si>
    <t>220 kv BHEL make 3 pole circuit Breaker without structure (old &amp; used) obsolete.</t>
  </si>
  <si>
    <t>T/F oil drum empty</t>
  </si>
  <si>
    <t>132 KV central break isolator,O/U Dismentied.</t>
  </si>
  <si>
    <t>Wave trap without PLCC coupling. Oid &amp; used</t>
  </si>
  <si>
    <t>220 KV CVT 1ph.desmantle,obsolete.</t>
  </si>
  <si>
    <t>220 KV LA 1ph.desmantle,obsolete.</t>
  </si>
  <si>
    <t>132 KV CT 1ph.desmantle,obsolete.</t>
  </si>
  <si>
    <t>220 KV circuit breaker 2ph.desmantle,obsolete.</t>
  </si>
  <si>
    <t>220 KV current transformer 1ph.desmantle,obsolete.</t>
  </si>
  <si>
    <t>220 kv CT,600/1 amp.STC MakeSl.no.-2015/2102</t>
  </si>
  <si>
    <t>220 KV Current transformer 1ph.</t>
  </si>
  <si>
    <t>220 KV Isolator 3ph.</t>
  </si>
  <si>
    <t>132KV Isolator 3ph.</t>
  </si>
  <si>
    <t>structure(220 KV BHEL Make Circuit breaker)  old &amp; used incomplete.</t>
  </si>
  <si>
    <t>220 KV central break isolator,O/U Dismentied.</t>
  </si>
  <si>
    <t xml:space="preserve">Repair sleave for ACSR zebra conductor </t>
  </si>
  <si>
    <t>Joint mid span for ACSR zebra conductor.</t>
  </si>
  <si>
    <t>joint mid spam 7/9 E/W</t>
  </si>
  <si>
    <t xml:space="preserve">Repair sleeve for Dear  conductor </t>
  </si>
  <si>
    <t>Double tension compressor type single zebra conductor fitting.</t>
  </si>
  <si>
    <t>Yoke Plate size 360x110x14 mm</t>
  </si>
  <si>
    <t>Raychem make 33 kv outdoor termination kit 3x300 sq.mm</t>
  </si>
  <si>
    <t>33 kv CT 1000/1 amp. 3core ac.0.2</t>
  </si>
  <si>
    <t>ACSR zebra conductor.</t>
  </si>
  <si>
    <t>KM</t>
  </si>
  <si>
    <t>ACSR Zebra conductor cutbit o/u.</t>
  </si>
  <si>
    <t>Mtr</t>
  </si>
  <si>
    <t>Cable termination block</t>
  </si>
  <si>
    <t>Buccholz Relay GOR-3</t>
  </si>
  <si>
    <t>GI Structure for 132 kv Gantry beem with N&amp;B incumplete.</t>
  </si>
  <si>
    <t>MT</t>
  </si>
  <si>
    <t>GI Structure for 132 kv Gantry column with N&amp;B incumplete.</t>
  </si>
  <si>
    <t>220 KV DD+0 Tower wightout stub.</t>
  </si>
  <si>
    <t>Disc insulator 160 Kn</t>
  </si>
  <si>
    <t>Cotrol panal protection tranfer switch.RBC 250P12246ZW 95/L,25A/660V AC Recom make(NIT)</t>
  </si>
  <si>
    <t>GI Tower Parts (Templates Old and Used)</t>
  </si>
  <si>
    <t>Disc insulator 120 KN</t>
  </si>
  <si>
    <t>No.</t>
  </si>
  <si>
    <t>ACSR Deer conductor tension Fitting with jumper cone.</t>
  </si>
  <si>
    <t>Single Tension Zebra fitting with jumper cone.</t>
  </si>
  <si>
    <t xml:space="preserve">33 KV Isolator Jaw made of three No. copper step. </t>
  </si>
  <si>
    <t xml:space="preserve">Molecular sives filter capacity 55 kg </t>
  </si>
  <si>
    <t>Max. Min. Register 200 Page</t>
  </si>
  <si>
    <t>Supply position Register 200 Page</t>
  </si>
  <si>
    <t>Battery Register 200 Page</t>
  </si>
  <si>
    <t>Control cable 2x2.5 Sq.mm</t>
  </si>
  <si>
    <t>Control cable 4x2.5 Sq.mm</t>
  </si>
  <si>
    <t>Control cable 6x2.5 Sq.mm</t>
  </si>
  <si>
    <t>Control cable 10x2.5 Sq.mm</t>
  </si>
  <si>
    <t>33 KV CT Rod with Nut &amp; Bolt</t>
  </si>
  <si>
    <t>33 KV CT Terminal brass sleev</t>
  </si>
  <si>
    <t>33 KV CT clamp suitable for Zebra conductor</t>
  </si>
  <si>
    <t>16 Amp.double pole DC, MCB</t>
  </si>
  <si>
    <t xml:space="preserve">Boltless wedge 4 hole pad connector swteble for ACSR panther to penther </t>
  </si>
  <si>
    <t xml:space="preserve">Boltless CT connector swteble for panther to penther </t>
  </si>
  <si>
    <t xml:space="preserve">C-Type wedge connector swteble panther to panther </t>
  </si>
  <si>
    <t xml:space="preserve">C-Type wedge connector swteble Zebra to Zebra </t>
  </si>
  <si>
    <t>C-Type wedge connector swteble Moose to Moose</t>
  </si>
  <si>
    <t>C-Type wedge connector swteble Moose to Panther</t>
  </si>
  <si>
    <t>C-Type wedge connector swteble Moose to Zebra</t>
  </si>
  <si>
    <t>C-Type wedge connector swteble  Zebra to  panther</t>
  </si>
  <si>
    <t>Oxide inhibiting electrical joint compound ( AL-AL) 226 GM Bottle</t>
  </si>
  <si>
    <t>245 KV,800 Amp, Condenser HV Bushing 160 MVA ,220/132 KV transformer</t>
  </si>
  <si>
    <t>145 KV,800 Amp, Condenser LV Bushing 160 MVA ,220/132 KV transformer</t>
  </si>
  <si>
    <t>52 KV,1250 Amp, Condenser HVN Bushing 160 MVA ,220/132 KV transformer</t>
  </si>
  <si>
    <t>TOTAL  Items</t>
  </si>
  <si>
    <t>Grand TOTAL(in Rs.)</t>
  </si>
  <si>
    <t>Inventory Month of July-2026</t>
  </si>
  <si>
    <t>Name of Zone: Garhwal Zone</t>
  </si>
  <si>
    <t>Name of Circle: O&amp;M,Circle Roorkee</t>
  </si>
  <si>
    <t>Name of Division: 220kV O&amp;M,Division,Roorkee</t>
  </si>
  <si>
    <t>Name of Substation: 132kV Substation,Roorkee</t>
  </si>
  <si>
    <t>S.No</t>
  </si>
  <si>
    <t>Unit Rate
 in Rs</t>
  </si>
  <si>
    <t>None Moving</t>
  </si>
  <si>
    <t>Unserviceable</t>
  </si>
  <si>
    <t xml:space="preserve"> Scrap</t>
  </si>
  <si>
    <t>Survey 
done</t>
  </si>
  <si>
    <t>Qty.</t>
  </si>
  <si>
    <t>Total Amount
 In Rs</t>
  </si>
  <si>
    <t>C&amp;R pannel O/U dismentled,obsolete,unserviceable,incomplete</t>
  </si>
  <si>
    <t>recommended to survey</t>
  </si>
  <si>
    <t>33kV CT Burnt &amp; Damage</t>
  </si>
  <si>
    <t>SP-55 pole O/U dismantled rusted scrap</t>
  </si>
  <si>
    <t>132kV LA damage</t>
  </si>
  <si>
    <t>132 KV CVT Damage</t>
  </si>
  <si>
    <t>No</t>
  </si>
  <si>
    <t>Aluminium Scrap</t>
  </si>
  <si>
    <t>kg</t>
  </si>
  <si>
    <t>Empty gas cylinder  of 9.0 kg cap.</t>
  </si>
  <si>
    <t>33kV PT defective (single phase)</t>
  </si>
  <si>
    <t>132kV isolator O/U dismentled,without PI,incomplete,unserviceable</t>
  </si>
  <si>
    <t>33 KV Control panel of Cap Bank,o/U,dismentled incomplete</t>
  </si>
  <si>
    <t>RTCC Panel O/U Dismentled,Unserviciable incomplete</t>
  </si>
  <si>
    <t>66kV CVT o/u dismantled</t>
  </si>
  <si>
    <t>Nos.</t>
  </si>
  <si>
    <t>33 KV CT Ratio 800/400/1 AMP (O/U, Defective , Repairable)</t>
  </si>
  <si>
    <t>132kV CT,200/1,Dismentled Obsolete unserviceable</t>
  </si>
  <si>
    <t>Explusion type fuse link of 20 amp of 33 KV  CAP Bank (O/U) obsulate in scrap</t>
  </si>
  <si>
    <t>132KV CVT O/U Dismentled, 0.2 Class Accuracy</t>
  </si>
  <si>
    <t>MS Alloy(cast iron)</t>
  </si>
  <si>
    <t xml:space="preserve">132kV CT,800/400/1,O/U,Dismentled </t>
  </si>
  <si>
    <t>33 KV Circuit Breaker Damage</t>
  </si>
  <si>
    <t>33 KV PT (I/D) Type</t>
  </si>
  <si>
    <t>P N structure (O/U)  NCT Make.</t>
  </si>
  <si>
    <t>Empty oil drum</t>
  </si>
  <si>
    <t>Empty Transformer Oil drum 209Ltr capacity</t>
  </si>
  <si>
    <t>Under Voltage JVS/ Ashida Relay</t>
  </si>
  <si>
    <t>Repair sleeve for panther conductor with 2 parts for Al Alloy</t>
  </si>
  <si>
    <t>H.T C mater yoke plate of size 360x110x14 mm with 5 Nos holes.</t>
  </si>
  <si>
    <t>T-Connector Panther to Panther</t>
  </si>
  <si>
    <t>G.I Earth wire Fitting for 7/9 SWG</t>
  </si>
  <si>
    <t xml:space="preserve">Extension link  For E/W Clamp </t>
  </si>
  <si>
    <t>132 KV Line Isolater</t>
  </si>
  <si>
    <t>132 KV CVT</t>
  </si>
  <si>
    <t>66kV CT 200/100/1Amp 3 Core</t>
  </si>
  <si>
    <t>36kV.1ph.Dead Tank CT 400/200/1</t>
  </si>
  <si>
    <t>ACSR Panther Conductor</t>
  </si>
  <si>
    <t>TNC switch for 33 KV, ABB make circuit breaker.</t>
  </si>
  <si>
    <t>TNC switch for 33 KV,CGL make circuit breaker.</t>
  </si>
  <si>
    <t>Local/Remote switch for 33 KV circuit breaker CGL Make</t>
  </si>
  <si>
    <t>120 KV Surge Arrestor( in two parts)</t>
  </si>
  <si>
    <t>30 KV surge arrestor</t>
  </si>
  <si>
    <t>Km</t>
  </si>
  <si>
    <t>33 KV CT 800/400/1 Old and used</t>
  </si>
  <si>
    <t>Limit switch for PRV, 40 MVA Transformer.</t>
  </si>
  <si>
    <t>2x12 window annunciator, supply voltage 110 V, DC</t>
  </si>
  <si>
    <t>16 window annunciator, supply voltage 110 V, DC</t>
  </si>
  <si>
    <t>12 window annunciator, supply voltage 110 V, DC</t>
  </si>
  <si>
    <t xml:space="preserve">Boltless CT connector suitable for panther to panther </t>
  </si>
  <si>
    <t>Boltless CT connector suitable for Moose  to Moose</t>
  </si>
  <si>
    <t xml:space="preserve">C-Type wedge connector ssuitable panther to panther </t>
  </si>
  <si>
    <t xml:space="preserve">C-Type wedge connector suitable Zebra to Zebra </t>
  </si>
  <si>
    <t>C-Type wedge connector suitable Moose to Moose</t>
  </si>
  <si>
    <t>C-Type wedge connector suitable  Zebra to  panther</t>
  </si>
  <si>
    <t>132 KV HTLS Dead end fitting</t>
  </si>
  <si>
    <t>Oxide inhibiting electrical joint compound ( CU-CU) 226 GM Bottle</t>
  </si>
  <si>
    <t>Total=Item/Amount</t>
  </si>
  <si>
    <t>INVETORY</t>
  </si>
  <si>
    <t xml:space="preserve"> 220 KV O&amp;M Roorkee</t>
  </si>
  <si>
    <t>132 kv s/s Manglore</t>
  </si>
  <si>
    <t>Month</t>
  </si>
  <si>
    <t>Non-moving</t>
  </si>
  <si>
    <t>Scrap</t>
  </si>
  <si>
    <t>SURVEY YEAR</t>
  </si>
  <si>
    <t>.    SURVEY YEAR 2021-22</t>
  </si>
  <si>
    <t xml:space="preserve"> PERPOSED. .    SURVEY YEAR 2023-24</t>
  </si>
  <si>
    <t>S.NO.</t>
  </si>
  <si>
    <t>Item code</t>
  </si>
  <si>
    <t>Unit Rate in Rs</t>
  </si>
  <si>
    <t>Oty</t>
  </si>
  <si>
    <t>Bolted type tension fitting for panther</t>
  </si>
  <si>
    <t>II5I501010</t>
  </si>
  <si>
    <t>Earth wire tension fitting</t>
  </si>
  <si>
    <t>II3I302004</t>
  </si>
  <si>
    <t>Repair sleev for Panther conductor</t>
  </si>
  <si>
    <t>II3I301004</t>
  </si>
  <si>
    <t>Midspan Joint for panther conductor</t>
  </si>
  <si>
    <t>II3I301009</t>
  </si>
  <si>
    <t>Midspan Joint for earth wire</t>
  </si>
  <si>
    <t>Ring type 200/100-5 Amp, LT CTs</t>
  </si>
  <si>
    <t>VV2V204001</t>
  </si>
  <si>
    <t xml:space="preserve">Transformer oil </t>
  </si>
  <si>
    <t>Kltrs.</t>
  </si>
  <si>
    <t>AA0A002003</t>
  </si>
  <si>
    <t xml:space="preserve">ACSR Zebra Conductor </t>
  </si>
  <si>
    <t>Mtrs.</t>
  </si>
  <si>
    <t>AA0A001001</t>
  </si>
  <si>
    <t>Tarantula Conductor in Cut Bite O/U</t>
  </si>
  <si>
    <t>Plastic Seal</t>
  </si>
  <si>
    <t xml:space="preserve">145 KV CT old &amp; used dismantle </t>
  </si>
  <si>
    <t xml:space="preserve">132 KV CT old &amp; used dismantle </t>
  </si>
  <si>
    <t>Vibration Damper(Receive form HTLS Project)</t>
  </si>
  <si>
    <t xml:space="preserve">Repair Sleeve(Receive form HTLS Project) </t>
  </si>
  <si>
    <t>O/U Dismantled 33kv CT 400/1 Amp</t>
  </si>
  <si>
    <t>PVC Control Cable 10 Core 2.5 sq.mm O/U Dismantled in Cut Length  (Receive Back)</t>
  </si>
  <si>
    <t>AA0A002004</t>
  </si>
  <si>
    <t>Compresion Type Mid Span Joint for panther Cond.</t>
  </si>
  <si>
    <t>AA0A002005</t>
  </si>
  <si>
    <t>ACSR Panther Conductor (Receive back from gold Plus Material)</t>
  </si>
  <si>
    <t>Km.</t>
  </si>
  <si>
    <t>33 KV CT old &amp; used dismantle  400/200/1 (Recive Back)</t>
  </si>
  <si>
    <t>33KV isolator With Out E/S 12Amp</t>
  </si>
  <si>
    <t>Anchor Bolt 40 mm Φ</t>
  </si>
  <si>
    <t>Bolted type tension fitting Dismantled for Tarantula to Tarantula cond. O/U</t>
  </si>
  <si>
    <t>II1I106001</t>
  </si>
  <si>
    <t>T Clamp for Tarantula to Tarantula cond. O/U</t>
  </si>
  <si>
    <t>T/F Bushing Clamp  for Tarantula to Tarantula cond. O/U</t>
  </si>
  <si>
    <t>II2I204001</t>
  </si>
  <si>
    <t>CB Clamp for Tarantula to Tarantula cond. O/U</t>
  </si>
  <si>
    <t>II0I009001</t>
  </si>
  <si>
    <t>PG Clamp Dog.to Dog.</t>
  </si>
  <si>
    <t>AA0A002007</t>
  </si>
  <si>
    <t>ACSR Dog Conductor</t>
  </si>
  <si>
    <t>CC3C308009</t>
  </si>
  <si>
    <t>11kv O/D termination kit 3*70 sq.mm</t>
  </si>
  <si>
    <t>CC3C308007</t>
  </si>
  <si>
    <t>11kv O/D termination kit 3*120 sq.mm</t>
  </si>
  <si>
    <t>Top Chanel</t>
  </si>
  <si>
    <t>Cross arm holding Clamp</t>
  </si>
  <si>
    <t>Brasing Clamp</t>
  </si>
  <si>
    <t>Energy Meter O/U Dismantled Secure make</t>
  </si>
  <si>
    <t xml:space="preserve">Energy Meter O/U Dismantled L&amp;T </t>
  </si>
  <si>
    <t>II0I001007</t>
  </si>
  <si>
    <t>70 KN Disc InsulatorO/U Dismantled</t>
  </si>
  <si>
    <t>II0I001005</t>
  </si>
  <si>
    <t>120 KN Disc InsulatorO/U Dismantled</t>
  </si>
  <si>
    <t>Analog type MW Meter (O/U) Dismantle</t>
  </si>
  <si>
    <t>Analog type MVAR Meter (O/U) Dismantle</t>
  </si>
  <si>
    <t>Energy Meter O/U Dismantled Obsolate (secure Make)</t>
  </si>
  <si>
    <t>Energy Meter O/U Dismantled Obsolate (L&amp;T Make)</t>
  </si>
  <si>
    <t>33 kv  Defective CT 400/200/1  (o/u) dismantle Obsolate</t>
  </si>
  <si>
    <t>Alu. Alloy Clamp Scarp</t>
  </si>
  <si>
    <t>Kg.</t>
  </si>
  <si>
    <t>16 KG.2018-19</t>
  </si>
  <si>
    <t>33 KG.2022-23</t>
  </si>
  <si>
    <t>MM0M004006</t>
  </si>
  <si>
    <t>O/U Dismantled Defectiv  Rex 521 Numerical Realy as Srap.</t>
  </si>
  <si>
    <t>2 NO.2020</t>
  </si>
  <si>
    <t>2 NO.2022-23</t>
  </si>
  <si>
    <t>2 NO.2023-24</t>
  </si>
  <si>
    <t>CT/CVT Junction Box OLD&amp; Used Dismanteld in Scrap.</t>
  </si>
  <si>
    <t>2022-23</t>
  </si>
  <si>
    <t>O/U Dismantled Energy Meter Box in Scrap</t>
  </si>
  <si>
    <t>Control cable 2.5*4 core O/U Dismanted  cut &amp; bite in length in scrap(received back)</t>
  </si>
  <si>
    <t>70 KN Silicon Insulator HTLS O/U Dismantled Diffective &amp; damaged as scrap</t>
  </si>
  <si>
    <t>Control cable 2.5*6 core O/U Dismanted cut &amp; bite in length in scrap(received back)</t>
  </si>
  <si>
    <t>33kv Breaker Bursted &amp; Damaged in Scarp incomplite</t>
  </si>
  <si>
    <t>33kv CT Bursted &amp; Damaged in Scrap</t>
  </si>
  <si>
    <t>KG.</t>
  </si>
  <si>
    <t>CT/PT Junction Box OLD&amp; Used Dismanteld in Scrap.</t>
  </si>
  <si>
    <t>Rejected/damaged Fire Extinguser  as Scrap(receive Back)</t>
  </si>
  <si>
    <t>2023-24</t>
  </si>
  <si>
    <t>33kv Breaker Bursted &amp; Damaged in Scarp incomplite ABB Make</t>
  </si>
  <si>
    <t>Empty Oil Drum (O/U)as Scrap</t>
  </si>
  <si>
    <t>Dead end clamp HTLS</t>
  </si>
  <si>
    <t>Old &amp; Used 33KV circuit Breakers</t>
  </si>
  <si>
    <t>Earth wire</t>
  </si>
  <si>
    <t>ABC Type tower part including stub,cleat (uncomplete)</t>
  </si>
  <si>
    <t>MT.</t>
  </si>
  <si>
    <t>ACSR Moose Conductor</t>
  </si>
  <si>
    <t>mtr.</t>
  </si>
  <si>
    <t>Old and used defective Diffrential relay</t>
  </si>
  <si>
    <t xml:space="preserve"> boltless mechanical special Al-alloy "c"type wedge connectors suitable for Zebra to Zebra conductor with stopper having current carriying capacity 1400Amp.</t>
  </si>
  <si>
    <t>boltless mechanical special Al-alloy "c"type wedge connectors suitable for Zebra to panther conductor with stopper having current carriying capacity 1400Amp.</t>
  </si>
  <si>
    <t xml:space="preserve">PG clamp Tarntulla to Tarntulla </t>
  </si>
  <si>
    <t>33KV T/F Bushing block ACSR twin Moose conductor</t>
  </si>
  <si>
    <t xml:space="preserve">132KV CT burnt/damaged </t>
  </si>
  <si>
    <t xml:space="preserve">33KV Circuit breaker old &amp; damaged </t>
  </si>
  <si>
    <t>132 KV CT 200/1A  Old &amp; Used</t>
  </si>
  <si>
    <t>33 KV Isolator old &amp; used</t>
  </si>
  <si>
    <t>110V tripping coil of 132kV circuit breakers CGL as per sample</t>
  </si>
  <si>
    <t xml:space="preserve"> 110V closing coil of 132kV circuit breakers CGL as per sample</t>
  </si>
  <si>
    <t xml:space="preserve">spring charge motor of various type 132 kV circuit breakers CGL make as per sample </t>
  </si>
  <si>
    <t xml:space="preserve"> Digital MW Meter 3 Ph. 4 Wire CTR 800/400/1, PTR 132KV/√3 /110/√3 Size 96*96 mm</t>
  </si>
  <si>
    <t>Digital MVAR meter 110v DC 3 phase 4 wire CTR 200/1A class 0.5 Size 96*96 mm</t>
  </si>
  <si>
    <t>Digital VOLT Meter  Range 0-36 KV PTR-33 KV /√3/110/√3 AC  Aux .Supply 110 V DC  Size 96*96 mm</t>
  </si>
  <si>
    <t>Digital AC AMP Meter  Range 0-400 AC CTR 400/1 Amp 110 V DC  Size 96*96 mm</t>
  </si>
  <si>
    <t xml:space="preserve"> Good quality silica gel in blue crystal in size 6-8 mm</t>
  </si>
  <si>
    <t xml:space="preserve"> silica gel Breathers for power T/F conservator tank having capacity of 5kg with necessry fitting flange </t>
  </si>
  <si>
    <t xml:space="preserve">silica gel Breathers for power T/F OLTC tank having capacity of 2kg with necessry fitting flange </t>
  </si>
  <si>
    <t>Male contact (Blade) with copper contacts strip for 132KV asper sample having 1250amp</t>
  </si>
  <si>
    <t>FeMale contact (Jaw) with copper contacts strip for 132KV asper sample having 1250amp</t>
  </si>
  <si>
    <t>G.I Nut &amp; Bolts including double plain washers of 2.5mm in each set .12.0mm Dia &amp; 60.0 mm length (hights of nuts should not less than 20mm)</t>
  </si>
  <si>
    <t>G.I Nut &amp; Bolts including double plain washers of 2.5mm in each set .10.0mm Dia &amp; 60.0 mm length (hights of nuts should not less than 20mm)</t>
  </si>
  <si>
    <t>33KV Polymer Lighting Arrestor</t>
  </si>
  <si>
    <t>Alu. Alloy Clamp /conductor Scarp</t>
  </si>
  <si>
    <t>kg.</t>
  </si>
  <si>
    <t>Empty Oil Drum (O/U)</t>
  </si>
  <si>
    <t xml:space="preserve">33 kv  Defective CT 400/200/1  (o/u) dismantle </t>
  </si>
  <si>
    <t xml:space="preserve"> 132kV transformer  HV bushing Aluminium alloy clamp suitable for single zebra conductor bushing rod dia 60mm</t>
  </si>
  <si>
    <t>132kV transformer  LV bushing Aluminium alloy clamp suitable for single zebra conductor bushing rod dia 30mm</t>
  </si>
  <si>
    <t>Old and used defective Distance relay</t>
  </si>
  <si>
    <t xml:space="preserve">33KV CT 400/1A Old &amp;Used </t>
  </si>
  <si>
    <t>33KV CT 400/1A Old &amp; defective</t>
  </si>
  <si>
    <t>33KV Circuit breaker(VCB) old &amp; used</t>
  </si>
  <si>
    <t xml:space="preserve">33KV CT 800/1A Old &amp; Used </t>
  </si>
  <si>
    <t>33KV CT 800/1A Old &amp; damaged</t>
  </si>
  <si>
    <t>Multifunction spray</t>
  </si>
  <si>
    <t>Petroleum jelly for electrical use</t>
  </si>
  <si>
    <t>33KV Current Transformer 800/400/1Amp(3Core)</t>
  </si>
  <si>
    <t>33KV Aluminium alloy CB Clamp Suitable for Single Panther</t>
  </si>
  <si>
    <t>33KV Aluminium alloy Isolator Clamp Suitable for Single Panther</t>
  </si>
  <si>
    <t xml:space="preserve">     </t>
  </si>
  <si>
    <t>Total (in Rs)</t>
  </si>
  <si>
    <t>NIL</t>
  </si>
  <si>
    <t>Grand Total (in Rs)</t>
  </si>
  <si>
    <t>Name of  Zone- Garhwal Zone</t>
  </si>
  <si>
    <t>Name Of Circle- O&amp;M Circle Roorkee</t>
  </si>
  <si>
    <t xml:space="preserve">Name Of Division-220 kv O&amp;M Division Roorkee </t>
  </si>
  <si>
    <t>Name Of Substation- 66 K.V. Substation Thithki</t>
  </si>
  <si>
    <t>Month- July-2026</t>
  </si>
  <si>
    <t>Sr.No.</t>
  </si>
  <si>
    <t>Item Code</t>
  </si>
  <si>
    <t>Item</t>
  </si>
  <si>
    <t>Unit Rate in Rs.</t>
  </si>
  <si>
    <t>Non Moving</t>
  </si>
  <si>
    <t>KK0K005001</t>
  </si>
  <si>
    <t>33 KV L.A.</t>
  </si>
  <si>
    <t>-</t>
  </si>
  <si>
    <t>SS4S401001</t>
  </si>
  <si>
    <t>66 K.V Isolator Jaw Capacity 800 Amp.</t>
  </si>
  <si>
    <t>VV5V407023</t>
  </si>
  <si>
    <t>CT- Clamp 66 K.V</t>
  </si>
  <si>
    <t xml:space="preserve">Aluminium Alloy Scrap </t>
  </si>
  <si>
    <t>Copper Scrap</t>
  </si>
  <si>
    <t>Energy Meter L&amp;T make, O/U</t>
  </si>
  <si>
    <t>ACSR Dog Conductor O/U Dismantled</t>
  </si>
  <si>
    <t>CC3C307001</t>
  </si>
  <si>
    <t>CC3C307002</t>
  </si>
  <si>
    <t>FF1F107002</t>
  </si>
  <si>
    <t>28 MM Dia Foundation Anchor Bolt</t>
  </si>
  <si>
    <t>FF1F107001</t>
  </si>
  <si>
    <t>32 MM Dia Foundation Anchor Bolt</t>
  </si>
  <si>
    <t>2V VRLA Battery Cell Damaged</t>
  </si>
  <si>
    <t>66 kv Isolator Jaw Current Carrying Capacity 1600 Amp</t>
  </si>
  <si>
    <t>Pad Connector/Clamp for Panther</t>
  </si>
  <si>
    <t>132 kV B Type tower part S/C TD 1/2 108 B Marks O/U Dismantled</t>
  </si>
  <si>
    <t>66 kv Outdoor Type XLPE cable Termination Kit 1x400 mm2</t>
  </si>
  <si>
    <t>Empty Drum of Transformer Oil</t>
  </si>
  <si>
    <t>Transformer Oil(Old &amp; Used,Dirty)</t>
  </si>
  <si>
    <t>Ltr.</t>
  </si>
  <si>
    <t>Digital Ammeter, Dimension-144x144mm</t>
  </si>
  <si>
    <t>Job</t>
  </si>
  <si>
    <t>Digital Ammeter, Dimension-96x96mm</t>
  </si>
  <si>
    <t>Digital Voltmeter,Dimension-144x144mm</t>
  </si>
  <si>
    <t>Digital Voltmeter, Dimension-96x96mm</t>
  </si>
  <si>
    <t>Digital MW meter,Dimension-144x144mm</t>
  </si>
  <si>
    <t>Digital MVAR meter, Dimension-144x144mm</t>
  </si>
  <si>
    <t xml:space="preserve">Rasin Cast current transformer </t>
  </si>
  <si>
    <t xml:space="preserve">Rasin Cast voltage transformer </t>
  </si>
  <si>
    <t>Name of Zone:-</t>
  </si>
  <si>
    <t>Garhwal Zone Roorkee</t>
  </si>
  <si>
    <t>Name of Circle:-</t>
  </si>
  <si>
    <t xml:space="preserve">Roorkee Circle </t>
  </si>
  <si>
    <t>Name of Division:-220kV O&amp;M Division Roorkee</t>
  </si>
  <si>
    <t>Name of Substation:-220kV S/s Roorkee (Central Store)</t>
  </si>
  <si>
    <t>Month:- July-2026</t>
  </si>
  <si>
    <t>S. No</t>
  </si>
  <si>
    <t>Name of items</t>
  </si>
  <si>
    <t>Unit Rate</t>
  </si>
  <si>
    <t>Usable</t>
  </si>
  <si>
    <t>unserviceable</t>
  </si>
  <si>
    <t>Nov-Moving</t>
  </si>
  <si>
    <t>Total Inventory Amount</t>
  </si>
  <si>
    <t xml:space="preserve">Tower parts  </t>
  </si>
  <si>
    <t>FF0F045001</t>
  </si>
  <si>
    <t>Stub cleat 132kv tower part A type mark D.K</t>
  </si>
  <si>
    <t>FF0F015002</t>
  </si>
  <si>
    <t>Tower part G.I angle ABC type incomplete</t>
  </si>
  <si>
    <t>D.K 302 cleat</t>
  </si>
  <si>
    <t>Tower part ABC type 220kv incomplete</t>
  </si>
  <si>
    <t>Tower part 400kv A type mark 33A</t>
  </si>
  <si>
    <t>Tower part 400kv B type mark 33B w/o stub &amp; cleat</t>
  </si>
  <si>
    <t>FF0F001007</t>
  </si>
  <si>
    <t>400kv B type tower o/u dismantled w/o stub &amp; cleat</t>
  </si>
  <si>
    <t>FF0F020006</t>
  </si>
  <si>
    <t>Stub &amp; cleat 400kv B type</t>
  </si>
  <si>
    <t>G.I tower part angle 400kv ABC type incomplete</t>
  </si>
  <si>
    <t>FF0F050016</t>
  </si>
  <si>
    <t>Stucture fabricated 132kv CBB,CLA,GA and other type</t>
  </si>
  <si>
    <t>FF0F050027</t>
  </si>
  <si>
    <t>Stucture 2phase P.T</t>
  </si>
  <si>
    <t>FF0F043009</t>
  </si>
  <si>
    <t>Templet 132kv +3mtr extation m.s</t>
  </si>
  <si>
    <t>Set</t>
  </si>
  <si>
    <t>FF0F043010</t>
  </si>
  <si>
    <t>Templet 132kv Btype D.k mark</t>
  </si>
  <si>
    <t>FF0F041012</t>
  </si>
  <si>
    <t>Templet 400kv C type tower  60</t>
  </si>
  <si>
    <t>132kv c type D.C tower part o/u dismantled incomplete</t>
  </si>
  <si>
    <t>`</t>
  </si>
  <si>
    <t xml:space="preserve">132kv c type D.C tower part </t>
  </si>
  <si>
    <t>Mt</t>
  </si>
  <si>
    <t>ABC type fabricated Gal. steel D.C super stucture tower part including stub&amp;cleat.</t>
  </si>
  <si>
    <t>FF0F050035</t>
  </si>
  <si>
    <t>Supply gantry bold beam setting 8No</t>
  </si>
  <si>
    <t>GI Nut &amp; bolts</t>
  </si>
  <si>
    <t>FF1F101014</t>
  </si>
  <si>
    <t>G.I, bolt &amp; nut 5/8x3"</t>
  </si>
  <si>
    <t>FF1F101015</t>
  </si>
  <si>
    <t>G.I bolt &amp; nut 5/8X70mm</t>
  </si>
  <si>
    <t>G.I bolt &amp; nut 5/8"X75mm</t>
  </si>
  <si>
    <t>G.I bolt &amp; with washer 16X75mm</t>
  </si>
  <si>
    <t>FF1F103008</t>
  </si>
  <si>
    <t>M/S bolt with nut 8" long</t>
  </si>
  <si>
    <t>Bolt eyes off size with nut</t>
  </si>
  <si>
    <t>Metering Equipment</t>
  </si>
  <si>
    <t>ZZ2Z005004</t>
  </si>
  <si>
    <t>Coupling capacitor for 220kv seemance make</t>
  </si>
  <si>
    <t>NN1N101007</t>
  </si>
  <si>
    <t>33kv double T/F feeder pannel</t>
  </si>
  <si>
    <t>NN0N001004</t>
  </si>
  <si>
    <t>132kv feeder control pannel</t>
  </si>
  <si>
    <t>VV6V503002</t>
  </si>
  <si>
    <t>145kv/110v PT</t>
  </si>
  <si>
    <t>Metering Equipment obsolete/defective</t>
  </si>
  <si>
    <t>VV3V302006</t>
  </si>
  <si>
    <t>Current Transformer Ratio 300-150-1-1-1Amp</t>
  </si>
  <si>
    <t>Current Transformer porceline coller damaged Repairble</t>
  </si>
  <si>
    <t>VV3V303002</t>
  </si>
  <si>
    <t>Current Transformer Ratio  500-250-1 deffective 3 core dismantled Talk make not repairble</t>
  </si>
  <si>
    <t>132kv c.t 800-400-200-1 HBB make o/u dismantled Repairble due to ballon</t>
  </si>
  <si>
    <t>VV3V304002</t>
  </si>
  <si>
    <t>Transformer current 66kv 2/50/1 o/u deffective</t>
  </si>
  <si>
    <t>Coupling capacitor for 66kv o/u</t>
  </si>
  <si>
    <t>Control Desk , LADS</t>
  </si>
  <si>
    <t>VV3V305009</t>
  </si>
  <si>
    <t>33kv c.t 40/1 Amp</t>
  </si>
  <si>
    <t>Connector</t>
  </si>
  <si>
    <t>II1I106003</t>
  </si>
  <si>
    <t>T.Connetor Alluminum Taruntulla to Dear</t>
  </si>
  <si>
    <t>II1I106005</t>
  </si>
  <si>
    <t>T.Connetor Alluminum Taruntulla to Panther</t>
  </si>
  <si>
    <t>T.connector Allumunum Dear to Taruntulla</t>
  </si>
  <si>
    <t>II1I108001</t>
  </si>
  <si>
    <t>T. connector Alluminum Dear to Dear</t>
  </si>
  <si>
    <t>II1I108003</t>
  </si>
  <si>
    <t>T.connector Allumunum Panther to Dear</t>
  </si>
  <si>
    <t>T.connector Alluminum  Panther/truntulla</t>
  </si>
  <si>
    <t>ZZ2Z005003</t>
  </si>
  <si>
    <t>T.connector Alluminum Dog to LAS</t>
  </si>
  <si>
    <t>T.connector Alluminum Dog to Panther</t>
  </si>
  <si>
    <t>T.connector Alluminum for LAS</t>
  </si>
  <si>
    <t>T.connector Alluminum for 132kv Isolator( A type)</t>
  </si>
  <si>
    <t>T.connector Alluminum for 132kv Isolator( B type)</t>
  </si>
  <si>
    <t>T.connector Alluminum Biomatalic for 33kv PT</t>
  </si>
  <si>
    <t>II0I002005</t>
  </si>
  <si>
    <t>P.G Clamp truntulla to panther</t>
  </si>
  <si>
    <t>II0I002001</t>
  </si>
  <si>
    <t>P.G Clamp truntulla to taruntulla</t>
  </si>
  <si>
    <t>connector Biomatalic for Dear/LAS</t>
  </si>
  <si>
    <t>Connetor Dear terminal 30X80</t>
  </si>
  <si>
    <t>Connetor Allu. Ally o/s</t>
  </si>
  <si>
    <t>Clamp &amp; 33kv line maerials</t>
  </si>
  <si>
    <t>Clamp dead end 16 unit 220kv 120 sqmm sp.condutor</t>
  </si>
  <si>
    <t>Clamp dead end for sp.conductor</t>
  </si>
  <si>
    <t>Clamp sp. For 132kv Dear/panther</t>
  </si>
  <si>
    <t>Clamp dead end for Dear</t>
  </si>
  <si>
    <t>Clamp suspension for truntulla conductor</t>
  </si>
  <si>
    <t>Clamp 33kv LAS</t>
  </si>
  <si>
    <t>Clamp 33kv T/F End for panther</t>
  </si>
  <si>
    <t xml:space="preserve">Clamp 37.5kv LAS </t>
  </si>
  <si>
    <t>Clamp 33kv isolator</t>
  </si>
  <si>
    <t>Clamp post insulator 37.5kv LAS</t>
  </si>
  <si>
    <t>Clamp T type Biomatalic 30X2 panther</t>
  </si>
  <si>
    <t>Spair of 11kv switch gear 200-100-5-600-300Amp bhel make sd-198</t>
  </si>
  <si>
    <t>JJ6J601012</t>
  </si>
  <si>
    <t xml:space="preserve">Contact moving </t>
  </si>
  <si>
    <t>JJ6J601013</t>
  </si>
  <si>
    <t>Gaskit B 6400/10-1</t>
  </si>
  <si>
    <t>Gaskit B 6400/10-2</t>
  </si>
  <si>
    <t>Gaskit B 6400/10-3</t>
  </si>
  <si>
    <t>Gaskit B6400/10-4</t>
  </si>
  <si>
    <t>JJ6J601014</t>
  </si>
  <si>
    <t>Gaskit holder LV fuse PT</t>
  </si>
  <si>
    <t>JJ6J601015</t>
  </si>
  <si>
    <t>Pocker B 94012017-2</t>
  </si>
  <si>
    <t>JJ6J601016</t>
  </si>
  <si>
    <t>Resistant spring 9400-56-1</t>
  </si>
  <si>
    <t>JJ6J601017</t>
  </si>
  <si>
    <t>Rose contact adopter</t>
  </si>
  <si>
    <t>JJ6J601018</t>
  </si>
  <si>
    <t>Spring for proft shaft</t>
  </si>
  <si>
    <t xml:space="preserve">Spair of 11kv switch gear type bvb-3 bhel make </t>
  </si>
  <si>
    <t>JJ6J601019</t>
  </si>
  <si>
    <t xml:space="preserve">Cross jet pot </t>
  </si>
  <si>
    <t>JJ6J601020</t>
  </si>
  <si>
    <t>Coil over current</t>
  </si>
  <si>
    <t>Contact moving</t>
  </si>
  <si>
    <t>JJ6J601022</t>
  </si>
  <si>
    <t>Socket assembly</t>
  </si>
  <si>
    <t>Spair part of 11kv ocb bicco make</t>
  </si>
  <si>
    <t>JJ6J601035</t>
  </si>
  <si>
    <t>Triping plate assembly with priver leaves</t>
  </si>
  <si>
    <t>JJ6J601036</t>
  </si>
  <si>
    <t>Insulator copper Busbar</t>
  </si>
  <si>
    <t>JJ6J601037</t>
  </si>
  <si>
    <t>Buffer spring</t>
  </si>
  <si>
    <t>JJ6J601038</t>
  </si>
  <si>
    <t>Trip bridge assembly</t>
  </si>
  <si>
    <t>JJ6J601039</t>
  </si>
  <si>
    <t>Angus roller shack block</t>
  </si>
  <si>
    <t>JJ6J601040</t>
  </si>
  <si>
    <t>Expoty Gross jet pot</t>
  </si>
  <si>
    <t>JJ6J601042</t>
  </si>
  <si>
    <t>Finger contact sping for Rose contact</t>
  </si>
  <si>
    <t>JJ6J601010</t>
  </si>
  <si>
    <t>Trolly bushing made of Epoxy</t>
  </si>
  <si>
    <t>JJ6J601043</t>
  </si>
  <si>
    <t>Femal main contact&amp;alimated finger contact for 800 Amp pdb ocb bicco</t>
  </si>
  <si>
    <t>Pair</t>
  </si>
  <si>
    <t>JJ0J006003</t>
  </si>
  <si>
    <t xml:space="preserve">11kv 350mva 120A incoming OCB type PD/BC for 11kv ocb bicco make </t>
  </si>
  <si>
    <t>JJ6J601004</t>
  </si>
  <si>
    <t>Alluminum chamber for 11kv OCB Bico make</t>
  </si>
  <si>
    <t>VV4V306005</t>
  </si>
  <si>
    <t>11kv single core single ratio-12-05VA 400/5A C.T</t>
  </si>
  <si>
    <t>JJ6J601005</t>
  </si>
  <si>
    <t>Gear chain for 11kv Bicco make OCB</t>
  </si>
  <si>
    <t>JJ6J601006</t>
  </si>
  <si>
    <t>11kv bushing insulator suitable Bicco make OCB (1No broken)</t>
  </si>
  <si>
    <t>JJ6J601007</t>
  </si>
  <si>
    <t>Brass Nut for jack 11kv Bicco OCB</t>
  </si>
  <si>
    <t>JJ6J601046</t>
  </si>
  <si>
    <t>Spout contact made of brass suitable copper with busbar</t>
  </si>
  <si>
    <t>VV4V306004</t>
  </si>
  <si>
    <t>11kv single core core CT C-12, 5MVA 800/5</t>
  </si>
  <si>
    <t>11kv C.T single core ratio 1200/5A</t>
  </si>
  <si>
    <t>JJ6J601008</t>
  </si>
  <si>
    <t>12ooAmp Resion casted spout assembly w/o shutter adoptor with link machanosum front &amp;rear</t>
  </si>
  <si>
    <t>VV6V506002</t>
  </si>
  <si>
    <t>11kv PT o/u</t>
  </si>
  <si>
    <t>JJ6J601049</t>
  </si>
  <si>
    <t>Set moving contact for 1200Amp pdb/pc consisting of 3no u shap moving contact 36no fixed arking laminated finger with spring nut&amp;bolt</t>
  </si>
  <si>
    <t>JJ6J601047</t>
  </si>
  <si>
    <t>Female contact w/o Nut 11kv 250mva switch Gear bocco make</t>
  </si>
  <si>
    <t>JJ6J601048</t>
  </si>
  <si>
    <t>Connecting with Nut for 11kv 250mva switch Gear Bicco make</t>
  </si>
  <si>
    <t>Paper seprater</t>
  </si>
  <si>
    <t>VV4V306009</t>
  </si>
  <si>
    <t>11kv c.t ratio 100-5-0-5</t>
  </si>
  <si>
    <t>VV4V306007</t>
  </si>
  <si>
    <t>11kv ct 200-100-5 suitable for 11kv OCB Bicco make</t>
  </si>
  <si>
    <t>Spair of isolator defrent make &amp; cap.</t>
  </si>
  <si>
    <t>SS3S301005</t>
  </si>
  <si>
    <t>132KV SMC make isolator blade</t>
  </si>
  <si>
    <t>SS3S301006</t>
  </si>
  <si>
    <t>132kv s&amp;s make isolator male&amp;femal contact</t>
  </si>
  <si>
    <t>Operating assemblly for 132kv isolator</t>
  </si>
  <si>
    <t>FF4F404004</t>
  </si>
  <si>
    <t>G.I pipe 50mm dia 2.9mtr long for 220kv Havel make isolator</t>
  </si>
  <si>
    <t>SS3S301011</t>
  </si>
  <si>
    <t>Rotary head devicefor 220/132kv HBB make isolator</t>
  </si>
  <si>
    <t>Botam operting type machnisum 6 normaly open 6 normaly closed switch with handle</t>
  </si>
  <si>
    <t>SS4S402002</t>
  </si>
  <si>
    <t xml:space="preserve">33kv isolator jaw assembly (horizontal mounting type) with suitable for 1250 Amp current carrying capacity </t>
  </si>
  <si>
    <t>SS4S402011</t>
  </si>
  <si>
    <t xml:space="preserve">33kv isolator blade with housing assembly (horizontal mounting type) with suitable for 1250 Amp current carriying capacity </t>
  </si>
  <si>
    <t>Spair part of t/f 20 mva nge make 132/33kv def make &amp; cap.</t>
  </si>
  <si>
    <t>VV1V101034</t>
  </si>
  <si>
    <t>Bushing 40MVA T/F 145kv alston make</t>
  </si>
  <si>
    <t>VV1V101038</t>
  </si>
  <si>
    <t>Bushing LV 20MVA T/F 132KV GEC make</t>
  </si>
  <si>
    <t>VV1V101040</t>
  </si>
  <si>
    <t>Bushing H.T for 132kv 12.5 MVA T/F BBC make</t>
  </si>
  <si>
    <t>VV1V101041</t>
  </si>
  <si>
    <t>Bushing LV with brass rod complete</t>
  </si>
  <si>
    <t>Bushing LT 132kv /33</t>
  </si>
  <si>
    <t>Bushing LV with metal part of 20MVA 132/33kv BB,make T/F</t>
  </si>
  <si>
    <t>VV2V202003</t>
  </si>
  <si>
    <t>Convention silica zell breather of 40/20MVA T/F</t>
  </si>
  <si>
    <t>VV1V101037</t>
  </si>
  <si>
    <t>Bushing HV w/o fexture clamp NGEF make T/F 132/33KV o/u</t>
  </si>
  <si>
    <t>VV1V101029</t>
  </si>
  <si>
    <t>HV bushing 66kv 5MVA T/F BHEL make o/u</t>
  </si>
  <si>
    <t>VV2V215005</t>
  </si>
  <si>
    <t>Vent pipe</t>
  </si>
  <si>
    <t>Equalizing pipe 1"dia</t>
  </si>
  <si>
    <t>VV2V215007</t>
  </si>
  <si>
    <t>Equalizing pipe 3/4"dia</t>
  </si>
  <si>
    <t>Buchleze relay pipe small</t>
  </si>
  <si>
    <t>Buchleze relay pipe long</t>
  </si>
  <si>
    <t>Arking horn for LV bushing</t>
  </si>
  <si>
    <t>VV2V215008</t>
  </si>
  <si>
    <t>M.S flate belt for fixing Rediater</t>
  </si>
  <si>
    <t>VV2V215009</t>
  </si>
  <si>
    <t>LV bushing ring</t>
  </si>
  <si>
    <t>VV1V101042</t>
  </si>
  <si>
    <t>33kv porcoline bushing complete with rod BHEL</t>
  </si>
  <si>
    <t>JJ5J502057</t>
  </si>
  <si>
    <t>Bushing insulator 44kv</t>
  </si>
  <si>
    <t>VV5V404003</t>
  </si>
  <si>
    <t>Bushing of CT 800Amp</t>
  </si>
  <si>
    <t>Spair part of 132kv mocb 1250Amp 4500MVA HLD145</t>
  </si>
  <si>
    <t>JJ3J302009</t>
  </si>
  <si>
    <t>Contraction extiquiser chamber</t>
  </si>
  <si>
    <t xml:space="preserve"> Spair parts of 132KV Asea make breaker</t>
  </si>
  <si>
    <t xml:space="preserve"> Spair parts of 132KV Breaker SD209</t>
  </si>
  <si>
    <t xml:space="preserve">    Spair of 132KV Jyoti make ocb</t>
  </si>
  <si>
    <t>JJ3J302028</t>
  </si>
  <si>
    <t>Set of high&amp;Low pressure pipe incomplete 12No</t>
  </si>
  <si>
    <t>Spair parts of 33kv ocb takaka make.</t>
  </si>
  <si>
    <t>Porciline bushing</t>
  </si>
  <si>
    <t>Spair of 33kv mocb bhel make hlc-36</t>
  </si>
  <si>
    <t>JJ5J502046</t>
  </si>
  <si>
    <t xml:space="preserve">Warm wheel assebly </t>
  </si>
  <si>
    <t>JJ5J502022</t>
  </si>
  <si>
    <t>Extinguisher chamber</t>
  </si>
  <si>
    <t>JJ5J502050</t>
  </si>
  <si>
    <t>Guide block assemlly</t>
  </si>
  <si>
    <t>Pipe line Accessorise</t>
  </si>
  <si>
    <t>GI T 50x50x5mm o/u</t>
  </si>
  <si>
    <t>GI Socket 65mm dia o/u</t>
  </si>
  <si>
    <t>GI union o/u</t>
  </si>
  <si>
    <t>Ferrules all type</t>
  </si>
  <si>
    <t>II4I406010</t>
  </si>
  <si>
    <t>Ferrules weak back 185 sqmm</t>
  </si>
  <si>
    <t>Ferules 0-75/0.50 sqmm</t>
  </si>
  <si>
    <t>Ferules back 5/300</t>
  </si>
  <si>
    <t>Ferules back 12/70sqmm</t>
  </si>
  <si>
    <t>Ferules back 21/120sqmm</t>
  </si>
  <si>
    <t>Female back 4/25sqmm</t>
  </si>
  <si>
    <t>Ferulles back 3/185sqmm</t>
  </si>
  <si>
    <t>Cable box and accessorise</t>
  </si>
  <si>
    <t>CC3C303004</t>
  </si>
  <si>
    <t>11kv Heatshing cable End jointing kit for 3X185sqmm XLPE cable indoor type</t>
  </si>
  <si>
    <t>CC3C303007</t>
  </si>
  <si>
    <t>Heat shrin cable 120sqmm power cable XLPE 11kv out door type</t>
  </si>
  <si>
    <t>Porciline Items</t>
  </si>
  <si>
    <t>II4I401003</t>
  </si>
  <si>
    <t>Pin w type for insulator</t>
  </si>
  <si>
    <t>Lugs</t>
  </si>
  <si>
    <t>CC3C314005</t>
  </si>
  <si>
    <t>Copper lug 200A</t>
  </si>
  <si>
    <t>CC3C314004</t>
  </si>
  <si>
    <t>Copper lug 300A</t>
  </si>
  <si>
    <t>CC3C314002</t>
  </si>
  <si>
    <t>Copper lug 800A</t>
  </si>
  <si>
    <t>CC3C315021</t>
  </si>
  <si>
    <t xml:space="preserve">Earhting lug </t>
  </si>
  <si>
    <t>File</t>
  </si>
  <si>
    <t>PP1P107011</t>
  </si>
  <si>
    <t>Flate file 25mm</t>
  </si>
  <si>
    <t>PP1P107009</t>
  </si>
  <si>
    <t>Flate half round file</t>
  </si>
  <si>
    <t>PP1P107017</t>
  </si>
  <si>
    <t>File assorated</t>
  </si>
  <si>
    <t>Drill bit</t>
  </si>
  <si>
    <t>PP1P146008</t>
  </si>
  <si>
    <t>Drill bit 7/32mm</t>
  </si>
  <si>
    <t>PP1P146003</t>
  </si>
  <si>
    <t>Drill bit 15/16mm</t>
  </si>
  <si>
    <t>PP1P146005</t>
  </si>
  <si>
    <t>Drill bit 11/16mm</t>
  </si>
  <si>
    <t>Drill bit o/s</t>
  </si>
  <si>
    <t>Drill bit 9/16mm</t>
  </si>
  <si>
    <t>PP1P146007</t>
  </si>
  <si>
    <t>Drill bit 5/16mm</t>
  </si>
  <si>
    <t>Transformer oil &amp; drums</t>
  </si>
  <si>
    <t>VV2V204008</t>
  </si>
  <si>
    <t>Empty T/F oil drum</t>
  </si>
  <si>
    <t>VV2V204007</t>
  </si>
  <si>
    <t>Empty T/F oil drum 72Gal cap</t>
  </si>
  <si>
    <t xml:space="preserve">  Rops &amp; Wires</t>
  </si>
  <si>
    <t>AA1A102003</t>
  </si>
  <si>
    <t>GI  wire 8no</t>
  </si>
  <si>
    <t>AA1A102004</t>
  </si>
  <si>
    <t>GI  wire 6no</t>
  </si>
  <si>
    <t>GI wire</t>
  </si>
  <si>
    <t>Earth wire accessorise</t>
  </si>
  <si>
    <t>AA2A201001</t>
  </si>
  <si>
    <t>Counter poise earth set 7/10SWG earth wire with terminal leaf nut bolt</t>
  </si>
  <si>
    <t>Counter poise earthing o/u dismantled</t>
  </si>
  <si>
    <t>II3I303008</t>
  </si>
  <si>
    <t>Vibration damper E/W 7/9SWG o/u dismantled</t>
  </si>
  <si>
    <t>II5I504009</t>
  </si>
  <si>
    <t>Suspension fitting 7/9 E/W</t>
  </si>
  <si>
    <t>II5I504010</t>
  </si>
  <si>
    <t>Suspension fitting 7/10 E/W</t>
  </si>
  <si>
    <t>Conductor</t>
  </si>
  <si>
    <t>ACSR Dog conductor o/u dismantled</t>
  </si>
  <si>
    <t xml:space="preserve"> </t>
  </si>
  <si>
    <t>ACSR SP. Panther conductor</t>
  </si>
  <si>
    <t>Cable</t>
  </si>
  <si>
    <t>CC1C104002</t>
  </si>
  <si>
    <t>L.T Cable 3.5coreX400sqmm</t>
  </si>
  <si>
    <t>CC0C001001</t>
  </si>
  <si>
    <t>Armound pvc control cable37X2.5sqmm</t>
  </si>
  <si>
    <t>CC0C001005</t>
  </si>
  <si>
    <t>Armound cable 14X2.5sqmm cut lenth</t>
  </si>
  <si>
    <t>CC0C004008</t>
  </si>
  <si>
    <t>PVC control cable Alluminum 6X10sqmm</t>
  </si>
  <si>
    <t>CC1C102006</t>
  </si>
  <si>
    <t>cable insulated 11kv 1.5sqmm</t>
  </si>
  <si>
    <t>CC1C103003</t>
  </si>
  <si>
    <t>PVC control cable 3X300sqmm o/u dismantled 11kv Allu. cut bits.</t>
  </si>
  <si>
    <t>CC1C103002</t>
  </si>
  <si>
    <t>PVC control cable 3x400sqmm o/u dismantled 11kv Allu.cut bits</t>
  </si>
  <si>
    <t>Misc store</t>
  </si>
  <si>
    <t>Rod GM 7"x3/4"</t>
  </si>
  <si>
    <t>Gangwall Alarm</t>
  </si>
  <si>
    <t>PP1P107021</t>
  </si>
  <si>
    <t>Brife case o/u</t>
  </si>
  <si>
    <t>PP1P126015</t>
  </si>
  <si>
    <t>Dionometer o/s</t>
  </si>
  <si>
    <t xml:space="preserve">Earth brass chain </t>
  </si>
  <si>
    <t>PP0P010002</t>
  </si>
  <si>
    <t>Trunbuchle huch type heavy duty</t>
  </si>
  <si>
    <t>PP0P010003</t>
  </si>
  <si>
    <t>Trunbuchle steeldully not dip Gal.20mm 70KN load</t>
  </si>
  <si>
    <t xml:space="preserve">Trunbuchale </t>
  </si>
  <si>
    <t>PP4P406006</t>
  </si>
  <si>
    <t xml:space="preserve">Steel Rack </t>
  </si>
  <si>
    <t>PP4P401001</t>
  </si>
  <si>
    <t>Steel Almira Godrej make</t>
  </si>
  <si>
    <t>PP0P021016</t>
  </si>
  <si>
    <t>Pully block single sleave</t>
  </si>
  <si>
    <t>PP0P021014</t>
  </si>
  <si>
    <t>Pully block three sleave</t>
  </si>
  <si>
    <t>PP0P021013</t>
  </si>
  <si>
    <t>Pully block four sleave</t>
  </si>
  <si>
    <t>PP1P114027</t>
  </si>
  <si>
    <t>D. sppaner</t>
  </si>
  <si>
    <t>PP0P021032</t>
  </si>
  <si>
    <t>Snatch pully block</t>
  </si>
  <si>
    <t>PP0P021023</t>
  </si>
  <si>
    <t xml:space="preserve">Pully lefting machine heavy pulling  3ton cap 5ton lefting  </t>
  </si>
  <si>
    <t xml:space="preserve"> Misc -Store obsolete</t>
  </si>
  <si>
    <t>KK2K102004</t>
  </si>
  <si>
    <t>Iron Base of LA</t>
  </si>
  <si>
    <t>KK2K102009</t>
  </si>
  <si>
    <t>Ring for LA 132kv o/u</t>
  </si>
  <si>
    <t>PP1P138003</t>
  </si>
  <si>
    <t>Hydrolic jack 50Ton cap o/u Repairble</t>
  </si>
  <si>
    <t>Fitting 400kv and accessories</t>
  </si>
  <si>
    <t>II5I505002</t>
  </si>
  <si>
    <t>Fitting double suspension for moose conductor 400kv</t>
  </si>
  <si>
    <t xml:space="preserve">Do- w/o crona ring </t>
  </si>
  <si>
    <t>Do- w/o 1No carona ring</t>
  </si>
  <si>
    <t>II5I502002</t>
  </si>
  <si>
    <t>Fitting double tension for moose conductor 400kv line</t>
  </si>
  <si>
    <t>Fitting double tension for moose conductor w/o Dead end&amp; allu. Portion 400kv line inc.</t>
  </si>
  <si>
    <t>II5I501002</t>
  </si>
  <si>
    <t>Fitting tension for moose conductor w/o steel &amp; Allu portion</t>
  </si>
  <si>
    <t>Dead End Allu portion only ACSR moose conductor</t>
  </si>
  <si>
    <t>Dean End steel portion for moose conductor</t>
  </si>
  <si>
    <t>II4I404004</t>
  </si>
  <si>
    <t>Cusioned spacer bundle spacer for 400kv line w/o retaring rod</t>
  </si>
  <si>
    <t>Cussioned spacer bundle spacer with Retaring Rod</t>
  </si>
  <si>
    <t>Jamper spacer for moose  400kv line</t>
  </si>
  <si>
    <t>II4I406007</t>
  </si>
  <si>
    <t>Retaring Rod o/u 400kv line</t>
  </si>
  <si>
    <t>II4I403001</t>
  </si>
  <si>
    <t>Carona Ring for suspension type</t>
  </si>
  <si>
    <t>II4I403002</t>
  </si>
  <si>
    <t>Carona Ring for 400kv line double suspension fitting</t>
  </si>
  <si>
    <t>II3I302001</t>
  </si>
  <si>
    <t>Repair sleave for moose conductor</t>
  </si>
  <si>
    <t>II3I303001</t>
  </si>
  <si>
    <t>Vibration damper</t>
  </si>
  <si>
    <t>II3I305001</t>
  </si>
  <si>
    <t>Armound Rod for moose conductor</t>
  </si>
  <si>
    <t>PP0P002007</t>
  </si>
  <si>
    <t>Arival Roller  for 400kv line cycle</t>
  </si>
  <si>
    <t>PP1P148026</t>
  </si>
  <si>
    <t>Bridge with coupling lader</t>
  </si>
  <si>
    <t>PP1P138012</t>
  </si>
  <si>
    <t>Drum coupling Divice with jack for moose conductor</t>
  </si>
  <si>
    <t>Jack for lefting conductor drum</t>
  </si>
  <si>
    <t>Arival Roller twin for 400kv line</t>
  </si>
  <si>
    <t>II3I301001</t>
  </si>
  <si>
    <t>Joint mid spair for moose w/o steel portion 400kv line</t>
  </si>
  <si>
    <t>Carona Ring for single suspension fitting for ACSR conductor repairble.</t>
  </si>
  <si>
    <t>Fitting 220/132kv and accessories</t>
  </si>
  <si>
    <t>II5I504003</t>
  </si>
  <si>
    <t>Fitting single suspension 220kv 13unit for ACSR Dear</t>
  </si>
  <si>
    <t>II5I504004</t>
  </si>
  <si>
    <t>Fitting single suspension for ACSR Zebra conductor incomplete.</t>
  </si>
  <si>
    <t>II5I501004</t>
  </si>
  <si>
    <t>Fitting tension for ACSR Zebra conductor</t>
  </si>
  <si>
    <t>II5I505004</t>
  </si>
  <si>
    <t>Fitting double suspension 220kv 15unit..</t>
  </si>
  <si>
    <t>Fitting single tension 220kv 16unit w/o dead end Allu.</t>
  </si>
  <si>
    <t>ZZ2Z005002</t>
  </si>
  <si>
    <t>Fitting double tension 220kv 16unit 120sqmm sp.cond.</t>
  </si>
  <si>
    <t>Fitting double suspension 9unit for 120sqmm sp.cond.</t>
  </si>
  <si>
    <t>II5I505006</t>
  </si>
  <si>
    <t>Fitting double suspension 132kv 52sqmm sp. Conductor</t>
  </si>
  <si>
    <t>II5I504006</t>
  </si>
  <si>
    <t>Fitting suspension 132kv 8unit for sp.conductor panther</t>
  </si>
  <si>
    <t>Fitting double tension 132kv 10unit 120sqmm sp. Cond.</t>
  </si>
  <si>
    <t>II5I502006</t>
  </si>
  <si>
    <t>Fitting double 132kv 10unit 52sqmm sp. Conductor</t>
  </si>
  <si>
    <t>II5I505005</t>
  </si>
  <si>
    <t>Fitting double suspension panther</t>
  </si>
  <si>
    <t>II3I301002</t>
  </si>
  <si>
    <t>Joint mid spair for dear w/o steel portion</t>
  </si>
  <si>
    <t>II3I301003</t>
  </si>
  <si>
    <t>Joint mid spair for ACSR zebra conductor allu.</t>
  </si>
  <si>
    <t>Joint mid spair for panther conductor w/o steel portion</t>
  </si>
  <si>
    <t>II3I302002</t>
  </si>
  <si>
    <t>Repar sleave for dear</t>
  </si>
  <si>
    <t>II3I302003</t>
  </si>
  <si>
    <t>Repair sleave for zebra conductor</t>
  </si>
  <si>
    <t>II3I302007</t>
  </si>
  <si>
    <t>Repair sleave o/s</t>
  </si>
  <si>
    <t>sleave for dog/Raccom conductor</t>
  </si>
  <si>
    <t>II3I303003</t>
  </si>
  <si>
    <t>Vibration damper for ACSR Zebra conductor</t>
  </si>
  <si>
    <t xml:space="preserve">Vibration damper </t>
  </si>
  <si>
    <t>II3I303007</t>
  </si>
  <si>
    <t>Vibration damper for 66kv line o/u dismanrled</t>
  </si>
  <si>
    <t>II3I305002</t>
  </si>
  <si>
    <t>Armound Rod for dear conductor</t>
  </si>
  <si>
    <t>Socket claves</t>
  </si>
  <si>
    <t>II3I307006</t>
  </si>
  <si>
    <t>Danger plate 132kv line</t>
  </si>
  <si>
    <t>II4I406005</t>
  </si>
  <si>
    <t>Anti clamping device for 132kv line</t>
  </si>
  <si>
    <t>II3I304003</t>
  </si>
  <si>
    <t>Hunger fullthread with nut one side bolted</t>
  </si>
  <si>
    <t>PP0P006001</t>
  </si>
  <si>
    <t>Die set for ACSR Moose Allu.</t>
  </si>
  <si>
    <t>PP0P006002</t>
  </si>
  <si>
    <t>Die set for ACSR Moose steel</t>
  </si>
  <si>
    <t>PP0P006005</t>
  </si>
  <si>
    <t>Die set ACSR Zebra Allu.</t>
  </si>
  <si>
    <t>PP0P006006</t>
  </si>
  <si>
    <t>Die set ACSR Zebra steel</t>
  </si>
  <si>
    <t>PP0P006011</t>
  </si>
  <si>
    <t>Die set earth wire 7/10SWG</t>
  </si>
  <si>
    <t>PP0P006012</t>
  </si>
  <si>
    <t>Die set earth wire 7/9SWG</t>
  </si>
  <si>
    <t>PPOP001013</t>
  </si>
  <si>
    <t>Come along clamp E/W 7/10SWG</t>
  </si>
  <si>
    <t>PP0P006013</t>
  </si>
  <si>
    <t>Jointing die for Raccom conductor</t>
  </si>
  <si>
    <t>Dead End body4101</t>
  </si>
  <si>
    <t>Dead end joint</t>
  </si>
  <si>
    <t>PP0P002005</t>
  </si>
  <si>
    <t>Roller Alluminum</t>
  </si>
  <si>
    <t>PP0P002003</t>
  </si>
  <si>
    <t>Roller ground for panther</t>
  </si>
  <si>
    <t>PP1P138011</t>
  </si>
  <si>
    <t>Jack for template</t>
  </si>
  <si>
    <t>Hunger for 132kv line</t>
  </si>
  <si>
    <t>II4I402002</t>
  </si>
  <si>
    <t>Arking Horn for 132kv line</t>
  </si>
  <si>
    <t>Damaged &amp; Unserviceable Items</t>
  </si>
  <si>
    <t>SS3S301010</t>
  </si>
  <si>
    <t>Fixed contact 132kv EMC make isolator u/s</t>
  </si>
  <si>
    <t>33kv ct o/u dis obsolete unserviceable</t>
  </si>
  <si>
    <t xml:space="preserve">33kv CT brunt /damaged </t>
  </si>
  <si>
    <t>JJ0J005007</t>
  </si>
  <si>
    <t>33kkv cb damaged scrap incomplete</t>
  </si>
  <si>
    <t>JJ0J005006</t>
  </si>
  <si>
    <t>132KV Circuit breaker damaged,incomplete scrap</t>
  </si>
  <si>
    <t>Tower part  o/ u dismantled Scrap.</t>
  </si>
  <si>
    <t>AA1A101002</t>
  </si>
  <si>
    <t>Earth wire scrap</t>
  </si>
  <si>
    <t>G.I tower part old &amp; used dismantled (Scrap)</t>
  </si>
  <si>
    <t>ACSR Panther conductor (O&amp;U) cut &amp; bits (Scrap)</t>
  </si>
  <si>
    <t>Spare Part of Transformer</t>
  </si>
  <si>
    <t>VV2V203001</t>
  </si>
  <si>
    <t>Good quality silica gel in blue crystal in size 6-8 mm</t>
  </si>
  <si>
    <t>Total(in Rs)</t>
  </si>
  <si>
    <t xml:space="preserve"> Grand Total(in Rs)</t>
  </si>
  <si>
    <t>Control Cable.O/U Dismantled Cut &amp; Bite in Length in Scrap in Various Core,(2.5 mm×2 core,2.5 mm×4 core,2.5 mm×6 core,2.5 mm×10 core)</t>
  </si>
  <si>
    <r>
      <t xml:space="preserve">                                                                                                                                                                </t>
    </r>
    <r>
      <rPr>
        <b/>
        <u/>
        <sz val="10"/>
        <color theme="1"/>
        <rFont val="Arial"/>
        <family val="2"/>
      </rPr>
      <t>Inventory</t>
    </r>
  </si>
  <si>
    <r>
      <t xml:space="preserve">                                                                                                                                        </t>
    </r>
    <r>
      <rPr>
        <b/>
        <u/>
        <sz val="10"/>
        <color indexed="8"/>
        <rFont val="Arial"/>
        <family val="2"/>
      </rPr>
      <t>Inventory</t>
    </r>
  </si>
  <si>
    <r>
      <t>33 kv XLPE Outdoor Cable Termination Kit,3 Core 400mm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 make Reychem</t>
    </r>
  </si>
  <si>
    <r>
      <t>33 kv XLPE Outdoor Cable Termination Kit,3 Core 300mm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 make Reychem</t>
    </r>
  </si>
  <si>
    <t>Stock Inventory                                                                                                                            ( ET&amp;C Central Store Ramnagar, Roorkee)</t>
  </si>
  <si>
    <t>Garhwal Zone</t>
  </si>
  <si>
    <t>ET&amp;C Circle Office Ramnagar, Roorkee</t>
  </si>
  <si>
    <t>ET&amp;C Division Ramnagar, Roorkee</t>
  </si>
  <si>
    <t>Name of Subdivision</t>
  </si>
  <si>
    <t>ET&amp;C Subdivision Ramnagar, Roorkee</t>
  </si>
  <si>
    <t>S. No.</t>
  </si>
  <si>
    <t>Fitting Wave Trap Bottom</t>
  </si>
  <si>
    <t>Cover for course Voltage Arrestor</t>
  </si>
  <si>
    <t>Cathod Drop Arrestor</t>
  </si>
  <si>
    <t>Main Supply Panel Defective</t>
  </si>
  <si>
    <t>Cabinet Filter Panel DSB</t>
  </si>
  <si>
    <t>Transformer for 4 Fault Alarm Table</t>
  </si>
  <si>
    <t>Guard Plate</t>
  </si>
  <si>
    <t>Inset</t>
  </si>
  <si>
    <t>Neha PABX 6/60/6 without Signaling Unit Ringing Old</t>
  </si>
  <si>
    <t>Relay By Box</t>
  </si>
  <si>
    <t>Control Cable 7 Core used</t>
  </si>
  <si>
    <t>Lead Cover Cable (old &amp; used)</t>
  </si>
  <si>
    <t>Rope Riral of size (old &amp; used)</t>
  </si>
  <si>
    <t>Copper wire scrap</t>
  </si>
  <si>
    <t>Copper wire of size</t>
  </si>
  <si>
    <t>G.I. Saket 25 mm</t>
  </si>
  <si>
    <t>G.I. Bend 25 mm</t>
  </si>
  <si>
    <t>Brass Ross Cutney</t>
  </si>
  <si>
    <t>Cable Box Indoor type</t>
  </si>
  <si>
    <t>L.T. Cable Box X Indoor type</t>
  </si>
  <si>
    <t>Gun Metal Adoptor Nut &amp; Bolt</t>
  </si>
  <si>
    <t>Gun Metal Clamp</t>
  </si>
  <si>
    <t>L. Braket</t>
  </si>
  <si>
    <t>D Shaple</t>
  </si>
  <si>
    <t>Curtain Cloth</t>
  </si>
  <si>
    <t>EC 155 Khoki Colour</t>
  </si>
  <si>
    <t>Telemetering Cabinets Complete (old obsolate Scrap)</t>
  </si>
  <si>
    <t>D.C. Distribution Box Complete (old obselete scrap)</t>
  </si>
  <si>
    <t>Telemetering AFMS Complete (old, obsolete &amp; scrap)</t>
  </si>
  <si>
    <t>Petrol tank old</t>
  </si>
  <si>
    <t>Transformer Diff. Prot. Relay Make SEIMENSE Model 7UT6131</t>
  </si>
  <si>
    <t>Automatic Voltage Selection Relay New</t>
  </si>
  <si>
    <t>Numerical Diffrential Relay Schnieder Make Micom P643</t>
  </si>
  <si>
    <t>Bus Bar Protection Relay P741</t>
  </si>
  <si>
    <t>Paper Seal</t>
  </si>
  <si>
    <t>Quadlock Polycarbonate Seal</t>
  </si>
  <si>
    <t xml:space="preserve">Padlocks 5 Levers (40 mm) </t>
  </si>
  <si>
    <t xml:space="preserve">Padlocks 6 Levers (50 mm) </t>
  </si>
  <si>
    <t xml:space="preserve">Padlocks 6 Levers Long Shackle (50 mm) </t>
  </si>
  <si>
    <t>Total ( in Rs.)</t>
  </si>
  <si>
    <t>Grand Total ( in Rs.)</t>
  </si>
  <si>
    <t>Stock Inventory                                                                                                                            ( ET&amp;C Sub-Division Ramnagar, Roorkee)</t>
  </si>
  <si>
    <t>HF cable 2 core 150 ohm old</t>
  </si>
  <si>
    <t>Meter</t>
  </si>
  <si>
    <t>Control panel 132kv asea make old, used defective &amp; incomplete</t>
  </si>
  <si>
    <t xml:space="preserve"> - </t>
  </si>
  <si>
    <t>Gharwal Zone</t>
  </si>
  <si>
    <t>_</t>
  </si>
  <si>
    <t xml:space="preserve">Name of Division </t>
  </si>
  <si>
    <t>O&amp;M Civil Division Roorkee</t>
  </si>
  <si>
    <t>Name of Subdivison</t>
  </si>
  <si>
    <t>O&amp;M Civil Sub Division Roorkee</t>
  </si>
  <si>
    <t>July -2026</t>
  </si>
  <si>
    <t>Unit rate in Rs.</t>
  </si>
  <si>
    <t xml:space="preserve">Non - Moving </t>
  </si>
  <si>
    <t xml:space="preserve">Qty. </t>
  </si>
  <si>
    <t>Total amountn in Rs.</t>
  </si>
  <si>
    <t>Total amount in Rs.</t>
  </si>
  <si>
    <t>PP1P139006</t>
  </si>
  <si>
    <t>Jeep UTJ974 (Unservicable)</t>
  </si>
  <si>
    <t>Scrap by survey done on dated 30.1.2023</t>
  </si>
  <si>
    <t>N.A.</t>
  </si>
  <si>
    <t>Office Table Sunmica - Top 1270x750x715 mm</t>
  </si>
  <si>
    <t>Petrol Vibrator Pin Type comp. 2 H.P.</t>
  </si>
  <si>
    <t>Almirah - steel 50"x30"x17" (U/S)</t>
  </si>
  <si>
    <t>Almirah - steel 1280x760x430 mm</t>
  </si>
  <si>
    <t>Almirah - steel 1230x760x430 mm</t>
  </si>
  <si>
    <t>PP1P143001</t>
  </si>
  <si>
    <t>Cash - Chest</t>
  </si>
  <si>
    <t>Scrap by survey done on dated 31.10.2025</t>
  </si>
  <si>
    <t>Petrol Vibrator Surface Type 2 H.P. (U/S)</t>
  </si>
  <si>
    <t>Cube - Mould 150x150x150 mm</t>
  </si>
  <si>
    <t>Office Steel File Rack 3'x3'x1'</t>
  </si>
  <si>
    <t>Steel Almirah 4'-1"x3'x2'-6"</t>
  </si>
  <si>
    <t>Steel Almirah Small size</t>
  </si>
  <si>
    <t>Steel safe 560x450x450 mm</t>
  </si>
  <si>
    <t>M.S. Template 'PN'</t>
  </si>
  <si>
    <t>PP4P409001</t>
  </si>
  <si>
    <t>Godrej Chair P-C-H 7002 D</t>
  </si>
  <si>
    <t>PP2P220004</t>
  </si>
  <si>
    <t xml:space="preserve">Ceilling Fan </t>
  </si>
  <si>
    <t>Bench</t>
  </si>
  <si>
    <t>1 nos. Scrap by survey done on dated 30.1.2023</t>
  </si>
  <si>
    <t>PP4P410010</t>
  </si>
  <si>
    <t>Armed chair (2 No. U/S)</t>
  </si>
  <si>
    <t>PP4P424020</t>
  </si>
  <si>
    <t>Office-Table (2 No. U/S)</t>
  </si>
  <si>
    <t>2 nos.Scrap by survey done on dated 30.1.2023</t>
  </si>
  <si>
    <t>Steel Almirah</t>
  </si>
  <si>
    <t>Steel Almirah (Medium) 2 No. U/S</t>
  </si>
  <si>
    <t>Steel Almirah Big (3 No. U/S)</t>
  </si>
  <si>
    <t>PP1P143011</t>
  </si>
  <si>
    <t>Steel Safe (Cash-chast)</t>
  </si>
  <si>
    <t>PP4P401022</t>
  </si>
  <si>
    <t xml:space="preserve">Wooden Almirah 6'x4' </t>
  </si>
  <si>
    <t xml:space="preserve">Wooden Almirah  </t>
  </si>
  <si>
    <t>Drg. Cabnet</t>
  </si>
  <si>
    <t>PP4P406001</t>
  </si>
  <si>
    <t xml:space="preserve">Steel-Rack </t>
  </si>
  <si>
    <t>2 nos. Scrap by survey done on dated 30.1.2023</t>
  </si>
  <si>
    <t>Gas Cylander (Petro Max) 1.8 Lit.</t>
  </si>
  <si>
    <t>Gas Cylander (Petro Max) 5 Lit.</t>
  </si>
  <si>
    <t>Computer-table (530x900) mm with
laminated board</t>
  </si>
  <si>
    <t xml:space="preserve">1 nos. Scrap by survey done on dated  31.10.2025 </t>
  </si>
  <si>
    <t>Home U.P.S. 1400 VA Sine- Wave Luminous inverter</t>
  </si>
  <si>
    <t>Trolley for 1400VA Luminous inverter</t>
  </si>
  <si>
    <t>PP1P143014</t>
  </si>
  <si>
    <t>Locks</t>
  </si>
  <si>
    <t>HP Laser jet 1020 Printer</t>
  </si>
  <si>
    <t>Sieve Set</t>
  </si>
  <si>
    <t xml:space="preserve">( Mobile Phone ) IMEI NO. 864451032623365
</t>
  </si>
  <si>
    <t>Biomatric Machine</t>
  </si>
  <si>
    <t>Air Cooler</t>
  </si>
  <si>
    <t>UPS 600VA Numeric</t>
  </si>
  <si>
    <t>Printer HP Lj 128 FW MFP</t>
  </si>
  <si>
    <t>Desktop Computer HP 400 G5</t>
  </si>
  <si>
    <t>DD0D002001</t>
  </si>
  <si>
    <t>Laptop HP Pro Book 450 G4</t>
  </si>
  <si>
    <t>Printer HP Lj M202 DW</t>
  </si>
  <si>
    <t>Wheel Chair</t>
  </si>
  <si>
    <t>Steel almirh</t>
  </si>
  <si>
    <t>DD0D007029</t>
  </si>
  <si>
    <t>Canon Canoscan lide (Scanner)</t>
  </si>
  <si>
    <t>Ceilling Fan</t>
  </si>
  <si>
    <t>PP2P218005</t>
  </si>
  <si>
    <t>RO Water Purifire</t>
  </si>
  <si>
    <t>PP2P222005</t>
  </si>
  <si>
    <t>G.I. Socket 150 mm</t>
  </si>
  <si>
    <t>Scrap by survey done on dated  31.10.2025</t>
  </si>
  <si>
    <t>M.S. Socket 6" Q</t>
  </si>
  <si>
    <t>M.S. Coloum pipe 6" Q (Old)</t>
  </si>
  <si>
    <t>Rft.</t>
  </si>
  <si>
    <t>M.S. Template off/size</t>
  </si>
  <si>
    <t>Green-Field submersiable Pump Set 20 HP (out of order)</t>
  </si>
  <si>
    <t>PP2P220003</t>
  </si>
  <si>
    <t>Ceilling Fan 1200 mm w/o Regulater</t>
  </si>
  <si>
    <t>DD1D106001</t>
  </si>
  <si>
    <t>ADSL Modem</t>
  </si>
  <si>
    <t>Angel Heavy Steel 40x40x5 mm</t>
  </si>
  <si>
    <t xml:space="preserve">                                </t>
  </si>
  <si>
    <t xml:space="preserve">( Mobile Phone ) REDMI Note  3 Gold 
86321703168885
</t>
  </si>
  <si>
    <t>Note:- Serial no.1 to 30 already  Survey on dt 31.10.2025</t>
  </si>
  <si>
    <t>Note:- Serial no.1 &amp; 2 already  Survey on dt 31.10.2025</t>
  </si>
  <si>
    <t xml:space="preserve">Name of Division:-         Elec. Scada Division PTCUL Dehradun                                          </t>
  </si>
  <si>
    <t xml:space="preserve">Name of SubDivision: Elec. Scada SubDivision Roorkee                               -    </t>
  </si>
  <si>
    <t xml:space="preserve">Month:-July 26          </t>
  </si>
  <si>
    <t xml:space="preserve">          (Tower parts  )</t>
  </si>
  <si>
    <t>Rate</t>
  </si>
  <si>
    <t>Total inventory  Amount</t>
  </si>
  <si>
    <t>Article name</t>
  </si>
  <si>
    <t>Total Amount</t>
  </si>
  <si>
    <t>BHTP10400/5 Clamp Plate</t>
  </si>
  <si>
    <t>B420066 Grp. 25 Line Distribution box</t>
  </si>
  <si>
    <t>Wall Mounted Type Chang over Switch 100 A 415 Volt 03 No. Gland</t>
  </si>
  <si>
    <t>Junction Box 33 Kva With Aluminium Strip W/O Internal Parts</t>
  </si>
  <si>
    <t xml:space="preserve">MS. Plate 12 mm Thick 4.33 sq mtr </t>
  </si>
  <si>
    <t>42 Wire S.B. Cable (in Pieces)</t>
  </si>
  <si>
    <t>mtr</t>
  </si>
  <si>
    <t>A.T.C. Conductor PVC Screend cable 0.15 mm dia 4 pair ( in pieces )</t>
  </si>
  <si>
    <t>Screend PVC Telephone cable 10 pairs (old,used )</t>
  </si>
  <si>
    <t xml:space="preserve">Copper Scrap </t>
  </si>
  <si>
    <t>M.S. Scrap</t>
  </si>
  <si>
    <t>0.5 mm electrolyting copper conductor PVC Insulated Teliphone cable -6 Pairs (in Pieces )</t>
  </si>
  <si>
    <t>Old and used tyre ( 600-16 )</t>
  </si>
  <si>
    <t>Old and used tube ( 600-16 )</t>
  </si>
  <si>
    <t>Radio bay for 2 way repeator m/w station ( old used &amp; obsolete )</t>
  </si>
  <si>
    <t>Dehydrator ( old used &amp; obsolete )</t>
  </si>
  <si>
    <t>ADF Bay  old used &amp; obsolete</t>
  </si>
  <si>
    <t xml:space="preserve">2w/4w access bay (old used &amp; obsolete ) </t>
  </si>
  <si>
    <t xml:space="preserve">CHL Bay with one groups (old used &amp; obsolete ) </t>
  </si>
  <si>
    <t xml:space="preserve">CHL Bay with two groups (old used &amp; obsolete ) </t>
  </si>
  <si>
    <t xml:space="preserve">B.B.T. &amp; F.G. Bay for terminal m/w station (old used &amp; obsolete )   </t>
  </si>
  <si>
    <t xml:space="preserve">B.B.T. &amp; F.G. Bay (old used &amp; obsolete )   </t>
  </si>
  <si>
    <t>Radio bay for terminal m/w station ( old used &amp; obsolete ) 2 way repeator m/w station ( old used &amp; obsolete )</t>
  </si>
  <si>
    <t>Radio bay for two way CHL. Dropping m/w station  (old used &amp; obsolete )</t>
  </si>
  <si>
    <t>H.F. coaxial cable in pieces (old used &amp;obsolete )</t>
  </si>
  <si>
    <t>ESD cabinet with 05 no. ESDs  (old used &amp;obsolete )</t>
  </si>
  <si>
    <t xml:space="preserve">SLTR cabinet with 02 no.SLTRs (old used &amp; obsolete ) </t>
  </si>
  <si>
    <t xml:space="preserve">SLTR cabinet with 08 no.SLTRs (old used &amp; obsolete ) </t>
  </si>
  <si>
    <t>NERA make antenna of dia 2.5 mtr ( old used &amp; obsolete )</t>
  </si>
  <si>
    <t>NERA make antenna of dia 1.8  mtr ( old used &amp; obsolete )</t>
  </si>
  <si>
    <t>ESIL make antenna of dia 3.0 mtr  (old used &amp; obselte)</t>
  </si>
  <si>
    <t>48 Volt Battery Charger</t>
  </si>
  <si>
    <t>DCDB Panel (old used &amp;obsolete )</t>
  </si>
  <si>
    <t>ACDB Panel (old used &amp;obsolete )</t>
  </si>
  <si>
    <r>
      <t xml:space="preserve">                                                                                          </t>
    </r>
    <r>
      <rPr>
        <b/>
        <u/>
        <sz val="10"/>
        <color theme="1"/>
        <rFont val="Arial"/>
        <family val="2"/>
      </rPr>
      <t>Inventory</t>
    </r>
  </si>
  <si>
    <t>Inventory of Stock for the M/O 07/2026</t>
  </si>
  <si>
    <t>Name of Substation: 220KV Substation, Piran Kaliyar</t>
  </si>
  <si>
    <t>Name of Division: 220KV O&amp;M Division, Piran Kaliyar</t>
  </si>
  <si>
    <t>Amount</t>
  </si>
  <si>
    <t xml:space="preserve">Usable </t>
  </si>
  <si>
    <t>Unservicable</t>
  </si>
  <si>
    <t>Total</t>
  </si>
  <si>
    <t>HF Cable</t>
  </si>
  <si>
    <t>7/9 SWG G.I.Earth wire</t>
  </si>
  <si>
    <t xml:space="preserve">old &amp; used dismenteled enery meter </t>
  </si>
  <si>
    <t>Main &amp; Auxiliary Structure Bolt &amp; Nuts and anchor bolts (Foundation bolts)
(i) CTDP Col-1No @1540.23 Kg
(ii) 33KV BPI-1 No @ 140.76 Kg</t>
  </si>
  <si>
    <t>MS Round 40 mm Diameter</t>
  </si>
  <si>
    <t>33KV Equpt-Bus Post insulator</t>
  </si>
  <si>
    <t>Earth wire (Old &amp; Used and scrap</t>
  </si>
  <si>
    <t>Telephone Set</t>
  </si>
  <si>
    <t>Control cable 400mm X 3.5 core</t>
  </si>
  <si>
    <t>HF CABLE</t>
  </si>
  <si>
    <t>220KV Isolator- One complete pole of isolator ( including support insulator) with 1 E/S with operating mechanism for main isolator and earth switch ( Excluding structure)</t>
  </si>
  <si>
    <t>Bearings</t>
  </si>
  <si>
    <t xml:space="preserve">Set </t>
  </si>
  <si>
    <t>interlocking coils</t>
  </si>
  <si>
    <t>Support insulator</t>
  </si>
  <si>
    <t>33KV:- One complete pole of isolator ( including support insulator) with 1 E/S with operating mechanism for main isolator and earth switch ( Excluding structure)</t>
  </si>
  <si>
    <t>Digital Ammeter CTR 400-200/1A</t>
  </si>
  <si>
    <t>Digital MW Meter, CTR-400-200/1A, PTR-33KV/110VAC with Transducer</t>
  </si>
  <si>
    <t>Digital MVAR Meter, CTR-400-200/1A, PTR-33KV/110VAC with Transducer</t>
  </si>
  <si>
    <t>Isolator control switch (Open, Neutral, Close) 3 position</t>
  </si>
  <si>
    <t>Indicating lamp for DC supply fail, 220VDC, Amber</t>
  </si>
  <si>
    <t>Indicating lamp, 63.5VAC, Red</t>
  </si>
  <si>
    <t>Indicating lamp, 63.5VAC, Yellow</t>
  </si>
  <si>
    <t>Indicating lamp, 63.5VAC, Blue</t>
  </si>
  <si>
    <t>Alarm annunciator,8winows</t>
  </si>
  <si>
    <t>Trip transfer switch, 03 position (normal, Inter, Transfer) 32A</t>
  </si>
  <si>
    <t>12 Pin Synchronizing socket</t>
  </si>
  <si>
    <t>Synchronizing selector switch, 03 positions (Check-off-Manual), STAYPUT TYPE, LOCKABLE TYPE, KEY REMOVABLE</t>
  </si>
  <si>
    <t>Breaker failure relay, 2Element, 7NO+1NC, Elect reset contact &amp; Flag Indiaction</t>
  </si>
  <si>
    <t>Self reset tripping relay, 2Element, 7NO+1NC, Elect reset contact &amp; Flag Indiaction</t>
  </si>
  <si>
    <t>Tripping relay, 2Element, 7NO+1NC, Elect reset contact &amp; Flag Indiaction</t>
  </si>
  <si>
    <t>Auxiliary relay, 2Element, 4C/O S/R contactsREV H/R flag indication</t>
  </si>
  <si>
    <t xml:space="preserve">Auxiliary relay, 2Element, 4C/O S/R contacts &amp;  H/R flag </t>
  </si>
  <si>
    <t>Numerical REF relay, 3DI/5DO, IEC61850on dual optical portwith PRP</t>
  </si>
  <si>
    <t>Digital Ammeter CTR 1600-800/1A</t>
  </si>
  <si>
    <t>Digital MW Meter with external transducer, CTR-1600-800/1A, PTR-220KV/1.732/110/1.732VAC, 3p4w, range 340MW-680MW with Transducer</t>
  </si>
  <si>
    <t>Digital MVAR Meter with external transducer, CTR-1600-800/1A, PTR-220KV/1.732/110/1.732VAC, 3p4w, range 340MW-680MW</t>
  </si>
  <si>
    <t>Digital Voltmeter, 4.5Digit PTR 220kv/1.732/110V/1.732VAC, Range-250KV</t>
  </si>
  <si>
    <t>Breaker control switch, 32A, Pistol grip handle, 3position</t>
  </si>
  <si>
    <t>Isolator control switch (Open, Neutral, Close) 3 position, position  spring return to neutra</t>
  </si>
  <si>
    <t>Alarm annunciator,20winows</t>
  </si>
  <si>
    <t>Alarm annunciator,24winows</t>
  </si>
  <si>
    <t>Trip transfer switch, 03 position (normal, Inter, Transfer) 32A, STAYPUT Lockable, key removable in all position</t>
  </si>
  <si>
    <t>HV Bushing</t>
  </si>
  <si>
    <t>LV Bushing</t>
  </si>
  <si>
    <t>Buchholz Relay (Main tank) with complete contacts</t>
  </si>
  <si>
    <t>Remote winding temp indicator (RWTI)</t>
  </si>
  <si>
    <t>Oil temp indicator with contacts</t>
  </si>
  <si>
    <t>winding temp indicator (WTI)with sensing device &amp; matching unit</t>
  </si>
  <si>
    <t>Pressure relief device</t>
  </si>
  <si>
    <t>Magnetic oil gauge</t>
  </si>
  <si>
    <t>contactors, switches and relays for electric control panels (one no. of each type)</t>
  </si>
  <si>
    <t>Remote tap position indicator</t>
  </si>
  <si>
    <t>Oil flow indicator with flow switch</t>
  </si>
  <si>
    <t>Oil surge relay for OLTC</t>
  </si>
  <si>
    <t>Card Type B5LA</t>
  </si>
  <si>
    <t>E5LA</t>
  </si>
  <si>
    <t>O4LA</t>
  </si>
  <si>
    <t>O4LC</t>
  </si>
  <si>
    <t>P3LA</t>
  </si>
  <si>
    <t>P4LA</t>
  </si>
  <si>
    <t>P4LB</t>
  </si>
  <si>
    <t>P4LC</t>
  </si>
  <si>
    <t>P4LD</t>
  </si>
  <si>
    <t>P4LF</t>
  </si>
  <si>
    <t>P4LG</t>
  </si>
  <si>
    <t>Card Type For NSD 50-G4AA</t>
  </si>
  <si>
    <t>Card For NSK5-G4AE</t>
  </si>
  <si>
    <t>Coupling Device-A9BS</t>
  </si>
  <si>
    <t>A9BT</t>
  </si>
  <si>
    <t>4 Wire Table Telephone</t>
  </si>
  <si>
    <t>245 KV surge Arrestor with insulating base, surge monitor and terminal connector.</t>
  </si>
  <si>
    <t>245 KV CVT</t>
  </si>
  <si>
    <t>Junction Box</t>
  </si>
  <si>
    <t>33KV Circuit Breaker pole</t>
  </si>
  <si>
    <t>220KV CB-One complete pole of 1600A CB with pole  column and interrupter. (Including fixed, moving &amp; Arcing contact including insulating nozzle)</t>
  </si>
  <si>
    <t xml:space="preserve">Rubber gaskets, O rings and seals for SF6  gas(complete replacement for one breaker) </t>
  </si>
  <si>
    <t xml:space="preserve">Molecular filter for SF6 Circuit for 1 Pole of  CB </t>
  </si>
  <si>
    <t>Sets</t>
  </si>
  <si>
    <t xml:space="preserve">Density/Pressure monitor for SF6 circuit for  one pole of CB </t>
  </si>
  <si>
    <t>Operation counter</t>
  </si>
  <si>
    <t>All type of coupling for SF6 gas</t>
  </si>
  <si>
    <t>Control Valves</t>
  </si>
  <si>
    <t>set</t>
  </si>
  <si>
    <t>Pressure switches</t>
  </si>
  <si>
    <t>Complete spring operating mechanism</t>
  </si>
  <si>
    <t>Closing dashpot</t>
  </si>
  <si>
    <t>Opening dashpot</t>
  </si>
  <si>
    <t>Opening catch gear</t>
  </si>
  <si>
    <t>Closing catch gear</t>
  </si>
  <si>
    <t>TP Inst O/C Relay, 200-300% setting in step of 200% and adjustable Definite time, CTR-/1A, Aux supply-220VDC</t>
  </si>
  <si>
    <t>Inst E/F relay, Setting 5-80% in step of 5% Definite time delay 00-25Sec, CTR-/1A, Aux sup 220VDC</t>
  </si>
  <si>
    <t>Non Directional 2Pole inverse Time O/C Relay with inst High Set</t>
  </si>
  <si>
    <t>Single pole Definite Time O/C relay, Setting range 50-200%, CTR-/1A</t>
  </si>
  <si>
    <t>Single Pole Inst. Restricted E/F relay, CTR-/1A, Aux-220VDC</t>
  </si>
  <si>
    <t>Three Pole voltage controlled inverse time O/C relayCTR-/1A, PTR 110Volt, Aux-220VDC</t>
  </si>
  <si>
    <t>Single pole Non-Directional, Definit Time O/C relay. Aux-220 VDC</t>
  </si>
  <si>
    <t>Differential protection relay for DG. Aux -220 VDC</t>
  </si>
  <si>
    <t>High Speed tripping relay, 220VDC with 2NO+3NC Aux contact</t>
  </si>
  <si>
    <t>DP Inst. Under Voltage relay. PTR-110V, Aux Supply-220VDC</t>
  </si>
  <si>
    <t>Under voltage relay 2C/O Aux contactAux Supply-240VAC, Operating Voltage 220VDC</t>
  </si>
  <si>
    <t>Under voltage relay 2C/O Aux contactAux Supply-240VAC, Operating Voltage 48VDC</t>
  </si>
  <si>
    <t>Over voltage relay, operating voltage 220VDC, Aux supply-240 VAC</t>
  </si>
  <si>
    <t>Over voltage relay, operating voltage 48VDC, Aux supply-240 VAC</t>
  </si>
  <si>
    <t>Battery E/F Relay, Sensing voltage-220VDC, Aux Suply-240 VAC</t>
  </si>
  <si>
    <t>Aux relay 220VDC</t>
  </si>
  <si>
    <t>Metering CT CTR 1000/1A, CL-1.0, 15VA</t>
  </si>
  <si>
    <t>Metering CT CTR 600/1A, CL-1.0, 15VA</t>
  </si>
  <si>
    <t>Protection CT CTR 1000/1A, CL-5P15, 15VA</t>
  </si>
  <si>
    <t>Protection CT CTR 600/1A, CL-5P15, 15VA</t>
  </si>
  <si>
    <t>PS Class CT CTR 400/1A, 15VA, KPV 300V</t>
  </si>
  <si>
    <t>PT 415/√3/110/√3, 50 VA, CL-0.5, Single phase.</t>
  </si>
  <si>
    <t>Frequency meter 45-55Hz, 415 V AC (Analogue)</t>
  </si>
  <si>
    <t>3-Ph 4 Wire KWH meter</t>
  </si>
  <si>
    <t>Ammeter 0-1000A, CTR 1000/1A (Analouge)</t>
  </si>
  <si>
    <t>Ammeter 0-600A, CTR 600/1A (Analouge)</t>
  </si>
  <si>
    <t>Ammeter 0-400A, CTR 400/1A (Analouge)</t>
  </si>
  <si>
    <t>Ammeter with Shunt (0-75mV) (Analouge)</t>
  </si>
  <si>
    <t>Voltmeter Analouge Type, 0-500V, 415 VAC</t>
  </si>
  <si>
    <t>Voltmeter Analouge Type, 300-0-300, 220 VDC</t>
  </si>
  <si>
    <t>Voltmeter Analouge Type, 75-0-75, 48 VDC</t>
  </si>
  <si>
    <t>Breaker controlswitch-25 A</t>
  </si>
  <si>
    <t>Push Button, Spring return type with 1NO+1NC contact, Green</t>
  </si>
  <si>
    <t>Push Button, Spring return type with 1NO+1NC contact, Red</t>
  </si>
  <si>
    <t>TPN MCB 10KA, C Curve, AC-16 A</t>
  </si>
  <si>
    <t>DP MCB, 4KA 48VDC-20A</t>
  </si>
  <si>
    <t>DP MCB, 4KA 220VDC-20A</t>
  </si>
  <si>
    <t>DP Switch, 220 VDC, Air Break Type-250A</t>
  </si>
  <si>
    <t>DP Switch, 48 VDC, Air Break type-250A</t>
  </si>
  <si>
    <t>4P Electrically operated MCCB 20KA with O/L-400A</t>
  </si>
  <si>
    <t>TP MCCB with thermal magnetic release for O/L-400A</t>
  </si>
  <si>
    <t>TP MCCB with thermal magnetic release for O/L-100A</t>
  </si>
  <si>
    <t>TP MCCB with thermal magnetic release for O/L-63A</t>
  </si>
  <si>
    <t>DP MCCB, 4KA with thermal magnetic release for O/L for 220 VDC-320 A</t>
  </si>
  <si>
    <t>DP MCCB, 4KA with thermal magnetic release for O/L for 48 VDC-320 A</t>
  </si>
  <si>
    <t>DP MCCB, 4KA with thermal magnetic release for O/L for 220 VDC-250A</t>
  </si>
  <si>
    <t>DP MCCB, 4KA with thermal magnetic release for O/L for 48 VDC-250 A</t>
  </si>
  <si>
    <t>SP On/Off rotary switch-6A</t>
  </si>
  <si>
    <t>Door switch-6A</t>
  </si>
  <si>
    <t>Reset push button black</t>
  </si>
  <si>
    <r>
      <rPr>
        <b/>
        <i/>
        <sz val="10"/>
        <rFont val="Arial"/>
        <family val="2"/>
      </rPr>
      <t>220 V DC Charger-</t>
    </r>
    <r>
      <rPr>
        <b/>
        <sz val="10"/>
        <rFont val="Arial"/>
        <family val="2"/>
      </rPr>
      <t xml:space="preserve">
3PH RC Card-69-00003</t>
    </r>
  </si>
  <si>
    <t>3PH Pulse TXR Card 69-00082-03</t>
  </si>
  <si>
    <t>Connector Card 69-00360-01</t>
  </si>
  <si>
    <t>LED Display Card 69-00084</t>
  </si>
  <si>
    <t>MA Card 69-00083</t>
  </si>
  <si>
    <t>3PH Control card 69-00081-02</t>
  </si>
  <si>
    <t>Mains fail card 69-00087</t>
  </si>
  <si>
    <t>Fuse fail card 69-00123</t>
  </si>
  <si>
    <t>Fuse fail card 69-00390</t>
  </si>
  <si>
    <t>SUB LED card 69-00090</t>
  </si>
  <si>
    <t>Relay card 69-00088</t>
  </si>
  <si>
    <t>Temp Sensor card 69-00300</t>
  </si>
  <si>
    <t>Relay 11 Pin 5A 24 VDC 3C/O</t>
  </si>
  <si>
    <t>Relay 11 Pin 5A 220 VDC 3C/O</t>
  </si>
  <si>
    <t xml:space="preserve">Contactor 65A 3P 415 VAC </t>
  </si>
  <si>
    <t>Switch Toggle 1P ON/OFF 6A AC</t>
  </si>
  <si>
    <t>Capacitor ELE 4700mfd 450 VDC</t>
  </si>
  <si>
    <t>THY-THY Module 90 A 1200PIV</t>
  </si>
  <si>
    <t>Diode Stud 250A 1200 PIV</t>
  </si>
  <si>
    <t>Resistor WWR 20 K 12W</t>
  </si>
  <si>
    <t>Resistor WWR 12 K 12W</t>
  </si>
  <si>
    <t>Resistor WWR 15 K 12W</t>
  </si>
  <si>
    <t>Switch CAM 1P 4W NO/OFF 10A AC</t>
  </si>
  <si>
    <t>Switch Volt Select 4P 4Way W/Off 10A AC</t>
  </si>
  <si>
    <t>Potentiometer Multiturn 20K</t>
  </si>
  <si>
    <t>Fuse BS 110A 690 Volt 200KA</t>
  </si>
  <si>
    <t>48V DC Charger-
3PH RC Card-69-00003</t>
  </si>
  <si>
    <t>DC-DC conv Card 69-00085</t>
  </si>
  <si>
    <t>Gen Relay card 69-00333</t>
  </si>
  <si>
    <t>Relay 11 Pin 5A 48 VDC 3C/O</t>
  </si>
  <si>
    <r>
      <rPr>
        <b/>
        <i/>
        <sz val="10"/>
        <rFont val="Arial"/>
        <family val="2"/>
      </rPr>
      <t>220 KV H/W Fitting-</t>
    </r>
    <r>
      <rPr>
        <b/>
        <sz val="10"/>
        <rFont val="Arial"/>
        <family val="2"/>
      </rPr>
      <t xml:space="preserve">
DTF Suitable for ACSR Single zebra cond with turn buckle</t>
    </r>
  </si>
  <si>
    <t>DTF Suitable for ACSR Single zebra cond with out turn buckle</t>
  </si>
  <si>
    <t>DTFSuitable for ACSR twin zebra cond with turn buckle</t>
  </si>
  <si>
    <t>DTFSuitable for ACSR twin zebra cond with out turn buckle</t>
  </si>
  <si>
    <t>Single Suspension fitting for ACSR Single zebra  cond with through type clamp</t>
  </si>
  <si>
    <t>Single Suspension fitting for ACSR Single zebra  cond with drop  type clamp</t>
  </si>
  <si>
    <t>Single Suspension fitting for ACSR Twin zebra cond with through type clamp</t>
  </si>
  <si>
    <t>Single Suspension fitting for ACSR Twin zebra cond with drop type clamp</t>
  </si>
  <si>
    <t>33 KV H/W Fitting-
DTF Suitable for ACSR Single zebra cond with turn buckle</t>
  </si>
  <si>
    <t>Spacer 250mm</t>
  </si>
  <si>
    <t>220 KV BPI</t>
  </si>
  <si>
    <t>Disc insulator 70 KN</t>
  </si>
  <si>
    <t>Nitrogen cylinder</t>
  </si>
  <si>
    <t>Hose pipe with fittings</t>
  </si>
  <si>
    <t>Heat Detectors</t>
  </si>
  <si>
    <t xml:space="preserve">245 KV CT1600/800/1Amp (5Core) 1-PH </t>
  </si>
  <si>
    <t xml:space="preserve">33 KV Potential Transformer </t>
  </si>
  <si>
    <t xml:space="preserve">Pilot fiting ACSR Zebra </t>
  </si>
  <si>
    <t>Double tension fitting ACSR Zebra</t>
  </si>
  <si>
    <t>Tension clamp for 7/9 SWG G.S Earth Wire</t>
  </si>
  <si>
    <t>Suspension Fitting ACSR Zebra</t>
  </si>
  <si>
    <t>Mid Span joint ACSR Zebra</t>
  </si>
  <si>
    <t>Repair Sleeve For ACSR Zebra</t>
  </si>
  <si>
    <t>Disc Insulator 160KN</t>
  </si>
  <si>
    <t>Galvanized Steel Structure (Template &amp;Tower)</t>
  </si>
  <si>
    <t xml:space="preserve">Earth Wire 7/9 SWG </t>
  </si>
  <si>
    <t>Coupling Device(LMU)</t>
  </si>
  <si>
    <t>KM.</t>
  </si>
  <si>
    <t>Al/Aluminium alloy Scrap</t>
  </si>
  <si>
    <t>Old &amp; Used  Trip Ckt Supervision  Faulty Relay</t>
  </si>
  <si>
    <t>ACSR Zebra Conductor ( Cuts &amp; bits)</t>
  </si>
  <si>
    <t>Mtr.</t>
  </si>
  <si>
    <t>HF cable</t>
  </si>
  <si>
    <t>Galvanized B(2*-15*) Type D/C tower with bolts Nuts flat washer pack washer &amp; stub including body extension (Stub 01 set @ 0.258MT)</t>
  </si>
  <si>
    <t>Disc Insulator 90KN</t>
  </si>
  <si>
    <t>Old &amp; Used  Battery Cell 48 V</t>
  </si>
  <si>
    <t>High tension strength Mid Span joint Suitable for ACSR Deer conductor</t>
  </si>
  <si>
    <t>High tension strength Dead End Compression type Suitable for ACSR Deer conductor</t>
  </si>
  <si>
    <t>ACSR Zebra Conductor</t>
  </si>
  <si>
    <t>33KV SF6 Circuit Breakers old &amp; Damaged</t>
  </si>
  <si>
    <t>33KV CT Old &amp; Used and Dameged(repairable)</t>
  </si>
  <si>
    <t>30KV Surge Arrestor/Lighting</t>
  </si>
  <si>
    <t xml:space="preserve">Numerical distance protection relay Old &amp; Used Dismantled defective, </t>
  </si>
  <si>
    <t xml:space="preserve">Direction Over Current Relay Old &amp; Used Dismantled defective </t>
  </si>
  <si>
    <t xml:space="preserve"> NON Direction Over Current Relay Old &amp; Used Dismantled defective </t>
  </si>
  <si>
    <t xml:space="preserve">Numerical diffrential protection relay Old &amp; Used Dismantled defective, </t>
  </si>
  <si>
    <t>Trip Relay minimum 8No.2NC Operatig Relay Old &amp; Used Defectiv</t>
  </si>
  <si>
    <t>Three Element Auxilary Relay minimum 4No in Each element Old &amp; Used Defective</t>
  </si>
  <si>
    <t>Old &amp; Used T/F Fan</t>
  </si>
  <si>
    <t>245 KV CT1600/800/1Amp (5Core) 1-PH (damaged)</t>
  </si>
  <si>
    <t>Battery Cell (VRLA) (Defective)</t>
  </si>
  <si>
    <t>Solar Powerd LED Type Bird Flight Diverter</t>
  </si>
  <si>
    <t>Non LED Type Bird Flight Diverter</t>
  </si>
  <si>
    <t>220KV LA (Damaged)</t>
  </si>
  <si>
    <t>Battery Charger 220VDC (HBL make) old &amp; used</t>
  </si>
  <si>
    <t>Spare molecular sieves filter ( capacity 55Kg)</t>
  </si>
  <si>
    <t>36KV Vacuum circuit breaker (3Ph) along with support structure</t>
  </si>
  <si>
    <t>245kV (5 Core) Current Transformer 1600/800/1 without junction box.</t>
  </si>
  <si>
    <t>245kV (5 Core) Current Transformer 300/1 without junction box.</t>
  </si>
  <si>
    <t>245kV (5 Core) Current Transformer 200/1 without junction box.</t>
  </si>
  <si>
    <t>145kV (5 Core) Current Transformer 800/400/1 without junction box.</t>
  </si>
  <si>
    <t>145kV (5 Core) Current Transformer 500/1 without junction box.</t>
  </si>
  <si>
    <t>33KV (3Core) CT 800/400/1 without Junction Box</t>
  </si>
  <si>
    <t>245KV SF6 Circuit Breaker (3 Phase) along with support structure</t>
  </si>
  <si>
    <t>Non Contact Voltage Detector Bluetooth NCVD with 7mtrs triangle hotstic</t>
  </si>
  <si>
    <t>AFFF foam type fire extingushers 45 Ltr</t>
  </si>
  <si>
    <t xml:space="preserve">ABC type fire extingusher </t>
  </si>
  <si>
    <t xml:space="preserve">Monthly report of inventory categorized for monitoring  </t>
  </si>
  <si>
    <t>Inventory report for the month of :- 23-06-26 to 22.07.2026</t>
  </si>
  <si>
    <t>Name of  Division :- 220 kv O&amp;M Division Piran Kaliyar</t>
  </si>
  <si>
    <t>Name  of S/S;-    132 KV S/S Bhagwanpur</t>
  </si>
  <si>
    <t xml:space="preserve">Name Of   J.e                               Mange Ram </t>
  </si>
  <si>
    <t>unit</t>
  </si>
  <si>
    <t>Unit Rate in RS</t>
  </si>
  <si>
    <t>Non- Moving</t>
  </si>
  <si>
    <t>Total Amount Rs</t>
  </si>
  <si>
    <t>sur. (2018)</t>
  </si>
  <si>
    <t>sur. (2020)</t>
  </si>
  <si>
    <t>sur.  (2021)</t>
  </si>
  <si>
    <t>Scrap Qty (2022)</t>
  </si>
  <si>
    <t>Scrap Qty  (2023)</t>
  </si>
  <si>
    <t>Scrap Qty  (2024)</t>
  </si>
  <si>
    <t>Scrap Qty  (2026)</t>
  </si>
  <si>
    <t>Total scrap</t>
  </si>
  <si>
    <t>40 MVA LV side T/F Busning block in two pices of size 90*90 mm.</t>
  </si>
  <si>
    <t>33 KV Bus Isolator Clamp for Trantulla Cond.</t>
  </si>
  <si>
    <t>II1I106002</t>
  </si>
  <si>
    <t>33 KV T.Connector Trantulla to Moose. Cond.</t>
  </si>
  <si>
    <t>II1I107004</t>
  </si>
  <si>
    <t>33 KV  T.Connector  Moose to Panther. Cond.</t>
  </si>
  <si>
    <t xml:space="preserve">132 KV Comosite long rod Insulator 120 KN </t>
  </si>
  <si>
    <t>5 watt LED Type Recharable torch</t>
  </si>
  <si>
    <t>33 Kv specer cum droper for   ACSR Single Moose Cond.</t>
  </si>
  <si>
    <t>S/T Clamp Suitable For 7/9 SWG E/W</t>
  </si>
  <si>
    <t>suspension Clamp For 7/10 SWG G.S earth Wire</t>
  </si>
  <si>
    <t>Repair sleeve For ACSR Panther Conductor</t>
  </si>
  <si>
    <t>Mid Span Joint For 7/10 SWG G.S earth Wire</t>
  </si>
  <si>
    <t>G.I Earth Wire Fitting For 7/9 SWG</t>
  </si>
  <si>
    <t>Extension Line For E/W Clamp</t>
  </si>
  <si>
    <t>"C"-wedge Connecter for Zebra to Panther cod.Curr cap-1400Amp</t>
  </si>
  <si>
    <t xml:space="preserve">"Z" Shape </t>
  </si>
  <si>
    <t>"I" Shapr Gun Metail Clamp</t>
  </si>
  <si>
    <t>C-type Wedge Connector/Clamp Suitable for Panther To Panther Condu with Stopper Capacity-800Amp</t>
  </si>
  <si>
    <t>C-type Wedge Connector/Clamp Suitable for ZebraTo Zebra Condu with Stopper Capacity-800Amp</t>
  </si>
  <si>
    <t>C-type Wedge Connector/Clamp Suitable for ZebraTo Panther Condu with Stopper Capacity-800Amp</t>
  </si>
  <si>
    <t>Bolt less Wedge 4 Hole pad  Connector Suitable  For ACSR Panther To Panther C- Wedge  Connectorith Stopper Capacity-800Amp</t>
  </si>
  <si>
    <t>Bolt less CT Connector Suitable  For Panther To Panther Cond. Wedge Clamp Ct Stud Size 22-26 MM</t>
  </si>
  <si>
    <t>Bolt less WedgeCTConnector Suitable  For ACSR Zebra To Zebra C- Conductor Wedge Clamp Ct Stud Size-30 Amp</t>
  </si>
  <si>
    <t>Electrical Insulation Sealer for 33 KV XLPE Cable Termination kit 400 MI Arevosol Spray Container</t>
  </si>
  <si>
    <t>Supply of Breakar pad connecter for ABB CKT bkr.as per Drawing. suitable for Twin Zebra  Conductor  with 3 nos U-grip nut &amp; bolts having curent cap-1200 Amps.</t>
  </si>
  <si>
    <t>Breaker pad connector for ABB Circuit breaker for Panther cond Cap-800A</t>
  </si>
  <si>
    <t>CT Clamp Suitable for Panther Cond. With 3 No U-grip Nuts &amp; bolts 800A</t>
  </si>
  <si>
    <t>Isolator Connector Suitable for panther conductor with 3 No-U grip  Nuts &amp; bolts 800A</t>
  </si>
  <si>
    <t>Supply of breakar pad connector suitable for Panther Conductor  with 3 nos U-grip nut &amp; bolts having curent cap-600 Amps.</t>
  </si>
  <si>
    <t>Supply of Al -alloy Isolater connecter suitable for panther Conductor  with 2 nos U-grip nut &amp; bolts having curent cap-800 Amps.</t>
  </si>
  <si>
    <t>Isolator Connector Suitable for Panther conductor</t>
  </si>
  <si>
    <t xml:space="preserve">Breaker pad Connector Suitable for Panther Conductor </t>
  </si>
  <si>
    <t>SF6 Gas</t>
  </si>
  <si>
    <t>110 Volt Tripping &amp; Closing Coil Bhel Make</t>
  </si>
  <si>
    <t>110 Volt Tripping &amp; Closing Coil Alostom Make</t>
  </si>
  <si>
    <t>198 KV Surge Arrestor/ Lighting</t>
  </si>
  <si>
    <t>120 KV Surge Arrestor/ Lighting</t>
  </si>
  <si>
    <t>30 KV Surge Arrestor/ Lighting</t>
  </si>
  <si>
    <t>145 KV (5Core) Current T/F 800/400/1without junction box</t>
  </si>
  <si>
    <t>145 KV (5Core) Current T/F 400/200/1without junction box</t>
  </si>
  <si>
    <t>33 KV Current Transformer (3Core) CT Ration 800/400/1 without junction box</t>
  </si>
  <si>
    <t>33KVPorcelain Post Insulor</t>
  </si>
  <si>
    <t>33 KV CT Ratio 200/100/1A (O&amp;U)</t>
  </si>
  <si>
    <t>Recheet wheel assemble with stopper roller</t>
  </si>
  <si>
    <t>Big pawl with bush bearing</t>
  </si>
  <si>
    <t>Small pawl with bush bearing</t>
  </si>
  <si>
    <t>Gas pressure gauge</t>
  </si>
  <si>
    <t>Gas Density Switch</t>
  </si>
  <si>
    <t>Aux DC contactor for DC supervion</t>
  </si>
  <si>
    <t>Antipumping relay contactor</t>
  </si>
  <si>
    <t>Tripping Coil (110V+-10%DC)for CGL make</t>
  </si>
  <si>
    <t>ClosingCoil (110V+-10%DC)for CGL make</t>
  </si>
  <si>
    <t xml:space="preserve">Limet Switch </t>
  </si>
  <si>
    <t>O-RingP12</t>
  </si>
  <si>
    <t>O-RingP18</t>
  </si>
  <si>
    <t>clatch spring</t>
  </si>
  <si>
    <t>Set of sirclip Grup Screw Split Pins etc</t>
  </si>
  <si>
    <t>Motor 230V AC/DC</t>
  </si>
  <si>
    <t>EHV Surge Monitor Having Range (33 KV to 400)With electro Mechnical counter</t>
  </si>
  <si>
    <t>Pennel Heater for Control &amp; Relay penal</t>
  </si>
  <si>
    <t>Havels Make 33 KV 400 Sq MM Power Cable</t>
  </si>
  <si>
    <t>PP0P015016</t>
  </si>
  <si>
    <t>Pp Rope of 12 Mm</t>
  </si>
  <si>
    <t xml:space="preserve"> Alluminium Tape</t>
  </si>
  <si>
    <t xml:space="preserve">AE make Digtal Amp meter CTR 800/400/1A </t>
  </si>
  <si>
    <t>TT1T101019</t>
  </si>
  <si>
    <t>Bay maintenace Resister</t>
  </si>
  <si>
    <t>33 KV CT Repaireble Retio-800/400/1Amp</t>
  </si>
  <si>
    <t>Disk insulator 70 KN</t>
  </si>
  <si>
    <t>Disk insulator 120 KN</t>
  </si>
  <si>
    <t>Disk insulator 120 KN (O&amp;U)</t>
  </si>
  <si>
    <t>SS6S610027</t>
  </si>
  <si>
    <t>HRC type NS Fuse 415V, 80ka, 2Amp</t>
  </si>
  <si>
    <t>SS6S610026</t>
  </si>
  <si>
    <t>HRC type NS Fuse 415V, 80ka, 4Amp</t>
  </si>
  <si>
    <t>SS6S610022</t>
  </si>
  <si>
    <t>HRC type NS Fuse 415V, 80ka, 6Amp</t>
  </si>
  <si>
    <t>SS6S610020</t>
  </si>
  <si>
    <t>HRC type NS Fuse 415V, 80ka, 10 Amp</t>
  </si>
  <si>
    <t>SS6S610010</t>
  </si>
  <si>
    <t>HRC type NS Fuse 415V, 80ka, 32 Amp</t>
  </si>
  <si>
    <t>SS6S610019</t>
  </si>
  <si>
    <t>HRC type NS Fuse 415V, 80ka, 16 Amp</t>
  </si>
  <si>
    <t>TT1T101027</t>
  </si>
  <si>
    <t>Inspection Register</t>
  </si>
  <si>
    <t>TT1T101026</t>
  </si>
  <si>
    <t>Instruction Register</t>
  </si>
  <si>
    <t>L-shape dropper connector for Tarantulla cond. For 40 MVA T/F.</t>
  </si>
  <si>
    <t>TT1T101040</t>
  </si>
  <si>
    <t>Message Register</t>
  </si>
  <si>
    <r>
      <t xml:space="preserve">WTI Meter (0-120 </t>
    </r>
    <r>
      <rPr>
        <b/>
        <vertAlign val="superscript"/>
        <sz val="10"/>
        <rFont val="Arial"/>
        <family val="2"/>
      </rPr>
      <t>0</t>
    </r>
    <r>
      <rPr>
        <b/>
        <sz val="10"/>
        <rFont val="Arial"/>
        <family val="2"/>
      </rPr>
      <t>C )</t>
    </r>
  </si>
  <si>
    <t>OTI Meter 40/20 MVA T/F</t>
  </si>
  <si>
    <t>MM2M202010</t>
  </si>
  <si>
    <t>Volt meter Range -0-40 Kv AC ptr-132 KV / √3 110 V /√3</t>
  </si>
  <si>
    <t>MW Meter Range 50-0-50 MW PTR 132 KV  √V CTR 800/1 Amp</t>
  </si>
  <si>
    <t>Digital MW Meter 3 Phase CT Ratio 800/400/200/1A &amp; PT Ratio 132/33KV Secondary-110 Volts With Aux Supply 110 Volt Ac/DC.</t>
  </si>
  <si>
    <t>Digital MVAR Meter 3 Phase CT Ratio 800/400/200/1A &amp; PT Ratio 132/33KV Secondary-110 Volts With Aux Supply 110 Volt Ac/DC.</t>
  </si>
  <si>
    <t>Digital Amp meter Ct Ratio 800/400/200/100/a1A Aux 110 Volts Ac/Dc</t>
  </si>
  <si>
    <t>Digital Volts Meter PT Ratio 132/33 KV /Secondery 110 Volts With Aux 110 Volts With Aux Supply 110 Volts Ac /DC</t>
  </si>
  <si>
    <t>One side boltless Wedge CT Connector C-wedge Connector zebra To Zebra Conductor</t>
  </si>
  <si>
    <t>II01005001</t>
  </si>
  <si>
    <t>PG Clamp Zebra to Zebra</t>
  </si>
  <si>
    <t>II01005002</t>
  </si>
  <si>
    <t>PG Clamp Panther to Zebra.</t>
  </si>
  <si>
    <t>Repair Sleave for Panther cond.</t>
  </si>
  <si>
    <t>FF3F302001</t>
  </si>
  <si>
    <t>Rail105 LBS (Bend) 1.80 mtr. Long</t>
  </si>
  <si>
    <t>Type MK-1 L&amp;T DOL Starter 3 phase 415V,15Amp with O/L Relay.</t>
  </si>
  <si>
    <t>Transformer Maintenance Register.</t>
  </si>
  <si>
    <t>II5I501005</t>
  </si>
  <si>
    <t>Bolted Type Tension fitting for panther (O&amp;U)</t>
  </si>
  <si>
    <t>II5I501006</t>
  </si>
  <si>
    <t>Bolted Type Suspension fitting for panther (O&amp;U)</t>
  </si>
  <si>
    <t>II5I501001</t>
  </si>
  <si>
    <t>Bolted Type Single Tension  fitting for Tarantulla cond.(O&amp;U)</t>
  </si>
  <si>
    <t>T/F Cooling Fan O&amp;U.</t>
  </si>
  <si>
    <t>T Clamp for Panther O&amp;U.</t>
  </si>
  <si>
    <t>SS5S502001</t>
  </si>
  <si>
    <t>11KV TPMO (inc.)</t>
  </si>
  <si>
    <t>33 KV CT  ratio 50/25/1A</t>
  </si>
  <si>
    <t xml:space="preserve">ACSR Panther Cond cut &amp; bits </t>
  </si>
  <si>
    <t>ACSR Tarantulla Cond In Cut &amp; bits</t>
  </si>
  <si>
    <t>ACSR Tarantulla Cond In Cut &amp; bits (Scrap)</t>
  </si>
  <si>
    <t>PG Clamp Tarantulla to Tarantulla.</t>
  </si>
  <si>
    <t>T-clamp for Tarantulla to Tarantulla cond.</t>
  </si>
  <si>
    <t>CT clamp for Tarantulla</t>
  </si>
  <si>
    <t>CT clamp for Tarantulla cond. (O&amp;U)</t>
  </si>
  <si>
    <t>T Clamp for Tarantulla to Panther O&amp;U.</t>
  </si>
  <si>
    <t>T/F bushing clamp for Tarantulla cond. O&amp;U.</t>
  </si>
  <si>
    <t>Galvanized steel tower part</t>
  </si>
  <si>
    <t>Scrap items</t>
  </si>
  <si>
    <t>33 KV Circuit breakar Bhel Make (O&amp;U) defective</t>
  </si>
  <si>
    <t>33 KV LA Damage (Scrap)</t>
  </si>
  <si>
    <t>ACSR Panther Cond Scrap</t>
  </si>
  <si>
    <t>7/10 SWG G.S eart wire Scrap</t>
  </si>
  <si>
    <t>132 KV CT Damage ratio 800/400/1A.</t>
  </si>
  <si>
    <t>132 KV CT Damage ratio 200/1A.</t>
  </si>
  <si>
    <t>132 KV CT Damage(scrap)ratio 400/200/1A.</t>
  </si>
  <si>
    <t>48 Volt battery Charger (Scrap)</t>
  </si>
  <si>
    <t>2 Volt battery cell (48 Volt)(Scrap)</t>
  </si>
  <si>
    <t xml:space="preserve">36 KV CT  damage ratio 800/400/1A </t>
  </si>
  <si>
    <t xml:space="preserve">Empty Drum of T/F oil </t>
  </si>
  <si>
    <t>Aluminium scrap of Clamp /conector</t>
  </si>
  <si>
    <t>Aluminium scrap</t>
  </si>
  <si>
    <t>132 KV LA (O&amp;U) Damage Completely (scrap)</t>
  </si>
  <si>
    <t>M.S Scrap (Junction Box)</t>
  </si>
  <si>
    <t>XLPE Cable 3x400 Sq mm Damage (Scrap)</t>
  </si>
  <si>
    <t>Disk Insulator broken (Srap)</t>
  </si>
  <si>
    <t>Store Inventry</t>
  </si>
  <si>
    <t>Total usable material</t>
  </si>
  <si>
    <t>Non movable Material</t>
  </si>
  <si>
    <t>Scrap Material</t>
  </si>
  <si>
    <t>Total  store  Inventry 2024-25</t>
  </si>
  <si>
    <t>Name of Zone-              Garhwal</t>
  </si>
  <si>
    <t>Name of Circle-             Roorkee</t>
  </si>
  <si>
    <t>Name of Division-          220 KV O&amp;M Division Imlikheda(Piran Kaliyar)</t>
  </si>
  <si>
    <t>Name of Sub-Station-     132 KV Sub- Station Chudiyala</t>
  </si>
  <si>
    <t>Month-   JULY -2026</t>
  </si>
  <si>
    <t>Total Inventory Amt.</t>
  </si>
  <si>
    <t>VV5V406003</t>
  </si>
  <si>
    <t>C.T Junction Box</t>
  </si>
  <si>
    <t>VV6V601003</t>
  </si>
  <si>
    <t>P.T Junction Box</t>
  </si>
  <si>
    <t>SS3S301016</t>
  </si>
  <si>
    <t>132 KV Post Insulator</t>
  </si>
  <si>
    <t>FF0F050032</t>
  </si>
  <si>
    <t>Main &amp; auxiluries lattice structure for 132 KV Gantries  equipment</t>
  </si>
  <si>
    <t>CC3C316005</t>
  </si>
  <si>
    <t>GI cable Tray150mm</t>
  </si>
  <si>
    <t>CC3C316006</t>
  </si>
  <si>
    <t>GI cable Tray100mm</t>
  </si>
  <si>
    <t>CC3C316007</t>
  </si>
  <si>
    <t>GI cable Tray75mm</t>
  </si>
  <si>
    <t>FF2F202003</t>
  </si>
  <si>
    <t>GI flat 50X6mm</t>
  </si>
  <si>
    <t>FF2F201004</t>
  </si>
  <si>
    <t>Ms Rod 36mm dia.</t>
  </si>
  <si>
    <t>FF1F108003</t>
  </si>
  <si>
    <t>U- Bolt</t>
  </si>
  <si>
    <t>CC3C303001</t>
  </si>
  <si>
    <t>Indoor Type End termination Kit 33 KV 400x3 XLPE Cable(New)</t>
  </si>
  <si>
    <t>LT cable3.5x400 Sq mm(W/o Armoured)</t>
  </si>
  <si>
    <t>CCOCOO2011</t>
  </si>
  <si>
    <t>PVC control cable 4X2.5 sq mm(W/o Armoured)</t>
  </si>
  <si>
    <t>CCOCOO1003</t>
  </si>
  <si>
    <t xml:space="preserve"> PVC Control cable 18x2.5 mm sq ( O/U)(Armoured)</t>
  </si>
  <si>
    <t xml:space="preserve">ACSR Panther Conductor  Panther  </t>
  </si>
  <si>
    <t xml:space="preserve">ACSR Panther Comprension Type Single Tension fitting </t>
  </si>
  <si>
    <t>SS4S402001</t>
  </si>
  <si>
    <t>33KV Isolator Jaw (Repairable)</t>
  </si>
  <si>
    <t>Mid-Span Joint for Panther to Panther Cond.</t>
  </si>
  <si>
    <t>Repair Sleeve for Panther Cond.</t>
  </si>
  <si>
    <t>II0I001003</t>
  </si>
  <si>
    <t>SS6S610009</t>
  </si>
  <si>
    <t>HRC Fuse 63 Amp</t>
  </si>
  <si>
    <t>PP2P221004</t>
  </si>
  <si>
    <t>T/F Cooling Fan (O/U)</t>
  </si>
  <si>
    <t>II5I504005</t>
  </si>
  <si>
    <t xml:space="preserve">ACSR Panther Single Suspension Fitting </t>
  </si>
  <si>
    <t>SS4S402016</t>
  </si>
  <si>
    <t>33KV Isolator blade Repairable(O/D)</t>
  </si>
  <si>
    <t>TT1T101032</t>
  </si>
  <si>
    <t>Max.-Min. Register</t>
  </si>
  <si>
    <t>II5I507013</t>
  </si>
  <si>
    <t xml:space="preserve">G.I. Earthwire Fitting For 7/9 S.W/G </t>
  </si>
  <si>
    <t>II2I202001</t>
  </si>
  <si>
    <t>Extension Link for E/W Clamp</t>
  </si>
  <si>
    <t>JJ3J301014</t>
  </si>
  <si>
    <t>220V AC/DC spring charging motor                 (Universal motor for FSA opreting mechanism)</t>
  </si>
  <si>
    <t>JJ3J301005</t>
  </si>
  <si>
    <t>220/110 V DC trip-2 coil   (220/110 V DC trip-2 coil for FSA operating mechanism)</t>
  </si>
  <si>
    <t>220/110 V DC trip-1 coil   (220/110 V DC trip-1 coil for FSA operating mechanism)</t>
  </si>
  <si>
    <t>JJ7J01004</t>
  </si>
  <si>
    <t xml:space="preserve">Yellow switching element   (Spring charging motor limit switch )  </t>
  </si>
  <si>
    <t xml:space="preserve"> Bule switching element (Spring charging motor limit switch ) </t>
  </si>
  <si>
    <t>JJ3J301009</t>
  </si>
  <si>
    <t>Auxiiliary switch for FSA drive                   (Wiping contact type auxiliary switch)</t>
  </si>
  <si>
    <t>TT1T101029</t>
  </si>
  <si>
    <t xml:space="preserve">Log sheet </t>
  </si>
  <si>
    <t>Energy Account Register</t>
  </si>
  <si>
    <t>PP2P226014</t>
  </si>
  <si>
    <t>Biometric Attendance machine</t>
  </si>
  <si>
    <t>ACSR Zebra conductor(O/U) in cut lenth</t>
  </si>
  <si>
    <t>VV3V305004</t>
  </si>
  <si>
    <t>33 KV Cast resin wound CT 1200-600/1-1A(ABB indoor)</t>
  </si>
  <si>
    <t>33 KV Cast resin wound CT 800-400/1-1A(ABB indoor)</t>
  </si>
  <si>
    <t>33 KV XLPE outdoor cable termination kit 3X400 mm²</t>
  </si>
  <si>
    <t>CC3C301003</t>
  </si>
  <si>
    <t>33 KV XLPE Indoor cable termination kit 3X400 mm²</t>
  </si>
  <si>
    <t>JJ3J301010</t>
  </si>
  <si>
    <t>Difective 132 KV ABB make Breaker pole type LTB 145/D1 (O&amp;U)</t>
  </si>
  <si>
    <t>CC3C317001</t>
  </si>
  <si>
    <t>Alluminium Tape</t>
  </si>
  <si>
    <t>KK0K003001</t>
  </si>
  <si>
    <t>120 KV Surge Arrestor/Lighting Arrestor</t>
  </si>
  <si>
    <t>33 KV Surge Arrestor/Lighting Arrestor</t>
  </si>
  <si>
    <t>Empty T/F oil Drum</t>
  </si>
  <si>
    <t>TT1T101022</t>
  </si>
  <si>
    <t>Daily Supply Register</t>
  </si>
  <si>
    <t>TT1T101044</t>
  </si>
  <si>
    <t>Stoppage Register</t>
  </si>
  <si>
    <t>ZZ2Z005001</t>
  </si>
  <si>
    <t>Top Drive Unit assembly(Diffective)</t>
  </si>
  <si>
    <t xml:space="preserve"> Insulation Sealer</t>
  </si>
  <si>
    <t>Transformer oil (New)</t>
  </si>
  <si>
    <t>Ltr</t>
  </si>
  <si>
    <t>VV2V203002</t>
  </si>
  <si>
    <t>Spare Molecular sives Filter (Capasity 55 Kg) for On Line Moisture Removal System</t>
  </si>
  <si>
    <t>TT1T101018</t>
  </si>
  <si>
    <t>Battery Register</t>
  </si>
  <si>
    <t>TT1T101047</t>
  </si>
  <si>
    <t>33 KV Tripping Regiter</t>
  </si>
  <si>
    <t>MM3M303003</t>
  </si>
  <si>
    <t xml:space="preserve">Digital Amp. Meter CT Ratio 800/400/200/100-1 Amp </t>
  </si>
  <si>
    <t>MM3M302006</t>
  </si>
  <si>
    <t>Digital Volt. Meter PT Ratio 132/33 KV/Secondary-110 Volts with Aux supply110 Volt AC/DC</t>
  </si>
  <si>
    <t>MM3M304006</t>
  </si>
  <si>
    <t>Digital MW Meter 3 phase CT Ratio  800/400/200/100-1 Amp &amp; PT Ratio 132/33 KV Secondary-110 volts with Aux supply 110 volt AC/DC</t>
  </si>
  <si>
    <t>MM3M305006</t>
  </si>
  <si>
    <t>Digital MVAR Meter 3 phase CT Ratio  800/400/200/100-1 Amp &amp; PT Ratio 132/33 KV Secondary-110 volts with Aux supply 110 volt AC/DC</t>
  </si>
  <si>
    <t>MM0M019040</t>
  </si>
  <si>
    <t>Trip  Cikt Supervision Relay ABB Aux supply 200-250 volt AC/DC</t>
  </si>
  <si>
    <t>33 KV Current Transformer (3 Core) 800/400/1(0.2S)</t>
  </si>
  <si>
    <t>VV1V103046</t>
  </si>
  <si>
    <t>33 KV CT Clamp for Twin Zebra conductor</t>
  </si>
  <si>
    <t>JJ8J801005</t>
  </si>
  <si>
    <t>33 KV CB Clamp for Twin Zebra conductor</t>
  </si>
  <si>
    <t>JJ8J801006</t>
  </si>
  <si>
    <t>132 KVC.B. Clamp for single Zebra cond.</t>
  </si>
  <si>
    <t>VV1V103045</t>
  </si>
  <si>
    <t>132 KVC.T. Clamp for single Zebra cond.</t>
  </si>
  <si>
    <t>SS5S501015</t>
  </si>
  <si>
    <t>132 KV Isolator Clamp for single zebra Cond.</t>
  </si>
  <si>
    <t>GG0G001003</t>
  </si>
  <si>
    <t>Multipurpose spray</t>
  </si>
  <si>
    <t>CC1C103010</t>
  </si>
  <si>
    <t>Control Cable 70mm x 3.5 core</t>
  </si>
  <si>
    <t>Polymer Insulator 70 JN</t>
  </si>
  <si>
    <t>Non Contact Voltage Detctor Bluetooth NCVD with 7 mtr triangle hotstic</t>
  </si>
  <si>
    <t>132/33 KV 40 MVA Transformer IMP make (Repaired)</t>
  </si>
  <si>
    <t>Scrap survey 2025-26</t>
  </si>
  <si>
    <t>PP1P126016</t>
  </si>
  <si>
    <t>Enargy Meter make Secure (R-Back)(O/U)</t>
  </si>
  <si>
    <t>Energy meters L&amp;T make (O/U)</t>
  </si>
  <si>
    <t>Energy meters L&amp;T mak  (R-Back)(O/U)</t>
  </si>
  <si>
    <t xml:space="preserve">ZZ1Z001001(13.1.23)65,L-330 (15.6.23)101 L-330 (23.03.24)134-135 (7.10.24)117,L-316  </t>
  </si>
  <si>
    <t>MM0M019040(2.5.23)81,L-330 (7.9.23)120,L-330</t>
  </si>
  <si>
    <t>TCS Relay (Damaged)</t>
  </si>
  <si>
    <t>AA1A101001  (7.9.23)120,L-330</t>
  </si>
  <si>
    <t>Earth Wire Scrap</t>
  </si>
  <si>
    <t>NN1N101003(25.01.24)44, L-337</t>
  </si>
  <si>
    <t>RTCC Panel(20 MVA T/F NGEF make) Scrap</t>
  </si>
  <si>
    <t>Empty T/F oil Drum as Scrap</t>
  </si>
  <si>
    <t>KK0K005001(04.04.24)60, L-337</t>
  </si>
  <si>
    <t>33 KV LA (Damaged)</t>
  </si>
  <si>
    <t>SS4S402001(10.09.24)76, L-337</t>
  </si>
  <si>
    <t>Copper alloy Scrap (33 KV Isolater blade copper tube)</t>
  </si>
  <si>
    <t>ZZ1Z002001(7.10.24)117,L-316</t>
  </si>
  <si>
    <t>PVC scrap</t>
  </si>
  <si>
    <t>II0I001007(15.04.25)102, L-337</t>
  </si>
  <si>
    <t>Disc Insulator(Damaged)</t>
  </si>
  <si>
    <t>Without Scrap survey 2025-26</t>
  </si>
  <si>
    <t>ZZ1Z001001(15.10.25)200, L-330</t>
  </si>
  <si>
    <t>AA0A002003   (15.10.25) P -200, L-330</t>
  </si>
  <si>
    <t>ACSR Zebra cond. Old &amp; used in cut lenth(Scrap)</t>
  </si>
  <si>
    <t>FF0F015002 (10.11.25)132, L-316</t>
  </si>
  <si>
    <t>G.I Tower parts old &amp; used dismantled (Scrap)</t>
  </si>
  <si>
    <t>ZZ1Z003001</t>
  </si>
  <si>
    <t>Different type Meter  (MW,MVAR,AMP,VOLT&amp; TCS)</t>
  </si>
  <si>
    <t>TOTAL</t>
  </si>
  <si>
    <t>Grand Total</t>
  </si>
  <si>
    <t>Roorkee Circle</t>
  </si>
  <si>
    <t>132 Kv O&amp;M Division Bhupatwala</t>
  </si>
  <si>
    <t>132 Kv S/S Bhupatwala</t>
  </si>
  <si>
    <t>Month-</t>
  </si>
  <si>
    <t>STOCK Revised</t>
  </si>
  <si>
    <t xml:space="preserve">    Name of Item</t>
  </si>
  <si>
    <t xml:space="preserve">Useable </t>
  </si>
  <si>
    <t>Total  Inventory Amt.</t>
  </si>
  <si>
    <t>Total Amt. in Rs.</t>
  </si>
  <si>
    <t>II3I303004</t>
  </si>
  <si>
    <t xml:space="preserve">Vibration damper for ACSR Panther </t>
  </si>
  <si>
    <t>VVIN101034</t>
  </si>
  <si>
    <t xml:space="preserve">132 kv oil bushing </t>
  </si>
  <si>
    <t>VVIN101035</t>
  </si>
  <si>
    <t xml:space="preserve">33 kv Oil bushing </t>
  </si>
  <si>
    <t>BB0B002001</t>
  </si>
  <si>
    <t>33 kv Capacitor Bank cell (Shree Make)</t>
  </si>
  <si>
    <t>VV6V507003</t>
  </si>
  <si>
    <t>132 kv CVT (CGL Make )</t>
  </si>
  <si>
    <t>VV3V303004</t>
  </si>
  <si>
    <t>Old 145 kv C.T (O/U) for (Hero)</t>
  </si>
  <si>
    <t>132 kv Post insulator for Isolator</t>
  </si>
  <si>
    <t>VV6V505002</t>
  </si>
  <si>
    <t>33 kv P.T Single 110 V with junction Box</t>
  </si>
  <si>
    <t>SS5S501019</t>
  </si>
  <si>
    <t>Isolater Pad For ACSR Panther Through Quick Wej Connector</t>
  </si>
  <si>
    <t>VV3V305006</t>
  </si>
  <si>
    <t>33 Kv CT O/D Ratio(800/400/1A)Acc-0.2</t>
  </si>
  <si>
    <t>120 KN Disc Insulator O/U</t>
  </si>
  <si>
    <t>Disc insulator 70 KN (B/S)</t>
  </si>
  <si>
    <t>CC1C114011</t>
  </si>
  <si>
    <t>XLPE Armored LT Power Cable 3.5 Corex400 Sqm</t>
  </si>
  <si>
    <t>JJ7J707001</t>
  </si>
  <si>
    <t>SF-6 gas</t>
  </si>
  <si>
    <t>MM0M002003</t>
  </si>
  <si>
    <t xml:space="preserve">DEFECTIVE DIFFERENTIAL PROTN. RELAY MAKE MULTILIN T60 (Transformer Protection System) </t>
  </si>
  <si>
    <t>JJ5J503007</t>
  </si>
  <si>
    <t>110 Vdc Tripping/Closing Coil for 33 Kv CGL make CB</t>
  </si>
  <si>
    <t>II1I102001</t>
  </si>
  <si>
    <t>C- Type Boltless Wedge Clamp With Stopper For Mosse To Moose Conductor</t>
  </si>
  <si>
    <t>II1I105001</t>
  </si>
  <si>
    <t>C- Type Boltless Wedge Clamp With Stopper For Panther To Panther Conductor</t>
  </si>
  <si>
    <t>VV3V305005</t>
  </si>
  <si>
    <t xml:space="preserve">33 Kv CT 800/400/1 </t>
  </si>
  <si>
    <t>33 Kv Jaw</t>
  </si>
  <si>
    <t>33 kv Isolator Blad</t>
  </si>
  <si>
    <t>SS3S301004</t>
  </si>
  <si>
    <t>132 kv Isolator Jaw finger</t>
  </si>
  <si>
    <t>132 kv Isolator male Contact</t>
  </si>
  <si>
    <t>II0I006001</t>
  </si>
  <si>
    <t>PG Clamp  panther to Panther</t>
  </si>
  <si>
    <t>II0I003004</t>
  </si>
  <si>
    <t>PG Clamp  Moose to Panther</t>
  </si>
  <si>
    <t>II0I003001</t>
  </si>
  <si>
    <t>PG Clamp  Moose to Moose</t>
  </si>
  <si>
    <t>132 kv Suspension Fitting</t>
  </si>
  <si>
    <t>FF4F403005</t>
  </si>
  <si>
    <t>Copper Bond</t>
  </si>
  <si>
    <t>Industrial exhaust Fan</t>
  </si>
  <si>
    <t>CC1C113002</t>
  </si>
  <si>
    <t>33 kv XLPE 3X400 sqmm Aluminium Power Cable (Scrap)</t>
  </si>
  <si>
    <t>33 Kv outdoor CT 800/400/1 3 Core Class 0.02 with Junction Box</t>
  </si>
  <si>
    <t>132 KV CT 400/200/1 Old &amp; Used</t>
  </si>
  <si>
    <t>T/F Oil Drum Empty</t>
  </si>
  <si>
    <t>Molecular sives filter 55 Kg each</t>
  </si>
  <si>
    <t>Transformer Oil Drum Old /Used</t>
  </si>
  <si>
    <t>120 kV Lightening Arrestor</t>
  </si>
  <si>
    <t>SS0S003005</t>
  </si>
  <si>
    <t>145 Kv 1250 Amp 3 Phase Horizantal Blade with earth switch isolator</t>
  </si>
  <si>
    <t>33 Kv VCB ABB Make (Old &amp; Used), Defective</t>
  </si>
  <si>
    <t>33 Kv VCB CGL Make (Old &amp; Used), Defective</t>
  </si>
  <si>
    <t xml:space="preserve">Total </t>
  </si>
  <si>
    <t>New Scrap List 2025-26   (Stock)</t>
  </si>
  <si>
    <t>33 kv CT 800/400/1 Old &amp; Used</t>
  </si>
  <si>
    <t>VV3V35009</t>
  </si>
  <si>
    <t>33 kv CT 400/200/1 Old &amp; Used</t>
  </si>
  <si>
    <t>ZZ1Z001001</t>
  </si>
  <si>
    <t>NN0N003005</t>
  </si>
  <si>
    <t>33 kv C&amp;R Panel Cabiinet (without Accessories) O/U</t>
  </si>
  <si>
    <t>132 Kv CT 400/200/1  O/U, Defective</t>
  </si>
  <si>
    <t>132 KV CT 400/200/1  Completely Burned Iron Tank only</t>
  </si>
  <si>
    <t>JJ0J005010</t>
  </si>
  <si>
    <t>Turn buckle G.I</t>
  </si>
  <si>
    <t>33 kv V type X arm</t>
  </si>
  <si>
    <t>SS6S602001</t>
  </si>
  <si>
    <t xml:space="preserve">DC distribution board for 48 V , 200 AH Battery set </t>
  </si>
  <si>
    <t>Empty oil Drum</t>
  </si>
  <si>
    <t>33 Kv PT Old &amp; Used</t>
  </si>
  <si>
    <t>YY1Y102002</t>
  </si>
  <si>
    <t xml:space="preserve">Batery Charger make Statcon Boost/Floot Unserviceable </t>
  </si>
  <si>
    <t>Batery Charger make expofyn old &amp; used Unserviceable</t>
  </si>
  <si>
    <t>VV5V406005</t>
  </si>
  <si>
    <t>Junction Box scrap deteroited</t>
  </si>
  <si>
    <t>Burnt capacitor cover</t>
  </si>
  <si>
    <t>Empty deterioted nitrogen gas cyclinder</t>
  </si>
  <si>
    <t>Total Amount of Inventory =</t>
  </si>
  <si>
    <t>T&amp;P</t>
  </si>
  <si>
    <t>PP4P425001</t>
  </si>
  <si>
    <t>Table Steel with sun mica top with two side Drawer 66" x 36".</t>
  </si>
  <si>
    <t>PP4P425002</t>
  </si>
  <si>
    <t>Table Steel with sun mica top with one side Drawer 54" x 27".</t>
  </si>
  <si>
    <t>PP4P425003</t>
  </si>
  <si>
    <t>Steel Table  with sun mica top 2 Drawer  on one  side  48" x 24"</t>
  </si>
  <si>
    <t>PP4P406003</t>
  </si>
  <si>
    <t>Steel rack size 72" x 36" x 15" inch.</t>
  </si>
  <si>
    <t>PP4P401019</t>
  </si>
  <si>
    <t>Steel almirah having 5 compartment with four sleeve.</t>
  </si>
  <si>
    <t>PP4P403003                  PP4P415003</t>
  </si>
  <si>
    <t>Teak wood double bed with coir maiteres &amp; 2 nos pillow.</t>
  </si>
  <si>
    <t>PP4P424022</t>
  </si>
  <si>
    <t>Teak wood office table 3' x 2.5' with 2 nos office chair.</t>
  </si>
  <si>
    <t>PP4P427001</t>
  </si>
  <si>
    <t>Teak wood centre table 4' x 2' with 4 nos easy chair.</t>
  </si>
  <si>
    <t>PP4P430001</t>
  </si>
  <si>
    <t>Teak wood dressing table.</t>
  </si>
  <si>
    <t>PP1P147006</t>
  </si>
  <si>
    <t>Portable drill machine with drill bit.</t>
  </si>
  <si>
    <t>PP2P212002</t>
  </si>
  <si>
    <t>Air Blower.</t>
  </si>
  <si>
    <t>PP0P021015</t>
  </si>
  <si>
    <t>Double sleeve pulley block.</t>
  </si>
  <si>
    <t>PP0P008001</t>
  </si>
  <si>
    <t>Heavy Duty bull dog grip.</t>
  </si>
  <si>
    <t>PP0P018009</t>
  </si>
  <si>
    <t>Heavy Duty D Shackle.</t>
  </si>
  <si>
    <t>PP1P123001</t>
  </si>
  <si>
    <t>Transformer oil tester ( 0-100 KV ).</t>
  </si>
  <si>
    <t>PP1P138002</t>
  </si>
  <si>
    <t>Hydraulic heavy duty jack 100 Ton.</t>
  </si>
  <si>
    <t>PP1P148002</t>
  </si>
  <si>
    <t>Self supporting plateform AL folding Ladder 6 mtr.</t>
  </si>
  <si>
    <t>PP1P102013</t>
  </si>
  <si>
    <t>Tool Kit having different small                    T &amp; P item.</t>
  </si>
  <si>
    <t>PP0P021024</t>
  </si>
  <si>
    <t>Pulling &amp; lifting machine 3 Ton.</t>
  </si>
  <si>
    <t>PP1P144004</t>
  </si>
  <si>
    <t>Folding Discharge Rod for 33 KV . ( 1 no Un serviceable ).</t>
  </si>
  <si>
    <t>PP1P144002</t>
  </si>
  <si>
    <t>Folding Discharge Rod for 132 KV . ( 1 no Un serviceable ).</t>
  </si>
  <si>
    <t>PP0P016003</t>
  </si>
  <si>
    <t>Steel wire Rope 16 mm.</t>
  </si>
  <si>
    <t>PP0P005001</t>
  </si>
  <si>
    <r>
      <t xml:space="preserve">Crimping tool with </t>
    </r>
    <r>
      <rPr>
        <b/>
        <sz val="10"/>
        <rFont val="Arial"/>
        <family val="2"/>
      </rPr>
      <t>die</t>
    </r>
    <r>
      <rPr>
        <b/>
        <sz val="10"/>
        <color theme="1"/>
        <rFont val="Arial"/>
        <family val="2"/>
      </rPr>
      <t>.</t>
    </r>
  </si>
  <si>
    <t>PP1P122004</t>
  </si>
  <si>
    <t>SF 6 Gas leakage detector.</t>
  </si>
  <si>
    <t>PP4P426005</t>
  </si>
  <si>
    <t>Godrej Table T-9.</t>
  </si>
  <si>
    <t>PP4P408003</t>
  </si>
  <si>
    <t>Godrej Chair PCH7002D.</t>
  </si>
  <si>
    <t>PP4P409006</t>
  </si>
  <si>
    <t>Godrej Chair PCH7003.</t>
  </si>
  <si>
    <t>PP4P409004</t>
  </si>
  <si>
    <t>Godrej Chair CH1007.</t>
  </si>
  <si>
    <t>PP4P402004</t>
  </si>
  <si>
    <t>Godrej Storerwel Plain 4 Sleeve.</t>
  </si>
  <si>
    <t>PP4P402001</t>
  </si>
  <si>
    <t>Godrej 4 Drawer Fileing Cabinet.</t>
  </si>
  <si>
    <t>PP4P407002</t>
  </si>
  <si>
    <t>Godrej open rack 3' x 4' x 1.6'.</t>
  </si>
  <si>
    <t>DD0D001010</t>
  </si>
  <si>
    <t>Desktop Computer make HCL.</t>
  </si>
  <si>
    <t>DD0D004007</t>
  </si>
  <si>
    <t>TFT Monitor 38.1 cm TFT SVGA Digital Colour monitor.</t>
  </si>
  <si>
    <t>DD1D102009</t>
  </si>
  <si>
    <t>Combo i.e. 16 x 10 x 40 xCD R/W and 12 x DVD.</t>
  </si>
  <si>
    <t>DD1D106005</t>
  </si>
  <si>
    <t>Internet 56 Kbps ( Fax/Data/voice) Modem.</t>
  </si>
  <si>
    <t>PP1P148012</t>
  </si>
  <si>
    <t>Stool cum Ladder 7 Feet.</t>
  </si>
  <si>
    <t>PP1P122001</t>
  </si>
  <si>
    <t>SF 6 GasFilling attachment along with Regulator &amp; gas Pressure gauge.</t>
  </si>
  <si>
    <t>PP2P207002</t>
  </si>
  <si>
    <t>Hand Power Cutter 240 Volt AC.800 Watt.</t>
  </si>
  <si>
    <t>DD0D004011</t>
  </si>
  <si>
    <t>LED 32" Smart TV.Make Samsung.</t>
  </si>
  <si>
    <t>PP2P208004</t>
  </si>
  <si>
    <t>Refrigerator 180 Ltr.Make:- Whirlpool.</t>
  </si>
  <si>
    <t>PP2P210001</t>
  </si>
  <si>
    <t>Microwave 20 Ltr.Make Samsung.</t>
  </si>
  <si>
    <t>PP2P204007</t>
  </si>
  <si>
    <t>6 KV Utility Insulation Resistane Tester ( Megger ) Modle No:- S-1-568.Make Megger.</t>
  </si>
  <si>
    <t>PP2P216004</t>
  </si>
  <si>
    <t>Samsung AC 1.5 Ton (Old &amp; Dismanteled)  (2.06.20)</t>
  </si>
  <si>
    <t>Desktop Computer  DPC-253</t>
  </si>
  <si>
    <t>DD0D007004</t>
  </si>
  <si>
    <t>Printer HP Laserjet M208 DW</t>
  </si>
  <si>
    <t>PP3P301006</t>
  </si>
  <si>
    <t>Line Man Safety Belt.</t>
  </si>
  <si>
    <t>PP0P015008</t>
  </si>
  <si>
    <t>PlasticRope Dia 3/4 inch.</t>
  </si>
  <si>
    <t>PP0P015003</t>
  </si>
  <si>
    <t>PlasticRope Dia 1.50 inch.</t>
  </si>
  <si>
    <r>
      <t xml:space="preserve">NCVD With 7 mtr Triangle hotstic </t>
    </r>
    <r>
      <rPr>
        <b/>
        <sz val="10"/>
        <color rgb="FFFF0000"/>
        <rFont val="Arial"/>
        <family val="2"/>
      </rPr>
      <t>(capital)</t>
    </r>
  </si>
  <si>
    <r>
      <t xml:space="preserve">Fire extinguisher 45 Ltr AFFF Type </t>
    </r>
    <r>
      <rPr>
        <b/>
        <sz val="10"/>
        <color rgb="FFFF0000"/>
        <rFont val="Arial"/>
        <family val="2"/>
      </rPr>
      <t>(capital)</t>
    </r>
  </si>
  <si>
    <r>
      <t xml:space="preserve">Fire extinguisher 10 Kg ABC Type </t>
    </r>
    <r>
      <rPr>
        <b/>
        <sz val="10"/>
        <color rgb="FFFF0000"/>
        <rFont val="Arial"/>
        <family val="2"/>
      </rPr>
      <t>(capital)</t>
    </r>
  </si>
  <si>
    <r>
      <t>Fire extinguisher 4.5 Kg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Type </t>
    </r>
    <r>
      <rPr>
        <b/>
        <sz val="10"/>
        <color rgb="FFFF0000"/>
        <rFont val="Arial"/>
        <family val="2"/>
      </rPr>
      <t>(capital)</t>
    </r>
  </si>
  <si>
    <r>
      <t xml:space="preserve">Chair Godrej 7002D </t>
    </r>
    <r>
      <rPr>
        <b/>
        <sz val="10"/>
        <color rgb="FFFF0000"/>
        <rFont val="Arial"/>
        <family val="2"/>
      </rPr>
      <t>(capital)</t>
    </r>
  </si>
  <si>
    <t>PP4P409008</t>
  </si>
  <si>
    <r>
      <t xml:space="preserve">Visitor Chair-Godrej-1007 </t>
    </r>
    <r>
      <rPr>
        <b/>
        <sz val="10"/>
        <color rgb="FFFF0000"/>
        <rFont val="Arial"/>
        <family val="2"/>
      </rPr>
      <t>(capital)</t>
    </r>
  </si>
  <si>
    <r>
      <t xml:space="preserve">Lateral Filing Cabinet-LFC00801DX </t>
    </r>
    <r>
      <rPr>
        <b/>
        <sz val="10"/>
        <color rgb="FFFF0000"/>
        <rFont val="Arial"/>
        <family val="2"/>
      </rPr>
      <t>(capital)</t>
    </r>
  </si>
  <si>
    <r>
      <t>Godrej Table-T-09</t>
    </r>
    <r>
      <rPr>
        <b/>
        <sz val="10"/>
        <color rgb="FFFF0000"/>
        <rFont val="Arial"/>
        <family val="2"/>
      </rPr>
      <t xml:space="preserve"> (capital)</t>
    </r>
  </si>
  <si>
    <t>PP4P426004</t>
  </si>
  <si>
    <r>
      <t xml:space="preserve">Godrej Table-T-104 </t>
    </r>
    <r>
      <rPr>
        <b/>
        <sz val="10"/>
        <color rgb="FFFF0000"/>
        <rFont val="Arial"/>
        <family val="2"/>
      </rPr>
      <t>(capital)</t>
    </r>
  </si>
  <si>
    <r>
      <t xml:space="preserve">Storwell Plain-STORW001DX </t>
    </r>
    <r>
      <rPr>
        <b/>
        <sz val="10"/>
        <color rgb="FFFF0000"/>
        <rFont val="Arial"/>
        <family val="2"/>
      </rPr>
      <t>(capital)</t>
    </r>
  </si>
  <si>
    <t>PP4P426006</t>
  </si>
  <si>
    <r>
      <t xml:space="preserve">Godrej Table-T-08 </t>
    </r>
    <r>
      <rPr>
        <b/>
        <sz val="10"/>
        <color rgb="FFFF0000"/>
        <rFont val="Arial"/>
        <family val="2"/>
      </rPr>
      <t>(capital)</t>
    </r>
  </si>
  <si>
    <r>
      <t>Chair Godrej 7003</t>
    </r>
    <r>
      <rPr>
        <b/>
        <sz val="10"/>
        <color rgb="FFFF0000"/>
        <rFont val="Arial"/>
        <family val="2"/>
      </rPr>
      <t xml:space="preserve"> (capital</t>
    </r>
    <r>
      <rPr>
        <b/>
        <sz val="10"/>
        <color rgb="FF000000"/>
        <rFont val="Arial"/>
        <family val="2"/>
      </rPr>
      <t>)</t>
    </r>
  </si>
  <si>
    <t>PP4P401023</t>
  </si>
  <si>
    <r>
      <t>Glass Door Storwel-STORW002DX</t>
    </r>
    <r>
      <rPr>
        <b/>
        <sz val="10"/>
        <color rgb="FFFF0000"/>
        <rFont val="Arial"/>
        <family val="2"/>
      </rPr>
      <t xml:space="preserve"> (capital)</t>
    </r>
  </si>
  <si>
    <t>PP4P431001</t>
  </si>
  <si>
    <r>
      <t xml:space="preserve">Computer Table &amp; revolving chair without arms-7031 </t>
    </r>
    <r>
      <rPr>
        <b/>
        <sz val="10"/>
        <color rgb="FFFF0000"/>
        <rFont val="Arial"/>
        <family val="2"/>
      </rPr>
      <t>(capital)</t>
    </r>
  </si>
  <si>
    <t>PP4P411006</t>
  </si>
  <si>
    <r>
      <t>Cushioned Stool</t>
    </r>
    <r>
      <rPr>
        <b/>
        <sz val="10"/>
        <color rgb="FFFF0000"/>
        <rFont val="Arial"/>
        <family val="2"/>
      </rPr>
      <t xml:space="preserve"> (capital)</t>
    </r>
  </si>
  <si>
    <t>DD0D001013</t>
  </si>
  <si>
    <r>
      <t xml:space="preserve">Desktop Computer HP 280 G9 </t>
    </r>
    <r>
      <rPr>
        <b/>
        <sz val="10"/>
        <color rgb="FFFF0000"/>
        <rFont val="Arial"/>
        <family val="2"/>
      </rPr>
      <t>(capital)</t>
    </r>
  </si>
  <si>
    <r>
      <t>HP Laptop Firefly 14 G9</t>
    </r>
    <r>
      <rPr>
        <b/>
        <sz val="10"/>
        <color rgb="FFFF0000"/>
        <rFont val="Arial"/>
        <family val="2"/>
      </rPr>
      <t xml:space="preserve"> (capital)</t>
    </r>
  </si>
  <si>
    <r>
      <t>Cannon Printer MF 275 Dw</t>
    </r>
    <r>
      <rPr>
        <b/>
        <sz val="10"/>
        <color rgb="FFFF0000"/>
        <rFont val="Arial"/>
        <family val="2"/>
      </rPr>
      <t xml:space="preserve"> (capital)</t>
    </r>
  </si>
  <si>
    <t>DD1D101012</t>
  </si>
  <si>
    <r>
      <t xml:space="preserve">Uniline UPS 600 VA </t>
    </r>
    <r>
      <rPr>
        <b/>
        <sz val="10"/>
        <color rgb="FFFF0000"/>
        <rFont val="Arial"/>
        <family val="2"/>
      </rPr>
      <t>(capital)</t>
    </r>
  </si>
  <si>
    <t>New Scrap List 2025-26   (T&amp;P)</t>
  </si>
  <si>
    <t>PP4P409014</t>
  </si>
  <si>
    <t>Steel chushioned chair with arm.</t>
  </si>
  <si>
    <t>PP1P126008</t>
  </si>
  <si>
    <t>Hydro meter.</t>
  </si>
  <si>
    <t>Total Amount of T&amp;P Inventory =</t>
  </si>
  <si>
    <t xml:space="preserve">Monthly report of Inventory categorized for monitoring  </t>
  </si>
  <si>
    <t>Inventory report for the month of :- July 2026</t>
  </si>
  <si>
    <t>Name of  Division :- 132 KV O&amp;M Division Bhupatwala                                 Name  of S/S:-    132 KV S/s Laksar</t>
  </si>
  <si>
    <t>Name of Items</t>
  </si>
  <si>
    <t>Survey 25.03.23</t>
  </si>
  <si>
    <t>survey 31.10.25</t>
  </si>
  <si>
    <t>After 31.10.25</t>
  </si>
  <si>
    <t>A.</t>
  </si>
  <si>
    <t>Capital</t>
  </si>
  <si>
    <t>AA0A003001</t>
  </si>
  <si>
    <t>HTLS Conductor (ACCC)</t>
  </si>
  <si>
    <t>II4I406014</t>
  </si>
  <si>
    <t>Mid Span joint(HTLS)</t>
  </si>
  <si>
    <t>II4I406015</t>
  </si>
  <si>
    <t>Repair Sleeve(HTLS)</t>
  </si>
  <si>
    <t>II4I406016</t>
  </si>
  <si>
    <t>Vibration damper (HTLS)</t>
  </si>
  <si>
    <t>II4I406017</t>
  </si>
  <si>
    <t>Single Suspension Hardware string(HTLS)</t>
  </si>
  <si>
    <t>II4I406018</t>
  </si>
  <si>
    <t>Suspension clamp(HTLS)</t>
  </si>
  <si>
    <t>II4I406019</t>
  </si>
  <si>
    <t>Dead end clamp (Tee Type)</t>
  </si>
  <si>
    <t>Dead End Calmp (HTLS)</t>
  </si>
  <si>
    <t>PP0P006015</t>
  </si>
  <si>
    <t>HTLS Die Set</t>
  </si>
  <si>
    <t>II4I406021</t>
  </si>
  <si>
    <t>HTLS Come Along Clamp</t>
  </si>
  <si>
    <t>II4I406020</t>
  </si>
  <si>
    <t>Double Tension Fitting (HTLS)</t>
  </si>
  <si>
    <t>II0I001013</t>
  </si>
  <si>
    <t>70 KN Silicon Insulator(HTLS)</t>
  </si>
  <si>
    <t>II0I001004</t>
  </si>
  <si>
    <t xml:space="preserve">120KN Porcelain Long Rod Insulator </t>
  </si>
  <si>
    <t>Molecular Sives filter</t>
  </si>
  <si>
    <t>O&amp;M</t>
  </si>
  <si>
    <t>7/10 SWG Earth wire</t>
  </si>
  <si>
    <t>II3I301008</t>
  </si>
  <si>
    <t>Mid span joint for E/W 7/9 SWG</t>
  </si>
  <si>
    <t xml:space="preserve">Mid span joint compression type for 7/9 SWG E/W </t>
  </si>
  <si>
    <t xml:space="preserve">Mid span joint compression type for 7/10 SWG E/W </t>
  </si>
  <si>
    <t>II2I202002</t>
  </si>
  <si>
    <t>Tension clamp for 7/10 SWG earth wire fitting</t>
  </si>
  <si>
    <t xml:space="preserve">7/10 Earth wire clamp with D-shackle </t>
  </si>
  <si>
    <t>II2I203002</t>
  </si>
  <si>
    <t>Single suspension clamp for 7/10 SWG E/W complete</t>
  </si>
  <si>
    <t>7/10 Earth wire Tension fitting</t>
  </si>
  <si>
    <t>Compression type single tension fitting for 7/10 SWG E/W complete with D- Shackle &amp; jumper cone incomplete</t>
  </si>
  <si>
    <t>II5I501009</t>
  </si>
  <si>
    <t>Compression type single tension fitting for 7/9 SWG E/W complete with D- Shackle &amp; jumper cone</t>
  </si>
  <si>
    <t>II5I501008</t>
  </si>
  <si>
    <t>Tension fitting for dog conductor</t>
  </si>
  <si>
    <t>II5I501007</t>
  </si>
  <si>
    <t>Single compression tension fitting for wolf conductor with all dead ends</t>
  </si>
  <si>
    <t>Compression type tension fitting for wolf conductor incomplete</t>
  </si>
  <si>
    <t>II3I301006</t>
  </si>
  <si>
    <t>M.S. joint for wolf conductor</t>
  </si>
  <si>
    <t>II0I008001</t>
  </si>
  <si>
    <t>PG Clamp for wolf to wolf conductor</t>
  </si>
  <si>
    <t xml:space="preserve">Compresion type tention fitting with jumper cone for panther conductor </t>
  </si>
  <si>
    <t>Single tension fitting for Panther conductor</t>
  </si>
  <si>
    <t>II5I502005</t>
  </si>
  <si>
    <t>Double tension fitting for Panther conductor</t>
  </si>
  <si>
    <t>Vibration damper for Panther conductor</t>
  </si>
  <si>
    <t>120 KN Disc Insulator</t>
  </si>
  <si>
    <t>132KV Post insulator</t>
  </si>
  <si>
    <t>SS4S402021</t>
  </si>
  <si>
    <t>33KV Pin Insulator with Pin &amp; Nut</t>
  </si>
  <si>
    <t>Bolted PG clamp moose to panther</t>
  </si>
  <si>
    <t>NN4N405007</t>
  </si>
  <si>
    <t>Electronic semaphore indication for control panel</t>
  </si>
  <si>
    <t>MM0M007003</t>
  </si>
  <si>
    <t>Bucholz relay for 40MVA T/F</t>
  </si>
  <si>
    <t>FF0F050025</t>
  </si>
  <si>
    <t>Galvanized steel structure PN Type for LA</t>
  </si>
  <si>
    <t>FF1F107005</t>
  </si>
  <si>
    <t xml:space="preserve">Foundation Anchor bolt size 25x500 mm with stopper plate, nuts &amp; washer </t>
  </si>
  <si>
    <t>Tower scrap</t>
  </si>
  <si>
    <t>FF0F050031</t>
  </si>
  <si>
    <t>Structure with Nut &amp; bolts</t>
  </si>
  <si>
    <t>FF3F301002</t>
  </si>
  <si>
    <t>33 KV O&amp;U Dismantled Pole</t>
  </si>
  <si>
    <t>SS0S003001</t>
  </si>
  <si>
    <t>145KV 1250 Amp 3phase horizontal blade breaker with earth switch Isolator</t>
  </si>
  <si>
    <t>MM3M303007</t>
  </si>
  <si>
    <t>Digital Ampere Meter range 0-400 Amp.Programable Having Size 96x96mm Aux. Supply -110 volts AC/DC of ISI Mark of AE Make</t>
  </si>
  <si>
    <t>MM3M305008</t>
  </si>
  <si>
    <t>MVAR meter  3 phase CTR 400/ 1A PTR 132 KV/ 110 V</t>
  </si>
  <si>
    <t>33KV CT ( 3 Core), 800/400/1A, Accuracy 0.2</t>
  </si>
  <si>
    <t>DD0D001003</t>
  </si>
  <si>
    <t>MRI SANDS make</t>
  </si>
  <si>
    <t>Empty MS Oil drum capacity 209Ltr</t>
  </si>
  <si>
    <t>CC0C001009</t>
  </si>
  <si>
    <t>Control cable 10x2.5mm2</t>
  </si>
  <si>
    <t>CC3C307008</t>
  </si>
  <si>
    <t>33KV outdoor termination suitable for 33kV, 3 Core XPLE cable 70Sqmm</t>
  </si>
  <si>
    <t>NN5N506028</t>
  </si>
  <si>
    <t>PLCC equipment</t>
  </si>
  <si>
    <t>NN5N506031</t>
  </si>
  <si>
    <t>Wave trap &amp; coupling device</t>
  </si>
  <si>
    <t>CC2C201001</t>
  </si>
  <si>
    <t>AA0A002002</t>
  </si>
  <si>
    <t>133KV C.V.T O&amp;U</t>
  </si>
  <si>
    <t>33KV VCB type CGL make C.B O&amp;U</t>
  </si>
  <si>
    <t>33KV C.T O&amp;U 400/200/1A O&amp;U</t>
  </si>
  <si>
    <t>Scrap Items</t>
  </si>
  <si>
    <t xml:space="preserve">ACSR Panther conductor in pieces O/U Scrap </t>
  </si>
  <si>
    <t>ACSR Moose conductor O/U Dismantled cut &amp; bits Length Scrap</t>
  </si>
  <si>
    <t>GS Earth Wire 7/9 SWG (Old and dismantaled, Rusted and in Bits)</t>
  </si>
  <si>
    <t>33 KV SF6 C.B (O&amp;U) Damage ,burnt</t>
  </si>
  <si>
    <t>33 KV VCB O/U ABB make breaker damage,burnt</t>
  </si>
  <si>
    <t>132KV CVT O&amp;U, Damage</t>
  </si>
  <si>
    <t xml:space="preserve">132KV CT of ratio 400/100O&amp;U </t>
  </si>
  <si>
    <t>VV3V305008</t>
  </si>
  <si>
    <t>33 KV CT 400/200/1Amp Damage,bursted</t>
  </si>
  <si>
    <t>Double Tension Hardware fitting old and used / GI scrap</t>
  </si>
  <si>
    <t>70KN Disc Insulator old and used dismantled broken and obsolete</t>
  </si>
  <si>
    <t>JJ7J707003</t>
  </si>
  <si>
    <t xml:space="preserve">Empty SF6 Gas Cylinder 50Kg </t>
  </si>
  <si>
    <t xml:space="preserve">Al clamp scrap </t>
  </si>
  <si>
    <t xml:space="preserve">Scrap of clamp/ Connectors </t>
  </si>
  <si>
    <t>MS Scrap</t>
  </si>
  <si>
    <t>PP &amp; holding clamp of ms flat 75x10mm</t>
  </si>
  <si>
    <t>Bracing clamp of MS  flat 65x8mm</t>
  </si>
  <si>
    <t>ZZ1Z002001</t>
  </si>
  <si>
    <t>Plastic seal (Sl. No. 140901 to 141200)</t>
  </si>
  <si>
    <t>132 KV L.A damage(O/U)</t>
  </si>
  <si>
    <t>33KV Isolator O&amp;U Dismantled</t>
  </si>
  <si>
    <t>33KV SF6 C.B O&amp;U Dismantled</t>
  </si>
  <si>
    <t xml:space="preserve"> 33KV Bus Isolator O&amp;U Dismantled</t>
  </si>
  <si>
    <t>Total (Rs.)</t>
  </si>
  <si>
    <t>Total Amount( Usable + Non-Moving + Scrap)</t>
  </si>
  <si>
    <t xml:space="preserve">Name of Zone: </t>
  </si>
  <si>
    <t>:- Garhwal Zone, Roorkee</t>
  </si>
  <si>
    <t>For the Month:- JULY 2026</t>
  </si>
  <si>
    <t xml:space="preserve">Name of Circle : </t>
  </si>
  <si>
    <t>:- O&amp;M Circle, PTCUL, Roorkee</t>
  </si>
  <si>
    <t xml:space="preserve">Name of Division : </t>
  </si>
  <si>
    <t>:- 132 KV O&amp;M Division, BHUPATWALA, Haridwar</t>
  </si>
  <si>
    <t xml:space="preserve">Name of Substation : </t>
  </si>
  <si>
    <t>:- 132 KV Substation, Padartha, Haridwar</t>
  </si>
  <si>
    <t>Capital Related Stock</t>
  </si>
  <si>
    <t xml:space="preserve">Total Inventory Amt. </t>
  </si>
  <si>
    <t>PVC Copper Cable</t>
  </si>
  <si>
    <t>CC0C001018</t>
  </si>
  <si>
    <t>2.5 sq.mm x 4 core</t>
  </si>
  <si>
    <t>CC0C001020</t>
  </si>
  <si>
    <t>2.5 sq.mm x 2 core</t>
  </si>
  <si>
    <t>LT Aluminium cable</t>
  </si>
  <si>
    <t>3.5C x 400 sq.mm</t>
  </si>
  <si>
    <t xml:space="preserve"> CC1C103010</t>
  </si>
  <si>
    <t>3.5C x 70 sq.mm (In Bits)</t>
  </si>
  <si>
    <t>CC1C103012</t>
  </si>
  <si>
    <t>3.5C x 35 sq.mm</t>
  </si>
  <si>
    <t>4C x 6 sq.mm</t>
  </si>
  <si>
    <t>FF1F107003</t>
  </si>
  <si>
    <t>Main &amp; Auxiliary Structure Bolt &amp; Nuts and anchor bolts (Foundation bolts)</t>
  </si>
  <si>
    <t>Suspension fitting for ACSR "Zebra" Conductor</t>
  </si>
  <si>
    <t>AAC Tarantulla Conductor</t>
  </si>
  <si>
    <t>70 KN Disc Insulator</t>
  </si>
  <si>
    <t>M.S.Round 36 mm Dia</t>
  </si>
  <si>
    <t>NN2N201003</t>
  </si>
  <si>
    <t>PLCC Equipment (Data+Speech)</t>
  </si>
  <si>
    <t>LMU</t>
  </si>
  <si>
    <t>CC2C201003</t>
  </si>
  <si>
    <t>Protection coupler</t>
  </si>
  <si>
    <t>NN5N506030</t>
  </si>
  <si>
    <t>Telephone set</t>
  </si>
  <si>
    <t xml:space="preserve">Spare  </t>
  </si>
  <si>
    <t xml:space="preserve"> 40 MVA 132/33KV Transformer</t>
  </si>
  <si>
    <t xml:space="preserve">HV BUSHING </t>
  </si>
  <si>
    <t>VV1V101035</t>
  </si>
  <si>
    <t>LV BUSHING</t>
  </si>
  <si>
    <t>MM0M007001</t>
  </si>
  <si>
    <t>BUCHOLTZ RELAY</t>
  </si>
  <si>
    <t>VV2V207002</t>
  </si>
  <si>
    <t>REMOTE WINDING TEMPERATURE INDICATOR</t>
  </si>
  <si>
    <t>VV2V206002</t>
  </si>
  <si>
    <t>OIL TEMPERATURE INDICATOR</t>
  </si>
  <si>
    <t>VV2V207001</t>
  </si>
  <si>
    <t xml:space="preserve">WINDING TEMERATURE INDICATOR </t>
  </si>
  <si>
    <t>VV2V208002</t>
  </si>
  <si>
    <t>MAGNETIC OIL LEVEL GAUGE</t>
  </si>
  <si>
    <t>COOLER FAN WITH MOTOR</t>
  </si>
  <si>
    <t>STARTER CONTACT SWITCH &amp; RELAYS FOR ELCTRICAL PANELS</t>
  </si>
  <si>
    <t>VV2V213003</t>
  </si>
  <si>
    <t>REMOTE TAP POSTION INDICATOR</t>
  </si>
  <si>
    <t>VV2V202001</t>
  </si>
  <si>
    <t xml:space="preserve">BREATEHR ASSEMLY FOR CONSERVATOR AND OLTC </t>
  </si>
  <si>
    <t>MM0M007004</t>
  </si>
  <si>
    <t>OIL SURGE RELAY FOR OLTC</t>
  </si>
  <si>
    <t>250 KVA 33/0.4 KV Transformer</t>
  </si>
  <si>
    <t>VV2V209001</t>
  </si>
  <si>
    <t>PRD</t>
  </si>
  <si>
    <t>Breather assembly</t>
  </si>
  <si>
    <t xml:space="preserve">132 KV Circuit Breaker </t>
  </si>
  <si>
    <t>One completed Pole of 1600A CB with pole column and interrupter but with out PIR and wth MB &amp; Oerating mechanism and without support structure.</t>
  </si>
  <si>
    <t>JJ3J301013</t>
  </si>
  <si>
    <t>Rubber Gaskets, O rings and seals for SF6 gas ( Complete replacement for one breaker)</t>
  </si>
  <si>
    <t>Trip Coil</t>
  </si>
  <si>
    <t>JJ3J301007</t>
  </si>
  <si>
    <t>Closing Coil</t>
  </si>
  <si>
    <t>JJ7J710031</t>
  </si>
  <si>
    <t>Molecular Filter for SF6 Circuit for 1 pole of 145kV SF6 CB`</t>
  </si>
  <si>
    <t>JJ3J301015</t>
  </si>
  <si>
    <t>Density Pressure Monitor for 145kV SF6 CB for one pole</t>
  </si>
  <si>
    <t>JJ3J301011</t>
  </si>
  <si>
    <t>Fixed, Moving and arcing contacts including insulating nozzels for one pole of CB.</t>
  </si>
  <si>
    <t>JJ3J301008</t>
  </si>
  <si>
    <t xml:space="preserve">Closing coil assembly </t>
  </si>
  <si>
    <t>JJ3J301006</t>
  </si>
  <si>
    <t xml:space="preserve">Tripping Coil assembly </t>
  </si>
  <si>
    <t>JJ7J707002</t>
  </si>
  <si>
    <t>Pressure Guage &amp; Coupling device of each type</t>
  </si>
  <si>
    <t>JJ7J710028</t>
  </si>
  <si>
    <t>Operation Counter of 145kV Sf6 CB</t>
  </si>
  <si>
    <t>JJ7J710002</t>
  </si>
  <si>
    <t>All type of coupling of SF6 gas for 145 SF6 CB</t>
  </si>
  <si>
    <t>JJ8J801013</t>
  </si>
  <si>
    <t xml:space="preserve">Terminal Pad </t>
  </si>
  <si>
    <t>Relay, Power Contactor, Switch fuse unit, limit switchs, Puch Buttons, timer &amp; MCB etc</t>
  </si>
  <si>
    <t>Auxilary Contactors</t>
  </si>
  <si>
    <t>2NO + 2NC ,110V DC</t>
  </si>
  <si>
    <t>4NO+4NC, 110V DC</t>
  </si>
  <si>
    <t>1NO+3NC, 110V DC (Addon)</t>
  </si>
  <si>
    <t>2NO+2NC,110V DC (Addon)</t>
  </si>
  <si>
    <t>JJ7J701004</t>
  </si>
  <si>
    <t>Limit switch for spring charging</t>
  </si>
  <si>
    <t>MCB</t>
  </si>
  <si>
    <t>SS7S704002</t>
  </si>
  <si>
    <t>2 Pole, 16A</t>
  </si>
  <si>
    <t>SS7S704004</t>
  </si>
  <si>
    <t>2 Pole, 10A</t>
  </si>
  <si>
    <t>JJ3J301018</t>
  </si>
  <si>
    <t>Spring operated mechanism for 145kVSF6 CB.</t>
  </si>
  <si>
    <t>opening dashpot for 145kVSF6 CB</t>
  </si>
  <si>
    <t>132 KV CT</t>
  </si>
  <si>
    <t>VV3V303003</t>
  </si>
  <si>
    <t>132kV CT 400-200/1A, 5C</t>
  </si>
  <si>
    <t>132 kV CVT</t>
  </si>
  <si>
    <t>132 KV Isolator</t>
  </si>
  <si>
    <t>One complete pole of islator including support insulator with 1 E/s with Operating Mechanism for Main Isolator and earth Switch (excluding Structure)</t>
  </si>
  <si>
    <t>Copper Contact fingers for femail and male contacts</t>
  </si>
  <si>
    <t xml:space="preserve">Relays, power contactors, MCB, switch, puch buttons for electrical control unit </t>
  </si>
  <si>
    <t>Terminal Rods</t>
  </si>
  <si>
    <t>SS3S301014</t>
  </si>
  <si>
    <t xml:space="preserve">Limit Switch and auxiliary contact </t>
  </si>
  <si>
    <t>Rotor housing bearing assembly</t>
  </si>
  <si>
    <t>Interlocking Coils</t>
  </si>
  <si>
    <t>Support Insulator</t>
  </si>
  <si>
    <t xml:space="preserve">33 KV CB </t>
  </si>
  <si>
    <t>JJ5J501011</t>
  </si>
  <si>
    <t>33kV Circuit Breaker Pole - 1600A</t>
  </si>
  <si>
    <t>JJ5J501008</t>
  </si>
  <si>
    <t xml:space="preserve">Closing Coil </t>
  </si>
  <si>
    <t>JJ5J501006</t>
  </si>
  <si>
    <t xml:space="preserve">Tripping Coil </t>
  </si>
  <si>
    <t>33 KV CT</t>
  </si>
  <si>
    <t>33kV CT 800-400/1A, 3C</t>
  </si>
  <si>
    <t>33kV CT 400-200/1A, 3C</t>
  </si>
  <si>
    <t>33 KV Isolator</t>
  </si>
  <si>
    <t>SS4S402018</t>
  </si>
  <si>
    <t>SS4S402006</t>
  </si>
  <si>
    <t>SS5S501021</t>
  </si>
  <si>
    <t>SS4S402020</t>
  </si>
  <si>
    <t>DG Set</t>
  </si>
  <si>
    <t>Set of filter</t>
  </si>
  <si>
    <t>Self starter assembly(inbuilt in DC Starter)</t>
  </si>
  <si>
    <t>Switches</t>
  </si>
  <si>
    <t>DC Starter assembly with clutch engaging and disengaging complete with motor</t>
  </si>
  <si>
    <t>NO</t>
  </si>
  <si>
    <t>Tube oil pressure safety control</t>
  </si>
  <si>
    <t>High water Temp safety control</t>
  </si>
  <si>
    <t>AVR card</t>
  </si>
  <si>
    <t>132 KV Control &amp; Relay Panel</t>
  </si>
  <si>
    <t>MM3M303004</t>
  </si>
  <si>
    <t>Ammeter</t>
  </si>
  <si>
    <t>Watt meter</t>
  </si>
  <si>
    <t>VAR meter</t>
  </si>
  <si>
    <t>MM3M302005</t>
  </si>
  <si>
    <t>Voltmeter</t>
  </si>
  <si>
    <t>NN4N408004</t>
  </si>
  <si>
    <t>CB Control switch</t>
  </si>
  <si>
    <t>SS3S301013</t>
  </si>
  <si>
    <t>Isolator Control Switch</t>
  </si>
  <si>
    <t>NN4N406004</t>
  </si>
  <si>
    <t>Semaphore 110V DC</t>
  </si>
  <si>
    <t>NN4N403001</t>
  </si>
  <si>
    <t>LED indicating lamp-Red</t>
  </si>
  <si>
    <t>NN4N403003</t>
  </si>
  <si>
    <t>LED indicating lamp-Green</t>
  </si>
  <si>
    <t>NN4N401006</t>
  </si>
  <si>
    <t>LED indicating lamp-Milky</t>
  </si>
  <si>
    <t>SS7S710002</t>
  </si>
  <si>
    <t>Annunciator  Windows</t>
  </si>
  <si>
    <t>SS6S609001</t>
  </si>
  <si>
    <t>Puch Button Black</t>
  </si>
  <si>
    <t>NN4N412005</t>
  </si>
  <si>
    <t>Trip Transfer Switch</t>
  </si>
  <si>
    <t>NN4N410003</t>
  </si>
  <si>
    <t>Synchronising Socket 12 pin</t>
  </si>
  <si>
    <t>NN4N409012</t>
  </si>
  <si>
    <t>Synchronising selector switch</t>
  </si>
  <si>
    <t>MM0M009002</t>
  </si>
  <si>
    <t>DC Supervision Relay</t>
  </si>
  <si>
    <t>MM0M009005</t>
  </si>
  <si>
    <t>Trip Circuit Supervision Relay</t>
  </si>
  <si>
    <t>MM0M012004</t>
  </si>
  <si>
    <t>Electrical &amp; Hand Reset relay</t>
  </si>
  <si>
    <t>Distance Protection relay  Micom P 546</t>
  </si>
  <si>
    <t>MM0M004001</t>
  </si>
  <si>
    <t xml:space="preserve">OC/EF Protection Relay </t>
  </si>
  <si>
    <t>33 KV Control &amp; Relay Panel</t>
  </si>
  <si>
    <t>MM3M304012</t>
  </si>
  <si>
    <t>MM3M305012</t>
  </si>
  <si>
    <t>MM3M302013</t>
  </si>
  <si>
    <t>NN4N408011</t>
  </si>
  <si>
    <t>NN4N408005</t>
  </si>
  <si>
    <t>NN4N403006</t>
  </si>
  <si>
    <t>Annunciator Windows</t>
  </si>
  <si>
    <t>SS6S609003</t>
  </si>
  <si>
    <t>Trip circuit supervision relay</t>
  </si>
  <si>
    <t>Lighting System</t>
  </si>
  <si>
    <t>Street light LED light</t>
  </si>
  <si>
    <t xml:space="preserve">Battery and Charger </t>
  </si>
  <si>
    <t>Spare 110 V charger &amp; battery</t>
  </si>
  <si>
    <t>SCR Module</t>
  </si>
  <si>
    <t>Blocking Diode</t>
  </si>
  <si>
    <t>Bridge snubber card</t>
  </si>
  <si>
    <t>YY2Y202001</t>
  </si>
  <si>
    <t>Annouciation card</t>
  </si>
  <si>
    <t>YY1Y106023</t>
  </si>
  <si>
    <t>Main control card</t>
  </si>
  <si>
    <t>Glass fuse card</t>
  </si>
  <si>
    <t>RFI Capacitor</t>
  </si>
  <si>
    <t>Synch TXR I/P Ress card</t>
  </si>
  <si>
    <t>Power supply card</t>
  </si>
  <si>
    <t>Diode card</t>
  </si>
  <si>
    <t>Main on LED card</t>
  </si>
  <si>
    <t>Float/Boost DC on LED</t>
  </si>
  <si>
    <t>Window inerface card</t>
  </si>
  <si>
    <t>Temp Probe card</t>
  </si>
  <si>
    <t>DC Earth Falt Relay</t>
  </si>
  <si>
    <t>DC Overload Relay</t>
  </si>
  <si>
    <t>Float,Boost Relay</t>
  </si>
  <si>
    <t>Rectifier Fuse</t>
  </si>
  <si>
    <t>AC Input Conactor</t>
  </si>
  <si>
    <t>Auxillary Conactor</t>
  </si>
  <si>
    <t>Filter Capacitor 6800 MFD</t>
  </si>
  <si>
    <t>Bleeder</t>
  </si>
  <si>
    <t>Control switch</t>
  </si>
  <si>
    <t>ON/OFF Control switch</t>
  </si>
  <si>
    <t>Mode selecter switch</t>
  </si>
  <si>
    <t>DC Ammeter &amp; DC Voltmeter selecter switch</t>
  </si>
  <si>
    <t>Potentiometer</t>
  </si>
  <si>
    <t>U/V,O/V Drop resistance</t>
  </si>
  <si>
    <t>2V Cell,500AH Battery VRLA</t>
  </si>
  <si>
    <t>YY0Y003016</t>
  </si>
  <si>
    <t>ICC:B210</t>
  </si>
  <si>
    <t>YY0Y003022</t>
  </si>
  <si>
    <t>Bolt M8*20</t>
  </si>
  <si>
    <t>SPARE  48V Charger&amp;Battery</t>
  </si>
  <si>
    <t>YY1Y107028</t>
  </si>
  <si>
    <t>2V Cell,300AH Battery VRLA</t>
  </si>
  <si>
    <t>YY0Y003018</t>
  </si>
  <si>
    <t>ICC:D001</t>
  </si>
  <si>
    <t>LT Switchgear</t>
  </si>
  <si>
    <t>RELAY OF EACH TYPE</t>
  </si>
  <si>
    <t>Three Pole instant  o/c reelay CTR-5A</t>
  </si>
  <si>
    <t>MM0M005006</t>
  </si>
  <si>
    <t>Instant Earth fault relay CTR-5A</t>
  </si>
  <si>
    <t>MM0M016002</t>
  </si>
  <si>
    <t>Single pole definte time overload relay For motor CTR-5A</t>
  </si>
  <si>
    <t>MM0M002002</t>
  </si>
  <si>
    <t>three pole differential protection relay setting 10-40% CTR-5A DC</t>
  </si>
  <si>
    <t>MM0M019001</t>
  </si>
  <si>
    <t>Three pole inverse time o/c relay  CTR-5A DC</t>
  </si>
  <si>
    <t>voltage monitoring relay base  AC</t>
  </si>
  <si>
    <t>MM0M011004</t>
  </si>
  <si>
    <t>instant overload relay  AC</t>
  </si>
  <si>
    <t>MM0M008006</t>
  </si>
  <si>
    <t>instant under voltage relay,110V DC</t>
  </si>
  <si>
    <t>battery earth fault relay</t>
  </si>
  <si>
    <t>Meetering CT Resin 400/1A</t>
  </si>
  <si>
    <t>Protection CT resin type 400/1A</t>
  </si>
  <si>
    <t>Protection CT resin type 40/1A</t>
  </si>
  <si>
    <t>Potential Transformer Resin Cast 415root3/110root3</t>
  </si>
  <si>
    <t>Load Breaker switch</t>
  </si>
  <si>
    <t>250A 110 V DC DP(TP) SWITCH</t>
  </si>
  <si>
    <t>100A 110 V DC DP(TP) SWITCH</t>
  </si>
  <si>
    <t>Selector Switch</t>
  </si>
  <si>
    <t>NN4N409006</t>
  </si>
  <si>
    <t>Ammeter selelction switch 6A</t>
  </si>
  <si>
    <t>NN4N409003</t>
  </si>
  <si>
    <t>Voltmeter selection switch 4 position</t>
  </si>
  <si>
    <t>NN4N409004</t>
  </si>
  <si>
    <t>Selctor switch DP Switch 16A ON-OFF</t>
  </si>
  <si>
    <t>A/M/S Selector switch two pole 3 way</t>
  </si>
  <si>
    <t>Selelctore s/w  two pole 4 ways</t>
  </si>
  <si>
    <t>Voltmeter selection switch DP,3 Way</t>
  </si>
  <si>
    <t>Push Button</t>
  </si>
  <si>
    <t>SS6S609005</t>
  </si>
  <si>
    <t>Push Button Red</t>
  </si>
  <si>
    <t>SS6S609006</t>
  </si>
  <si>
    <t>Push Button Green</t>
  </si>
  <si>
    <t>Push Button  Blue</t>
  </si>
  <si>
    <t>MM2M203020</t>
  </si>
  <si>
    <t>Analog Ammeter 0-600A</t>
  </si>
  <si>
    <t>DC Analog Ammeter 0-250A</t>
  </si>
  <si>
    <t>DC Analog Ammeter 0-100A</t>
  </si>
  <si>
    <t>MM2M202015</t>
  </si>
  <si>
    <t>Analog voltmeter 0-500V</t>
  </si>
  <si>
    <t>Analog voltmeter 0-300V</t>
  </si>
  <si>
    <t>MM2M204022</t>
  </si>
  <si>
    <t>KW meter 3 phae 4 wire 415 V AC</t>
  </si>
  <si>
    <t xml:space="preserve">KWH METER </t>
  </si>
  <si>
    <t>MM2M201001</t>
  </si>
  <si>
    <t xml:space="preserve">Frequency Meter,230 V </t>
  </si>
  <si>
    <t>TPN SWITCH /MCB 1 NO. OF EACH RATING</t>
  </si>
  <si>
    <t>MCB 40 A,TPN,C-Curve</t>
  </si>
  <si>
    <t>MCB 20A DP 110VDC/48V DC</t>
  </si>
  <si>
    <t>MCB 20A ,DP,C CURVE</t>
  </si>
  <si>
    <t>MCCB OF EACH RATING</t>
  </si>
  <si>
    <t>630A FP with motor mechanism</t>
  </si>
  <si>
    <t>100A FP</t>
  </si>
  <si>
    <t>SS7S707004</t>
  </si>
  <si>
    <t>32A FP</t>
  </si>
  <si>
    <t>MOULDED CASE CIRCUIT BREAKER (DC)</t>
  </si>
  <si>
    <t>250A,110DC DP(TP)</t>
  </si>
  <si>
    <t>100A,48/110V DC,DP(TP)</t>
  </si>
  <si>
    <t>Erection Hardware</t>
  </si>
  <si>
    <t>132KV BPI</t>
  </si>
  <si>
    <t>33KV BPI</t>
  </si>
  <si>
    <t>T.C. for 145 KV CB to receive  ACSR Zebra (HTO)</t>
  </si>
  <si>
    <t>T.C. for 145 KV Isolator to receive ACSR  zebra (HTO&amp; through type)</t>
  </si>
  <si>
    <t>T.C. for 145 KV Isolator to receive ACSR  zebra (HTO)</t>
  </si>
  <si>
    <t xml:space="preserve">T.C. to receive 145KV BPI ACSR  zebra </t>
  </si>
  <si>
    <t>T.C. for 145KV wave trap to reecive ACSR Zebra (VTO)</t>
  </si>
  <si>
    <t>SS5S501006</t>
  </si>
  <si>
    <t>T.C. for 33 KV Isolator to receive AAC Tarantulla   (VTO)</t>
  </si>
  <si>
    <t>T.C. for 33 KV Isolator to receive AAC Tarantulla   (HTO)</t>
  </si>
  <si>
    <t>T.c. for    33KV BPI  AAC Tarantulaa  (HTO)</t>
  </si>
  <si>
    <t>T.c. for   33KV BPI  ACSR Zebra   (Horizontal  through type)</t>
  </si>
  <si>
    <t>T.c. on 33KV PT  to receive AAC Taratulla  (Horizontal  through type)</t>
  </si>
  <si>
    <t>II1I101004</t>
  </si>
  <si>
    <t>C-WEDGE CONNECTOR  FOR AAC TARATULLA TO ACSR ZEBRA</t>
  </si>
  <si>
    <t>II1I104001</t>
  </si>
  <si>
    <t>C-WEDGE CONNECTOR  FOR ACSR ZEBRA  TO ACSR ZEBRA</t>
  </si>
  <si>
    <t>II1I101001</t>
  </si>
  <si>
    <t xml:space="preserve">C-WEDGE  CONNECTOR FOR AAC TARANTULLA  TO AAC TARANTULLA </t>
  </si>
  <si>
    <t xml:space="preserve">NIFPES </t>
  </si>
  <si>
    <t>Cylinder filled with Nitrogen</t>
  </si>
  <si>
    <t>Fire Detector</t>
  </si>
  <si>
    <t>Regulator Assembly</t>
  </si>
  <si>
    <t>Transformer Oil (with drum)</t>
  </si>
  <si>
    <t>SPARE FOR SAS</t>
  </si>
  <si>
    <t>Ethernet switch(20 Fx)</t>
  </si>
  <si>
    <t>Ethernet switch(20 Fx x4Tx)</t>
  </si>
  <si>
    <t>BCU(C264)</t>
  </si>
  <si>
    <t>FIBER  Patch Cord-20 Mtr</t>
  </si>
  <si>
    <t>FIBER  Patch Cord-3Mtr</t>
  </si>
  <si>
    <t>FIBER  Patch Cord-5Mtr</t>
  </si>
  <si>
    <t>FIBER  Patch Cord-10Mtr</t>
  </si>
  <si>
    <t>O&amp; M Related Stock</t>
  </si>
  <si>
    <t>SS4S402003</t>
  </si>
  <si>
    <t>33 K.V. Isolator Jaws for 1200 A capacity</t>
  </si>
  <si>
    <t>SS4S402013</t>
  </si>
  <si>
    <t>33 K.V. Isolator Blades for 800 A capacity</t>
  </si>
  <si>
    <t>SS5S501025</t>
  </si>
  <si>
    <t>33 KV Isolator Clamp</t>
  </si>
  <si>
    <t>33 KV Breaker Clamp</t>
  </si>
  <si>
    <t>VV5V407018</t>
  </si>
  <si>
    <t>33 KV CT Clamp</t>
  </si>
  <si>
    <t>33 KV Post Insulator</t>
  </si>
  <si>
    <t>Empty Tranformer oil dum</t>
  </si>
  <si>
    <t>Empty Tranformer oil dum (0LD &amp; USED)</t>
  </si>
  <si>
    <t>220 KV SUBSTATION, SIDCUL HARIDWAR</t>
  </si>
  <si>
    <t>Inventory Report for the month of : July-2026</t>
  </si>
  <si>
    <t>Name of the Zone : Garhwal</t>
  </si>
  <si>
    <t>Name of JE : Baldev Singh</t>
  </si>
  <si>
    <t>Description of Items</t>
  </si>
  <si>
    <t xml:space="preserve">Unit </t>
  </si>
  <si>
    <t>Unit Rate In Rs.</t>
  </si>
  <si>
    <t xml:space="preserve">Remarks </t>
  </si>
  <si>
    <t>CC3C314007</t>
  </si>
  <si>
    <t>AL lug 240 mm²</t>
  </si>
  <si>
    <t>CC3C314013</t>
  </si>
  <si>
    <t>AL Lug 50 mm²</t>
  </si>
  <si>
    <t>LL4L404002</t>
  </si>
  <si>
    <t>Lamp Holder</t>
  </si>
  <si>
    <t>LL6L606002</t>
  </si>
  <si>
    <t>Brass Holder</t>
  </si>
  <si>
    <t>J501</t>
  </si>
  <si>
    <t>2 Way control Trip switch 32 Amp</t>
  </si>
  <si>
    <t>Carbon Hack saw Blade 1/2X12"</t>
  </si>
  <si>
    <t>SF- 6 Gas</t>
  </si>
  <si>
    <t>Danger Board</t>
  </si>
  <si>
    <t>II3I307003</t>
  </si>
  <si>
    <t>Phase Plate</t>
  </si>
  <si>
    <t>II3I307001</t>
  </si>
  <si>
    <t>Number Plate</t>
  </si>
  <si>
    <t>II3I307002</t>
  </si>
  <si>
    <t>Name Plate</t>
  </si>
  <si>
    <t>M.S. Both side painted sign board 4X2 Feet</t>
  </si>
  <si>
    <t>Instruction register</t>
  </si>
  <si>
    <t>TT1T101046</t>
  </si>
  <si>
    <t>Testing Register</t>
  </si>
  <si>
    <t>TT1T101045</t>
  </si>
  <si>
    <t>Telephone Register</t>
  </si>
  <si>
    <t>TT1T101042</t>
  </si>
  <si>
    <t>Rosting Register</t>
  </si>
  <si>
    <t>HRC Fuse 2 Amp</t>
  </si>
  <si>
    <t>HRC Fuse 16Amp</t>
  </si>
  <si>
    <t>SS6S610024</t>
  </si>
  <si>
    <t>HRC Fuse 4 Amp</t>
  </si>
  <si>
    <t>HRC Fuse 6 Amp</t>
  </si>
  <si>
    <t>SS6S610013</t>
  </si>
  <si>
    <t>HRCFuse 25 Amp</t>
  </si>
  <si>
    <t>CC3C317004</t>
  </si>
  <si>
    <t>Al Tape Rol 1/2' width 30 Mtr Long</t>
  </si>
  <si>
    <t>NN4N401003</t>
  </si>
  <si>
    <t>Green LED Indicator 220 Volt AC</t>
  </si>
  <si>
    <t>NN4N401001</t>
  </si>
  <si>
    <t>Red LED Indicator 220 Volt AC</t>
  </si>
  <si>
    <t>NN4N401002</t>
  </si>
  <si>
    <t>Yellow LED Indicator 220 Volt AC</t>
  </si>
  <si>
    <t xml:space="preserve">Straight type Breaker connector for Moose </t>
  </si>
  <si>
    <t>II2I210002</t>
  </si>
  <si>
    <t xml:space="preserve">Twin type 33 kv Breaker clamp </t>
  </si>
  <si>
    <t>VV3V302001</t>
  </si>
  <si>
    <t xml:space="preserve">220 KV CT 1600/800/1 Amp Heptacare </t>
  </si>
  <si>
    <t>245 KV CT of ratio 800/400/1 amp.</t>
  </si>
  <si>
    <t>245 KV CT of ratio 300/150/1 amp.</t>
  </si>
  <si>
    <t>145 KV CT of ratio 800/400/1 amp.</t>
  </si>
  <si>
    <t>JJ3J301004</t>
  </si>
  <si>
    <t xml:space="preserve">Close coil Assembly 220 V DC CGL Breaker </t>
  </si>
  <si>
    <t>JJ5J501002</t>
  </si>
  <si>
    <t xml:space="preserve">Trip coil Assembly for 33 KV CGL Breaker 220 V DC </t>
  </si>
  <si>
    <t>Closing coil Assembly 220V DC for 36 KV VCB</t>
  </si>
  <si>
    <t>Tripping coil Assembly 220 V DC for 36 KV VCB</t>
  </si>
  <si>
    <t>S707</t>
  </si>
  <si>
    <t>MCCB 4 pole, 32 Amp.</t>
  </si>
  <si>
    <t>JJ7J701007</t>
  </si>
  <si>
    <t xml:space="preserve">LR Switch </t>
  </si>
  <si>
    <t>JJ7J7010018</t>
  </si>
  <si>
    <t xml:space="preserve">Auxiliary switch </t>
  </si>
  <si>
    <t>J301</t>
  </si>
  <si>
    <t xml:space="preserve">Gas Pressure Guage </t>
  </si>
  <si>
    <t>VV5V407002</t>
  </si>
  <si>
    <t>220 KV CT Clamp for pipe Bus of CT Bushing 35 mm</t>
  </si>
  <si>
    <t>VV5V407003</t>
  </si>
  <si>
    <t>220 KV CT Clamp for pipe Bus of CT Bushing 25 mm</t>
  </si>
  <si>
    <t>A303</t>
  </si>
  <si>
    <t xml:space="preserve">Twin type clamp for pipe Bus &amp; Moose </t>
  </si>
  <si>
    <t xml:space="preserve">Closing coil Assembly 220 Volt DC operated for 145 KV SF6 Gas CB Make CGL </t>
  </si>
  <si>
    <t xml:space="preserve">Tripping coil Assembly 220 V DC operated for 145 KV SF6 Gas CB Make CGL </t>
  </si>
  <si>
    <t>MM2M204005</t>
  </si>
  <si>
    <t>132 KV MW Meter 1000/1 A</t>
  </si>
  <si>
    <t>MM2M204008</t>
  </si>
  <si>
    <t>132 KV MW Meter 200/1 A</t>
  </si>
  <si>
    <t>MM2M205008</t>
  </si>
  <si>
    <t>132 KV MVAR Meter 200/1 A</t>
  </si>
  <si>
    <t>JJ5J503004</t>
  </si>
  <si>
    <t>Closing coil Assembly 220 Volt DC operated for 33 KV Areva make VCB</t>
  </si>
  <si>
    <t>JJ5J503002</t>
  </si>
  <si>
    <t xml:space="preserve">Tripping coil Assembly 220 V DC operated for 33 kv Areva make VCB </t>
  </si>
  <si>
    <t>LL6L603001</t>
  </si>
  <si>
    <t>MM0M009004</t>
  </si>
  <si>
    <t>Trip Circuit Supervision relay V95 RS 36 E2 220 Volt Dc</t>
  </si>
  <si>
    <t>MM0M009032</t>
  </si>
  <si>
    <t>Trip Circuit relay V-86 Rh1, 5E1, 220 Volt DC</t>
  </si>
  <si>
    <t xml:space="preserve">Pivot sleeve (Fiber) for 220 kv Isolator (HIVELM) rotating shaft for adjustment of limit switch </t>
  </si>
  <si>
    <t>SS5S501002</t>
  </si>
  <si>
    <t>Isolator End clamps suitable for 4 inch Al IPS pipe bus</t>
  </si>
  <si>
    <t xml:space="preserve">Holding clamps for 120 KN Disc Insulator to 4 inch Al IPS pipe Bus </t>
  </si>
  <si>
    <t>Complete Double Tension Fitting for 120 KN Disc insulator &amp; ACSR moose conductor</t>
  </si>
  <si>
    <t>JJ8J802005</t>
  </si>
  <si>
    <t>Double U-Tarantula type Circuit Breaker Clamp  for 4 inch AL IPS Tube</t>
  </si>
  <si>
    <t>220 KV CT Clamp for Moose Conductor &amp; 38 mm Bushing size</t>
  </si>
  <si>
    <t xml:space="preserve">33 KV Lightening Arrestor </t>
  </si>
  <si>
    <t xml:space="preserve">216 KV Lightening Arrestor </t>
  </si>
  <si>
    <t xml:space="preserve">120 KV Lightening Arrestor </t>
  </si>
  <si>
    <t xml:space="preserve">30 KV Lightening Arrestor </t>
  </si>
  <si>
    <t>MCCB 200 Amp, 415 V, 50 Hz  4 Pole</t>
  </si>
  <si>
    <t>MCCB 100 Amp, 415 V, 50 Hz, 4 Pole</t>
  </si>
  <si>
    <t>VV3V305003</t>
  </si>
  <si>
    <t>36 KV Outdoor C.T. ratio 1000/800/1 Amp , 3 Core, class-0.2</t>
  </si>
  <si>
    <t>MM2M202007</t>
  </si>
  <si>
    <t>AC Voltmeter Range 0- 150 PTR 132KV / 110V</t>
  </si>
  <si>
    <t>MM2M202011</t>
  </si>
  <si>
    <t>AC Voltmeter Range 0-20 PTR 33KV/110V</t>
  </si>
  <si>
    <t>MM2M204016</t>
  </si>
  <si>
    <t>MW Meter 3Phase 4Wire, Range (-)30-0-30, CTR 400/1A, PTR 33KV/110V</t>
  </si>
  <si>
    <t>MM2M205016</t>
  </si>
  <si>
    <t>MVAR Meter 3Phase 4 Wire Range (-)30-0-30 CTR 400/1A, PTR 33KV/110V</t>
  </si>
  <si>
    <t>MM2M203011</t>
  </si>
  <si>
    <t>Ac Ammeter, CTR 400/1A, Range 0-400A</t>
  </si>
  <si>
    <t>Outdoor Cable End Termination Kit suitable for 33 KV 3X400 sqmm XLPE Cable Make '3M'</t>
  </si>
  <si>
    <t>CC3C319003</t>
  </si>
  <si>
    <t>Outdoor cable through jointing kit suitable for 33 KV 3X400 sqmm XLPE Cable Make '3M'</t>
  </si>
  <si>
    <t>SS5S501008</t>
  </si>
  <si>
    <t>Isolator clamp for twin ACSR Moose &amp; Isolator pin of 30 mm</t>
  </si>
  <si>
    <t>II1I107001</t>
  </si>
  <si>
    <t>T- clamp for ACSR Moose conductor</t>
  </si>
  <si>
    <t>Protection Transfer Switch</t>
  </si>
  <si>
    <t>II1I102004</t>
  </si>
  <si>
    <t>C-Type Boltless wedge clamp Moose to Panther</t>
  </si>
  <si>
    <t>C-Type wedge clamp for Moose to Moose conductor</t>
  </si>
  <si>
    <t>C-Type wedge clamp with stopper for Zebra to Zebra conductor</t>
  </si>
  <si>
    <t>220 KV C.T. Clamp suitable for moose conductor</t>
  </si>
  <si>
    <t>S402</t>
  </si>
  <si>
    <t>Twist mechanism for double break type 33 KV Isolator</t>
  </si>
  <si>
    <t>II2I204005</t>
  </si>
  <si>
    <t>Pad Clamp for ACSR Panther Conductor</t>
  </si>
  <si>
    <t>Spacer For Twin Moose Conductor</t>
  </si>
  <si>
    <t xml:space="preserve">Pad Clamp with tripple U Tarantula Conductor suitable for 4 inch AL Pipe tube </t>
  </si>
  <si>
    <t>JJ2J201002, JJ2J201004</t>
  </si>
  <si>
    <t xml:space="preserve">Tripping/Closing Coil Assembly 220 V DC for 245 KV SF-6 Gas Circuit Breaker </t>
  </si>
  <si>
    <t>JJ5J501002, JJ5J501004</t>
  </si>
  <si>
    <t xml:space="preserve">Tripping/Closing Coil Assembly 220 V DC for 36 KV Vacuum Circuit Breaker </t>
  </si>
  <si>
    <t>33 KV Circuit Breaker Trip Neutral Close Switch 3 NO, 3NC   Make SWITRON</t>
  </si>
  <si>
    <t>JJ7J701011</t>
  </si>
  <si>
    <t>Breaker Control Switch  BSS09P016D58IS 25A / 660 Volt  AC/DC, Make  KAYCEE</t>
  </si>
  <si>
    <t>VV5V404014</t>
  </si>
  <si>
    <t>EHV Grade Transformer Oil Confirming to IS: 335/1993(209 Ltrs in each drum)</t>
  </si>
  <si>
    <t>Transformer Oil Drum each 209 Ltrs capacity</t>
  </si>
  <si>
    <t>EHV Grade Transformer Oil Confirming to IS: 335/1993</t>
  </si>
  <si>
    <t>Ltrs</t>
  </si>
  <si>
    <t>Transformer Oil (old, used &amp; dirty)</t>
  </si>
  <si>
    <t>Transformer Oil (old &amp; used)</t>
  </si>
  <si>
    <t>SS4S401010</t>
  </si>
  <si>
    <t>Fabricated Galvanized Base Plate</t>
  </si>
  <si>
    <t>Bi-Metallic (Al&amp;Cu)  Neutral Bshing Clamp for 160 MVA T/F</t>
  </si>
  <si>
    <t>Fabricated Galvanised Base Plate suitable for 33 KV Isolator</t>
  </si>
  <si>
    <t>Pad Clamp for Circuit Breaker Clamp for Acsr Moose Conductor</t>
  </si>
  <si>
    <t>220 KV line isolator clamp with double 'U' Tarantulla conductor</t>
  </si>
  <si>
    <t>HV Bushing clamp (50 MVA Transformer )</t>
  </si>
  <si>
    <t>LV Bushing clamp (50 MVA Transformer )</t>
  </si>
  <si>
    <t>Winding Temperature Indicator for 80 MVA T/F</t>
  </si>
  <si>
    <t>331 KVAR ,6.93 kv Single phase capacitor Unit HITACHI make</t>
  </si>
  <si>
    <t>245 KV Male-Female isoaltor arm for 1600 amp. Hi-Velm make</t>
  </si>
  <si>
    <t>245 KV Male-Female isoaltor arm for 1600 amp. G.Nandy make</t>
  </si>
  <si>
    <t>145 KV Male-Female isoaltor arm for 1600 amp.</t>
  </si>
  <si>
    <t>33 KV Isolator blade for 1250 amp. Rama Make</t>
  </si>
  <si>
    <t>33 KV Isolator Jaw for 1250 amp. Rama Make</t>
  </si>
  <si>
    <t>33 KV Isolator blade for 800 amp. Elpro Make</t>
  </si>
  <si>
    <t>33 KV Isolator Jaw for 800 amp. Elpro Make</t>
  </si>
  <si>
    <t>33 KV Isolator blade for 1600 amp. Elpro Make</t>
  </si>
  <si>
    <t>Oxide Inhibiting Electrical Joint Compound (AL-AL)  226 gm Bottle</t>
  </si>
  <si>
    <t>Oxide Inhibiting Electrical Joint Compound (Cu-Cu)  226 gm Bottle</t>
  </si>
  <si>
    <t xml:space="preserve">220 KV Breaker Control Switch BCC09P016D58/S 25A/600 Volt AC/DC </t>
  </si>
  <si>
    <t xml:space="preserve">220 KV Breaker Control Switch BCE12L006A30/S 25A/600 Volt AC/DC </t>
  </si>
  <si>
    <t>132 KV Breaker Control Switch SBC 32P 594/114LM/P552/SL 32A/600 Volt AC/DC</t>
  </si>
  <si>
    <t xml:space="preserve">33 KV Breaker Control Switch SPC 32P 444B 32A/600 Volt AC/DC </t>
  </si>
  <si>
    <t>33 KV CT Damage scrap</t>
  </si>
  <si>
    <t>33 KV feeder realy ALSTOM</t>
  </si>
  <si>
    <t>Winding Temperature Indicator (100 MVA T/F)</t>
  </si>
  <si>
    <t>VV2V206001</t>
  </si>
  <si>
    <t>Oil Temperature Indicator (100 MVA T/F)</t>
  </si>
  <si>
    <t>CT 145 KV, VISHAL</t>
  </si>
  <si>
    <t>NN4N409005</t>
  </si>
  <si>
    <t>Voltage Selector Switch 10 Amp</t>
  </si>
  <si>
    <t>Amp Selector Switch 220 V</t>
  </si>
  <si>
    <t>VV4V307003</t>
  </si>
  <si>
    <t>Round C.T. Coil 50/5A</t>
  </si>
  <si>
    <t>VV1V103012</t>
  </si>
  <si>
    <t>LT Side Bushing Clamp for 80 MVA Transformer</t>
  </si>
  <si>
    <t>VV4V305014</t>
  </si>
  <si>
    <t>33 KV C.T. 50/25/1 A</t>
  </si>
  <si>
    <t>S301</t>
  </si>
  <si>
    <t>Terminal Connector for 132 KV Isolator</t>
  </si>
  <si>
    <t>CC3C317006</t>
  </si>
  <si>
    <t>Empire Tape</t>
  </si>
  <si>
    <t>Brass Alloy Bushing Calmp</t>
  </si>
  <si>
    <t>Open Close switch</t>
  </si>
  <si>
    <t>145 KV CT 800/400/1 Amp BHEL Make</t>
  </si>
  <si>
    <t>GG0G003001</t>
  </si>
  <si>
    <t>PVC Section Pipe 4 inch</t>
  </si>
  <si>
    <t>Mtrs</t>
  </si>
  <si>
    <t>GG0G003005</t>
  </si>
  <si>
    <t>Interconnector of Pipe Size 4 inch</t>
  </si>
  <si>
    <t>II5I502001</t>
  </si>
  <si>
    <t>Double tension fitting for moose conductor</t>
  </si>
  <si>
    <t>Stator &amp; Rotor of 33 KV Circuit Breaker Motor</t>
  </si>
  <si>
    <t>Submercible Pump 10 HP, 7.5 KW , 2 Pole, 415 Volt</t>
  </si>
  <si>
    <t xml:space="preserve">Control Panel for Pump Motor </t>
  </si>
  <si>
    <t>FF1F105002</t>
  </si>
  <si>
    <t>GI HRH Nut &amp; Bolt 16X60 mm</t>
  </si>
  <si>
    <t>FF1F105001</t>
  </si>
  <si>
    <t>GI HRH Nut &amp; Bolt 16X65 mm</t>
  </si>
  <si>
    <t>MM0M001001</t>
  </si>
  <si>
    <t xml:space="preserve">Buchholze relay for 100 MVA T/F </t>
  </si>
  <si>
    <t>FF2F201003</t>
  </si>
  <si>
    <t>40 mm Dia M.S. earthing rod</t>
  </si>
  <si>
    <t>JJ7J705013</t>
  </si>
  <si>
    <t xml:space="preserve">Seal Assembly </t>
  </si>
  <si>
    <t>JJ7J705016</t>
  </si>
  <si>
    <t>Sealing Ring 30.56 X 1.27</t>
  </si>
  <si>
    <t>J201</t>
  </si>
  <si>
    <t xml:space="preserve">Overload Iph Preventor </t>
  </si>
  <si>
    <t xml:space="preserve">DC operated Electronic timer 220 V DC </t>
  </si>
  <si>
    <t>JJ7J705008</t>
  </si>
  <si>
    <t>Dowty Seal 20X13.7X1.5</t>
  </si>
  <si>
    <t>JJ7J709001</t>
  </si>
  <si>
    <t>Hydraulic Oil suitable for Seimens Make Ciruit Breaker at 400 KV  Substation Rishikesh</t>
  </si>
  <si>
    <t>Winding Temperature Indicator for 80 MVA T/F (Defective) scrap</t>
  </si>
  <si>
    <t>Oil Temperature Indicator for 80 MVA T/F  (Defective) scrap</t>
  </si>
  <si>
    <t>Empty T/F Oil Drum</t>
  </si>
  <si>
    <t xml:space="preserve">Empty Drum </t>
  </si>
  <si>
    <t>P-30</t>
  </si>
  <si>
    <t>Capacitor cell (Old &amp; Used) Damage</t>
  </si>
  <si>
    <t>JJ0J005005</t>
  </si>
  <si>
    <t>33 KV Vaccum Circuit Breaker Make AREVA (Old, used)</t>
  </si>
  <si>
    <t>33 KV C.T. 400/1A Old, damage &amp; Scrap</t>
  </si>
  <si>
    <t>JJ0J005002</t>
  </si>
  <si>
    <t>33 KV SF-6 Gas Circuit Breaker Make CGL(old &amp; Used )Damaged</t>
  </si>
  <si>
    <t>Siemens Make Motor (old &amp; used)</t>
  </si>
  <si>
    <t>33 KV CT (old &amp; used) Damage</t>
  </si>
  <si>
    <t>33 KV CT (Old &amp; used) defective</t>
  </si>
  <si>
    <t>Oil Temperature Indicator (160 MVA T/F) defective</t>
  </si>
  <si>
    <t>Winding Temperature Indicator (160MVA T/F) defective</t>
  </si>
  <si>
    <t xml:space="preserve">145 KV CVT ABB Make Defective </t>
  </si>
  <si>
    <t>33 KV Post Insulator Damage scrap</t>
  </si>
  <si>
    <t xml:space="preserve">Pole Assembly of 33 KV SF6 gas Circuit Breaker CGL Make Nonusable &amp; scrap </t>
  </si>
  <si>
    <t xml:space="preserve">Aluminium Scrap </t>
  </si>
  <si>
    <t>Conductor scrap</t>
  </si>
  <si>
    <t>MS scrap</t>
  </si>
  <si>
    <t>JJ0J002002</t>
  </si>
  <si>
    <t xml:space="preserve">220 KV SF6 Gas CB make BHEL Damage </t>
  </si>
  <si>
    <t xml:space="preserve">33 KV SF6 Gas Circuit CGL Make Breaker Damage </t>
  </si>
  <si>
    <t>SS6S615007</t>
  </si>
  <si>
    <t xml:space="preserve">Kit - Kat fuse (old &amp; used ) Damage </t>
  </si>
  <si>
    <t>Isolator DP 32/20 Amp (old &amp; used)</t>
  </si>
  <si>
    <t>Contactor with Auxiliary Block (old &amp; used )</t>
  </si>
  <si>
    <t>BB0B00202</t>
  </si>
  <si>
    <t>331 KVAR ,6.9 kv Single phase capacitor Unit BHEL make Damage (old &amp; used)</t>
  </si>
  <si>
    <t>JJ00J005002</t>
  </si>
  <si>
    <t>SS0S002003</t>
  </si>
  <si>
    <t>220 KV Isolator 3Ph</t>
  </si>
  <si>
    <t>K302</t>
  </si>
  <si>
    <t>220 KV Post Insulator</t>
  </si>
  <si>
    <t>33 KV Isolator Clamp for pipe Bus with double U type Tarantula conductor</t>
  </si>
  <si>
    <t>Control Cable 2 X 2.5 sq mm</t>
  </si>
  <si>
    <t>Power Cable 3.5c X 35 sq mm</t>
  </si>
  <si>
    <t>A301</t>
  </si>
  <si>
    <t>4" IPS Aluminium Tube</t>
  </si>
  <si>
    <t>RMt</t>
  </si>
  <si>
    <t>LL6L603002</t>
  </si>
  <si>
    <t>Lighting J.B.</t>
  </si>
  <si>
    <t>P505</t>
  </si>
  <si>
    <t>Aluminium Cable Tag</t>
  </si>
  <si>
    <t>Single Suspension Fitting Runner type suitable for 120 KN &amp; ACSR Moose Conductor</t>
  </si>
  <si>
    <t>33 KV CT clamp</t>
  </si>
  <si>
    <t>SUB-TOTAL</t>
  </si>
  <si>
    <t>HEAD of A/C-  CAPITAL</t>
  </si>
  <si>
    <t>33 KV CT Ratio 1600/800/1 Amp.</t>
  </si>
  <si>
    <t>33 KV CT Ratio 800/400/1 Amp.</t>
  </si>
  <si>
    <t>33 KV CT Ratio 400/200/1 Amp.</t>
  </si>
  <si>
    <t>Junction Box for CT</t>
  </si>
  <si>
    <t>VV3V305001</t>
  </si>
  <si>
    <t>33 KV C.T. (1Ph), AC0.2, 5 Core 1600/800/1A</t>
  </si>
  <si>
    <t>33 KV Circuit Breaker (3 Ph.),  1600 Amp. Along with support structure, 220 Volt DC operated.</t>
  </si>
  <si>
    <t>245 KV CT ratio 1600/800/1A, 5 core with junction box and terminal connector</t>
  </si>
  <si>
    <t>33 KV Isolator HDB with solid core insulator &amp; mettalics and without earth switch, 1200 Amp.</t>
  </si>
  <si>
    <t>Steel structure Pipe Type with bolt &amp; nuts.</t>
  </si>
  <si>
    <t>145 KV SF-6 Gas Circuit Breaker, 3 Ph, 1600 A along with support structure 220 Volt DC operated.</t>
  </si>
  <si>
    <t>GRAND TOTAL</t>
  </si>
  <si>
    <t>DETAILS OF INVENTORY OF 220KV/132KV LINES UNDER 220KV SUB-STATION, SIDCUL, HARIDWAR AS ON JULY 2026</t>
  </si>
  <si>
    <t>Division Name :- 220KV (O&amp;M) Division, SIDCUL, Haridwar</t>
  </si>
  <si>
    <t>(A) O&amp;M Related Stock</t>
  </si>
  <si>
    <t xml:space="preserve">Suspension Assembly  (Old, Used, &amp; Scrap) </t>
  </si>
  <si>
    <t>Tension Assembly (Old, Used, &amp; Scrap) (D-cycle.)</t>
  </si>
  <si>
    <t>Vibration dampers (Old, Used, &amp; Scrap)</t>
  </si>
  <si>
    <t>Dead Ends with steel Portion suita;ble for moose Conductor.</t>
  </si>
  <si>
    <t>II51504002</t>
  </si>
  <si>
    <t>Suspension fittng suitable for Moose Conductor.</t>
  </si>
  <si>
    <t>Joint sleeve with steel portion suitatable for Moose Conductor.</t>
  </si>
  <si>
    <t>Jumper Cone suitable for Moose Conductor.</t>
  </si>
  <si>
    <t>II51501009</t>
  </si>
  <si>
    <t>Earth wire Tension fitting suitable for 7/9 SWG.</t>
  </si>
  <si>
    <t>II51501010</t>
  </si>
  <si>
    <t>Earth wire Tension fitting suitable for 7/10 SWG.</t>
  </si>
  <si>
    <t>II515044009</t>
  </si>
  <si>
    <t>Earth wire Suspension fitting for 7/10 SWG</t>
  </si>
  <si>
    <t>Joint sleeve suitable for 7/9 SWG Earth wire.</t>
  </si>
  <si>
    <t>Joint sleeve suitable for 7/10 SWG Earth wire.</t>
  </si>
  <si>
    <t>CC0C001008</t>
  </si>
  <si>
    <t>1.1 Kv Control Cable FRLS (10x2.5 mm sq)</t>
  </si>
  <si>
    <t>CC0C001015</t>
  </si>
  <si>
    <t>Control Cable (5x2.5 mm sq) (Old &amp; used, in bits.</t>
  </si>
  <si>
    <t>Template B&amp;C Type.</t>
  </si>
  <si>
    <t>Repair sleeve for ACSR Panther Conductor.</t>
  </si>
  <si>
    <t>Vibration dampers for ACSR Panther Conductor.(Old, Used, &amp; Scrap)</t>
  </si>
  <si>
    <t>II51504005</t>
  </si>
  <si>
    <t>Suspension fitting for ACSR Panther Conductor (Old  &amp;,used )</t>
  </si>
  <si>
    <t>Suspension fitting for Earth wire. (Old, Used,&amp;Scrap)</t>
  </si>
  <si>
    <t>ACSR Panther Conductor. (Scrap)</t>
  </si>
  <si>
    <t xml:space="preserve">F </t>
  </si>
  <si>
    <t>Tower Parts (Scrap)</t>
  </si>
  <si>
    <t>F1</t>
  </si>
  <si>
    <t>G.I Nut -Bolt (16x40 m.m sq)</t>
  </si>
  <si>
    <t>FF1F101024</t>
  </si>
  <si>
    <t>P.G Clamp (Moose to Zebra)</t>
  </si>
  <si>
    <t>II0I003003</t>
  </si>
  <si>
    <t>Double Compression Tension fitting ACSR -Zebra Conductor.</t>
  </si>
  <si>
    <t>II51504004</t>
  </si>
  <si>
    <t>Single Compression Tension Fitting ACSR-Zebra ConductOR.</t>
  </si>
  <si>
    <t>Single Suspension fittng ACSR Zebra Conductor.</t>
  </si>
  <si>
    <t>II31301003</t>
  </si>
  <si>
    <t>Mid Span Compression joint ACSR Zebra Conductor.</t>
  </si>
  <si>
    <t>Repair sleeve for ACSR Zebra Conductor.</t>
  </si>
  <si>
    <t>Single Compression Tension Fitting ACSR-Panther Conductror.</t>
  </si>
  <si>
    <t>Single Suspension fittng ACSR Penther  Conductor.</t>
  </si>
  <si>
    <t>II1I102003</t>
  </si>
  <si>
    <t>C-Type Boltless wedge clamp  (Moose to Zebra).</t>
  </si>
  <si>
    <t>132 KVA, A Type Tower Parts T/D 1/2 108 A.</t>
  </si>
  <si>
    <t xml:space="preserve">G.I Nutt Bolts 5/8 X 25 mm </t>
  </si>
  <si>
    <t>Suspension fitting for ACSR Panther Conductor .</t>
  </si>
  <si>
    <t>A103</t>
  </si>
  <si>
    <t>Binding wire 8 SWG suitable for ACSR Moose /Zebra/Panther Conductor.</t>
  </si>
  <si>
    <t>I005</t>
  </si>
  <si>
    <t>P.G Clamp (Zebra to Zebra)</t>
  </si>
  <si>
    <t>II3I305004</t>
  </si>
  <si>
    <t xml:space="preserve">Armour Rod </t>
  </si>
  <si>
    <t>Repair sleeve for Zebra Conductor.</t>
  </si>
  <si>
    <t>II51504003</t>
  </si>
  <si>
    <t>Single Suspension fitting for Deer Conductor.</t>
  </si>
  <si>
    <t>KG</t>
  </si>
  <si>
    <t>II0I004004</t>
  </si>
  <si>
    <t>P.G Clamp Suitable for Deer to Zebra Conductor.( 4 Bolted)</t>
  </si>
  <si>
    <t>II1I103002</t>
  </si>
  <si>
    <t>C-type Boltless Connection clamp with stopper suitable for (Zebra to Deer)</t>
  </si>
  <si>
    <t>PG Clamp Deer to Zebra Connection size.</t>
  </si>
  <si>
    <t xml:space="preserve">120 KN Disc Insulator O/U </t>
  </si>
  <si>
    <t>ACSR Deer Conductor in bits. (Old &amp; Used)</t>
  </si>
  <si>
    <t>II31301004</t>
  </si>
  <si>
    <t>Mid Span Joint Suitable for ACSR Panther Conductor.</t>
  </si>
  <si>
    <t>II31302004</t>
  </si>
  <si>
    <t xml:space="preserve">Repair sleeve suitable for ACSR Panther Conductor. </t>
  </si>
  <si>
    <t>II31301008</t>
  </si>
  <si>
    <t>Mid Span Joint Suitable for earth wire joint .</t>
  </si>
  <si>
    <t>6 Bolted earth wire Holding Clamp, suitable for 7/9,7/10, SWG earth wire.</t>
  </si>
  <si>
    <t>Repair sleeve for Panther Conductor.</t>
  </si>
  <si>
    <t>II51501005</t>
  </si>
  <si>
    <t>Single Tension fitting for single ACSR Panther Conductor Suitable for 120 KN Disc Insulator.</t>
  </si>
  <si>
    <t>Vibration  Damper Panther Conductor.</t>
  </si>
  <si>
    <t xml:space="preserve">ACSR Panther Conductor. </t>
  </si>
  <si>
    <t>Disc Insulator 120 KN</t>
  </si>
  <si>
    <t>F</t>
  </si>
  <si>
    <t>Tower Parts (Old &amp; Used) 132 kv</t>
  </si>
  <si>
    <t>Tower Parts (Old &amp; Used) 220 kv</t>
  </si>
  <si>
    <t>ACSR Panther Conductor (Old &amp; used)&amp; scrap</t>
  </si>
  <si>
    <t>70 'KN Disc Insulator.</t>
  </si>
  <si>
    <t>Single Suspension fitting for ACSR Panther Conductor.</t>
  </si>
  <si>
    <t>Mid span Compression joint for ACSR Panther Conductor.</t>
  </si>
  <si>
    <t>Single Suspension fitting for ACSR Panther Conductor. (Old &amp; used) scrap.</t>
  </si>
  <si>
    <t>I105</t>
  </si>
  <si>
    <t>C -Type boltless wedge clamp with stopper for Panther Conductor.</t>
  </si>
  <si>
    <t>Tower Parts (Old &amp; Used)</t>
  </si>
  <si>
    <t>ACSR Panther Conductor (Scrap)</t>
  </si>
  <si>
    <t>ACSR ZEBRA Conductor</t>
  </si>
  <si>
    <t>ACSR Deer Conductor Tension Fitting with jumper cone.</t>
  </si>
  <si>
    <t>Mid span Joint for Deer Conductor.</t>
  </si>
  <si>
    <t>Repire sleeve for Deer Conductor</t>
  </si>
  <si>
    <t>Mid-span Joint for Panther (Steel Portion )</t>
  </si>
  <si>
    <t>Deer Conductor in pieces (Old ,used &amp; Dismantled).</t>
  </si>
  <si>
    <t>INVENTORY for M/O July -2026</t>
  </si>
  <si>
    <t>:- 220 KV O&amp;M Division, Sidcul, Haridwar</t>
  </si>
  <si>
    <t>:- 132 KV Substation, Jwalapur, Haridwar</t>
  </si>
  <si>
    <t>Name of JE : Baldev singh</t>
  </si>
  <si>
    <t>Item No</t>
  </si>
  <si>
    <t>Name of Article</t>
  </si>
  <si>
    <t>CIF rail piece 80 mm</t>
  </si>
  <si>
    <t>01.11.25</t>
  </si>
  <si>
    <t>HF cable 150 ohm</t>
  </si>
  <si>
    <t>Joint sleeve for dog</t>
  </si>
  <si>
    <t>Valve 335221</t>
  </si>
  <si>
    <t>Drain &amp; Fill valve</t>
  </si>
  <si>
    <t>Suspension clamp E/W 7/10 SWG</t>
  </si>
  <si>
    <t>Suspension clamp E/W 7/10 SWG O/U</t>
  </si>
  <si>
    <t>JJ6J601023</t>
  </si>
  <si>
    <t>Contact segment</t>
  </si>
  <si>
    <t>Plug contact D 9286047</t>
  </si>
  <si>
    <r>
      <t>Carbon brush D 1435 CO</t>
    </r>
    <r>
      <rPr>
        <b/>
        <vertAlign val="subscript"/>
        <sz val="10"/>
        <rFont val="Arial"/>
        <family val="2"/>
      </rPr>
      <t>2</t>
    </r>
  </si>
  <si>
    <r>
      <t>Carbon brush D 1463 CO</t>
    </r>
    <r>
      <rPr>
        <b/>
        <vertAlign val="subscript"/>
        <sz val="10"/>
        <rFont val="Arial"/>
        <family val="2"/>
      </rPr>
      <t>2</t>
    </r>
  </si>
  <si>
    <t>Carbon brush 8565 for HWS</t>
  </si>
  <si>
    <t>GGOG001008</t>
  </si>
  <si>
    <t>Lead seal</t>
  </si>
  <si>
    <t>Dead end for 7/9 SWG earth wire</t>
  </si>
  <si>
    <t>Mid span joint for steel portion 7/10 SWG</t>
  </si>
  <si>
    <t>FF0F013011</t>
  </si>
  <si>
    <t>132 KV DC C-type tower</t>
  </si>
  <si>
    <t>FF0F003011</t>
  </si>
  <si>
    <t>132 KV S/C C-type tower</t>
  </si>
  <si>
    <t>MS Joint for 7/10 SWG earth wire</t>
  </si>
  <si>
    <t>Aluminium Tag</t>
  </si>
  <si>
    <t>GI Tower parts scrap</t>
  </si>
  <si>
    <t>B+0 DC Tower part (O&amp;U) dismantled &amp; damaged without stub</t>
  </si>
  <si>
    <t>FF0F043003</t>
  </si>
  <si>
    <t>Template for B-type double circuit tower</t>
  </si>
  <si>
    <t>FF0F043005</t>
  </si>
  <si>
    <t>Template for C-type double circuit tower</t>
  </si>
  <si>
    <t>PP0P008010</t>
  </si>
  <si>
    <t>7/10 SWG earth wire</t>
  </si>
  <si>
    <t>Double tension fitting for ACSR panther conductor</t>
  </si>
  <si>
    <t>Suspension fitting for ACSR panther conductor</t>
  </si>
  <si>
    <t>Tension fitting for GS earth wire 7/10 SWG</t>
  </si>
  <si>
    <t>Mid span compression joint for GS earth wire 7/10 SWG</t>
  </si>
  <si>
    <t>FF4F403007</t>
  </si>
  <si>
    <t>Flexible copper bond</t>
  </si>
  <si>
    <t>HEAD of A/C-  CAPITAL (SIDCUL BAY)</t>
  </si>
  <si>
    <t>132 KV C&amp;R Panel with 110V DC operated</t>
  </si>
  <si>
    <t>HEAD of A/C-  DEPOSIT (RAILWAY BAY)</t>
  </si>
  <si>
    <t>132 KV 2-phase SF-6 C.B. with structure</t>
  </si>
  <si>
    <t>2-phase energy meter with box</t>
  </si>
  <si>
    <t>PN structure for 132 KV post insulator with N &amp; B</t>
  </si>
  <si>
    <t>132 KV CT 200/100/1 A</t>
  </si>
</sst>
</file>

<file path=xl/styles.xml><?xml version="1.0" encoding="utf-8"?>
<styleSheet xmlns="http://schemas.openxmlformats.org/spreadsheetml/2006/main">
  <numFmts count="7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[$-409]mmmm\-yy;@"/>
    <numFmt numFmtId="165" formatCode="0.0"/>
    <numFmt numFmtId="166" formatCode="0.000"/>
    <numFmt numFmtId="167" formatCode="#,##0.000"/>
    <numFmt numFmtId="169" formatCode="0.00;[Red]0.00"/>
  </numFmts>
  <fonts count="2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vertAlign val="subscript"/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7030A0"/>
      <name val="Arial"/>
      <family val="2"/>
    </font>
    <font>
      <b/>
      <vertAlign val="sub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6" fillId="0" borderId="0"/>
    <xf numFmtId="0" fontId="12" fillId="0" borderId="0"/>
    <xf numFmtId="0" fontId="12" fillId="0" borderId="0"/>
    <xf numFmtId="0" fontId="16" fillId="0" borderId="0"/>
  </cellStyleXfs>
  <cellXfs count="567">
    <xf numFmtId="0" fontId="0" fillId="0" borderId="0" xfId="0"/>
    <xf numFmtId="2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2" fontId="4" fillId="2" borderId="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 wrapText="1"/>
    </xf>
    <xf numFmtId="0" fontId="3" fillId="2" borderId="4" xfId="1" applyFont="1" applyFill="1" applyBorder="1" applyAlignment="1">
      <alignment horizontal="left"/>
    </xf>
    <xf numFmtId="2" fontId="4" fillId="2" borderId="4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166" fontId="4" fillId="2" borderId="4" xfId="0" applyNumberFormat="1" applyFont="1" applyFill="1" applyBorder="1"/>
    <xf numFmtId="2" fontId="4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/>
    </xf>
    <xf numFmtId="1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9" fillId="2" borderId="4" xfId="0" applyFont="1" applyFill="1" applyBorder="1"/>
    <xf numFmtId="0" fontId="4" fillId="2" borderId="4" xfId="0" applyFont="1" applyFill="1" applyBorder="1" applyAlignment="1">
      <alignment vertical="top" wrapText="1"/>
    </xf>
    <xf numFmtId="2" fontId="4" fillId="2" borderId="2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" fontId="4" fillId="2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9" fillId="2" borderId="0" xfId="0" applyFont="1" applyFill="1"/>
    <xf numFmtId="0" fontId="4" fillId="2" borderId="2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5" xfId="0" applyFont="1" applyFill="1" applyBorder="1" applyAlignment="1">
      <alignment horizontal="center" vertical="top"/>
    </xf>
    <xf numFmtId="2" fontId="4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vertical="top"/>
    </xf>
    <xf numFmtId="0" fontId="4" fillId="2" borderId="5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 vertical="center"/>
    </xf>
    <xf numFmtId="0" fontId="4" fillId="2" borderId="2" xfId="0" applyFont="1" applyFill="1" applyBorder="1"/>
    <xf numFmtId="0" fontId="4" fillId="2" borderId="7" xfId="0" applyFont="1" applyFill="1" applyBorder="1" applyAlignment="1">
      <alignment vertical="top" wrapText="1"/>
    </xf>
    <xf numFmtId="165" fontId="4" fillId="2" borderId="4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top" wrapText="1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2" fontId="4" fillId="2" borderId="7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2" fontId="4" fillId="2" borderId="9" xfId="0" applyNumberFormat="1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166" fontId="3" fillId="2" borderId="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/>
    </xf>
    <xf numFmtId="0" fontId="3" fillId="2" borderId="4" xfId="1" applyFont="1" applyFill="1" applyBorder="1"/>
    <xf numFmtId="1" fontId="4" fillId="2" borderId="4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/>
    <xf numFmtId="0" fontId="4" fillId="3" borderId="0" xfId="1" applyFont="1" applyFill="1" applyAlignment="1"/>
    <xf numFmtId="0" fontId="4" fillId="3" borderId="0" xfId="1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17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4" fillId="3" borderId="0" xfId="0" applyFont="1" applyFill="1" applyAlignment="1"/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Fill="1" applyBorder="1" applyAlignment="1">
      <alignment wrapText="1"/>
    </xf>
    <xf numFmtId="2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167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4" fillId="0" borderId="2" xfId="0" applyFont="1" applyBorder="1"/>
    <xf numFmtId="2" fontId="4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/>
    <xf numFmtId="0" fontId="4" fillId="0" borderId="4" xfId="0" applyFont="1" applyBorder="1" applyAlignment="1">
      <alignment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2" fontId="4" fillId="0" borderId="2" xfId="0" applyNumberFormat="1" applyFont="1" applyBorder="1"/>
    <xf numFmtId="0" fontId="3" fillId="0" borderId="4" xfId="0" applyFont="1" applyFill="1" applyBorder="1"/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4" fillId="4" borderId="0" xfId="0" applyFont="1" applyFill="1" applyAlignment="1"/>
    <xf numFmtId="0" fontId="4" fillId="4" borderId="0" xfId="0" applyFont="1" applyFill="1" applyBorder="1" applyAlignment="1"/>
    <xf numFmtId="0" fontId="4" fillId="4" borderId="0" xfId="0" applyFont="1" applyFill="1" applyBorder="1"/>
    <xf numFmtId="0" fontId="4" fillId="4" borderId="0" xfId="0" applyFont="1" applyFill="1"/>
    <xf numFmtId="0" fontId="4" fillId="4" borderId="4" xfId="0" applyFont="1" applyFill="1" applyBorder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9" fillId="0" borderId="0" xfId="0" applyFont="1"/>
    <xf numFmtId="0" fontId="11" fillId="2" borderId="1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11" fillId="0" borderId="16" xfId="0" applyFont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/>
    <xf numFmtId="0" fontId="4" fillId="0" borderId="7" xfId="0" applyFont="1" applyBorder="1" applyAlignment="1">
      <alignment vertical="center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left"/>
    </xf>
    <xf numFmtId="2" fontId="4" fillId="2" borderId="0" xfId="1" applyNumberFormat="1" applyFont="1" applyFill="1" applyBorder="1" applyAlignment="1">
      <alignment horizontal="center" vertical="center"/>
    </xf>
    <xf numFmtId="2" fontId="3" fillId="2" borderId="0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49" fontId="4" fillId="4" borderId="0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wrapText="1"/>
    </xf>
    <xf numFmtId="17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7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164" fontId="4" fillId="3" borderId="4" xfId="0" applyNumberFormat="1" applyFon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right"/>
    </xf>
    <xf numFmtId="0" fontId="5" fillId="3" borderId="0" xfId="0" applyFont="1" applyFill="1" applyAlignment="1">
      <alignment horizontal="center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3" borderId="0" xfId="1" applyFont="1" applyFill="1" applyAlignment="1">
      <alignment horizontal="left"/>
    </xf>
    <xf numFmtId="0" fontId="4" fillId="3" borderId="0" xfId="1" applyFont="1" applyFill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/>
    <xf numFmtId="2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0" fontId="3" fillId="2" borderId="4" xfId="4" applyNumberFormat="1" applyFont="1" applyFill="1" applyBorder="1" applyAlignment="1">
      <alignment wrapText="1"/>
    </xf>
    <xf numFmtId="0" fontId="3" fillId="2" borderId="4" xfId="4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/>
    <xf numFmtId="0" fontId="3" fillId="2" borderId="2" xfId="0" applyFont="1" applyFill="1" applyBorder="1"/>
    <xf numFmtId="0" fontId="4" fillId="2" borderId="12" xfId="0" applyFont="1" applyFill="1" applyBorder="1"/>
    <xf numFmtId="0" fontId="4" fillId="2" borderId="3" xfId="0" applyFont="1" applyFill="1" applyBorder="1"/>
    <xf numFmtId="0" fontId="14" fillId="4" borderId="17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0" fontId="4" fillId="2" borderId="18" xfId="0" applyFont="1" applyFill="1" applyBorder="1" applyAlignment="1">
      <alignment vertical="center"/>
    </xf>
    <xf numFmtId="2" fontId="4" fillId="2" borderId="5" xfId="0" applyNumberFormat="1" applyFont="1" applyFill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2" fontId="4" fillId="2" borderId="12" xfId="0" applyNumberFormat="1" applyFont="1" applyFill="1" applyBorder="1" applyAlignment="1">
      <alignment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3" fillId="2" borderId="4" xfId="0" applyFont="1" applyFill="1" applyBorder="1" applyAlignment="1">
      <alignment horizontal="right" wrapText="1"/>
    </xf>
    <xf numFmtId="2" fontId="4" fillId="2" borderId="4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vertical="top"/>
    </xf>
    <xf numFmtId="2" fontId="4" fillId="2" borderId="5" xfId="0" applyNumberFormat="1" applyFont="1" applyFill="1" applyBorder="1"/>
    <xf numFmtId="0" fontId="4" fillId="2" borderId="5" xfId="0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2" fontId="10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2" fontId="3" fillId="2" borderId="4" xfId="1" applyNumberFormat="1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wrapTex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 wrapText="1"/>
    </xf>
    <xf numFmtId="2" fontId="9" fillId="2" borderId="20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/>
    <xf numFmtId="2" fontId="4" fillId="2" borderId="0" xfId="0" applyNumberFormat="1" applyFont="1" applyFill="1"/>
    <xf numFmtId="0" fontId="14" fillId="3" borderId="17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4" fillId="2" borderId="6" xfId="0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top" wrapText="1"/>
    </xf>
    <xf numFmtId="0" fontId="3" fillId="2" borderId="4" xfId="5" applyFont="1" applyFill="1" applyBorder="1" applyAlignment="1">
      <alignment horizontal="center" vertical="center"/>
    </xf>
    <xf numFmtId="2" fontId="3" fillId="2" borderId="4" xfId="5" applyNumberFormat="1" applyFont="1" applyFill="1" applyBorder="1" applyAlignment="1">
      <alignment horizontal="center" vertical="center" wrapText="1"/>
    </xf>
    <xf numFmtId="0" fontId="3" fillId="2" borderId="4" xfId="6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4" xfId="7" applyFont="1" applyFill="1" applyBorder="1" applyAlignment="1">
      <alignment horizontal="left" vertical="top" wrapText="1"/>
    </xf>
    <xf numFmtId="0" fontId="3" fillId="2" borderId="4" xfId="8" applyFont="1" applyFill="1" applyBorder="1" applyAlignment="1">
      <alignment horizontal="center" vertical="center"/>
    </xf>
    <xf numFmtId="2" fontId="3" fillId="2" borderId="4" xfId="8" applyNumberFormat="1" applyFont="1" applyFill="1" applyBorder="1" applyAlignment="1">
      <alignment horizontal="center" vertical="center" wrapText="1"/>
    </xf>
    <xf numFmtId="2" fontId="3" fillId="2" borderId="4" xfId="8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 shrinkToFit="1"/>
    </xf>
    <xf numFmtId="0" fontId="3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wrapText="1"/>
    </xf>
    <xf numFmtId="0" fontId="3" fillId="2" borderId="4" xfId="9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top"/>
    </xf>
    <xf numFmtId="0" fontId="4" fillId="2" borderId="3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/>
    </xf>
    <xf numFmtId="0" fontId="9" fillId="2" borderId="4" xfId="0" applyFont="1" applyFill="1" applyBorder="1" applyAlignment="1">
      <alignment wrapText="1"/>
    </xf>
    <xf numFmtId="0" fontId="3" fillId="2" borderId="10" xfId="0" applyFont="1" applyFill="1" applyBorder="1" applyAlignment="1">
      <alignment vertical="top"/>
    </xf>
    <xf numFmtId="0" fontId="3" fillId="2" borderId="0" xfId="0" applyFont="1" applyFill="1"/>
    <xf numFmtId="0" fontId="4" fillId="2" borderId="6" xfId="0" applyFont="1" applyFill="1" applyBorder="1" applyAlignment="1">
      <alignment horizontal="left" vertical="center" wrapText="1"/>
    </xf>
    <xf numFmtId="166" fontId="3" fillId="2" borderId="4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top"/>
    </xf>
    <xf numFmtId="0" fontId="5" fillId="2" borderId="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center" vertical="center"/>
    </xf>
    <xf numFmtId="166" fontId="3" fillId="0" borderId="4" xfId="0" applyNumberFormat="1" applyFont="1" applyFill="1" applyBorder="1" applyAlignment="1">
      <alignment horizontal="right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vertical="center" wrapText="1"/>
    </xf>
    <xf numFmtId="2" fontId="18" fillId="0" borderId="4" xfId="0" applyNumberFormat="1" applyFont="1" applyFill="1" applyBorder="1" applyAlignment="1">
      <alignment horizontal="right" vertical="center"/>
    </xf>
    <xf numFmtId="0" fontId="18" fillId="0" borderId="4" xfId="0" applyFont="1" applyFill="1" applyBorder="1"/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vertical="center" wrapText="1"/>
    </xf>
    <xf numFmtId="2" fontId="19" fillId="0" borderId="4" xfId="0" applyNumberFormat="1" applyFont="1" applyFill="1" applyBorder="1" applyAlignment="1">
      <alignment horizontal="right" vertical="center"/>
    </xf>
    <xf numFmtId="0" fontId="19" fillId="0" borderId="4" xfId="0" applyFont="1" applyFill="1" applyBorder="1"/>
    <xf numFmtId="0" fontId="3" fillId="0" borderId="4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left" vertical="center" wrapText="1"/>
    </xf>
    <xf numFmtId="1" fontId="19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2" fontId="10" fillId="0" borderId="4" xfId="0" applyNumberFormat="1" applyFont="1" applyFill="1" applyBorder="1" applyAlignment="1">
      <alignment horizontal="right" vertical="center"/>
    </xf>
    <xf numFmtId="166" fontId="10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/>
    <xf numFmtId="166" fontId="19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2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169" fontId="3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0" applyFont="1" applyFill="1" applyBorder="1" applyAlignment="1" applyProtection="1">
      <alignment horizontal="justify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 applyProtection="1">
      <alignment horizontal="center" vertical="center" wrapText="1"/>
    </xf>
    <xf numFmtId="169" fontId="3" fillId="0" borderId="9" xfId="0" applyNumberFormat="1" applyFont="1" applyFill="1" applyBorder="1" applyAlignment="1" applyProtection="1">
      <alignment horizontal="right" vertical="center" wrapText="1"/>
      <protection locked="0"/>
    </xf>
    <xf numFmtId="166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166" fontId="3" fillId="0" borderId="2" xfId="0" applyNumberFormat="1" applyFont="1" applyFill="1" applyBorder="1" applyAlignment="1">
      <alignment horizontal="center"/>
    </xf>
    <xf numFmtId="0" fontId="4" fillId="0" borderId="12" xfId="0" applyFont="1" applyBorder="1"/>
    <xf numFmtId="0" fontId="4" fillId="0" borderId="3" xfId="0" applyFont="1" applyBorder="1"/>
    <xf numFmtId="166" fontId="3" fillId="0" borderId="0" xfId="0" applyNumberFormat="1" applyFont="1" applyFill="1"/>
    <xf numFmtId="166" fontId="3" fillId="0" borderId="12" xfId="0" applyNumberFormat="1" applyFont="1" applyFill="1" applyBorder="1" applyAlignment="1">
      <alignment horizontal="center"/>
    </xf>
    <xf numFmtId="166" fontId="3" fillId="0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3" fontId="3" fillId="0" borderId="4" xfId="3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43" fontId="3" fillId="0" borderId="4" xfId="3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43" fontId="3" fillId="0" borderId="4" xfId="3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166" fontId="4" fillId="0" borderId="2" xfId="0" applyNumberFormat="1" applyFont="1" applyBorder="1" applyAlignment="1">
      <alignment horizontal="center" vertical="center"/>
    </xf>
    <xf numFmtId="0" fontId="14" fillId="4" borderId="0" xfId="0" applyFont="1" applyFill="1" applyAlignment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/>
    </xf>
  </cellXfs>
  <cellStyles count="10">
    <cellStyle name="Comma" xfId="3" builtinId="3"/>
    <cellStyle name="Comma 2" xfId="2"/>
    <cellStyle name="Currency" xfId="4" builtinId="4"/>
    <cellStyle name="Normal" xfId="0" builtinId="0"/>
    <cellStyle name="Normal 2" xfId="1"/>
    <cellStyle name="Normal 3" xfId="9"/>
    <cellStyle name="Normal 4 2" xfId="7"/>
    <cellStyle name="Normal 4 2 10" xfId="6"/>
    <cellStyle name="Normal 8" xfId="5"/>
    <cellStyle name="Normal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240</xdr:row>
      <xdr:rowOff>0</xdr:rowOff>
    </xdr:from>
    <xdr:ext cx="248401" cy="264560"/>
    <xdr:sp macro="" textlink="">
      <xdr:nvSpPr>
        <xdr:cNvPr id="2" name="TextBox 1"/>
        <xdr:cNvSpPr txBox="1"/>
      </xdr:nvSpPr>
      <xdr:spPr>
        <a:xfrm>
          <a:off x="1200150" y="42129075"/>
          <a:ext cx="2484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</a:t>
          </a:r>
        </a:p>
      </xdr:txBody>
    </xdr:sp>
    <xdr:clientData/>
  </xdr:oneCellAnchor>
  <xdr:oneCellAnchor>
    <xdr:from>
      <xdr:col>16</xdr:col>
      <xdr:colOff>0</xdr:colOff>
      <xdr:row>240</xdr:row>
      <xdr:rowOff>0</xdr:rowOff>
    </xdr:from>
    <xdr:ext cx="280270" cy="264560"/>
    <xdr:sp macro="" textlink="">
      <xdr:nvSpPr>
        <xdr:cNvPr id="3" name="TextBox 2"/>
        <xdr:cNvSpPr txBox="1"/>
      </xdr:nvSpPr>
      <xdr:spPr>
        <a:xfrm>
          <a:off x="10106025" y="42129075"/>
          <a:ext cx="280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 </a:t>
          </a:r>
        </a:p>
      </xdr:txBody>
    </xdr:sp>
    <xdr:clientData/>
  </xdr:oneCellAnchor>
  <xdr:oneCellAnchor>
    <xdr:from>
      <xdr:col>16</xdr:col>
      <xdr:colOff>0</xdr:colOff>
      <xdr:row>240</xdr:row>
      <xdr:rowOff>0</xdr:rowOff>
    </xdr:from>
    <xdr:ext cx="4330212" cy="857250"/>
    <xdr:sp macro="" textlink="">
      <xdr:nvSpPr>
        <xdr:cNvPr id="4" name="TextBox 3"/>
        <xdr:cNvSpPr txBox="1"/>
      </xdr:nvSpPr>
      <xdr:spPr>
        <a:xfrm>
          <a:off x="10106025" y="42129075"/>
          <a:ext cx="4330212" cy="857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IN" sz="1100" baseline="0"/>
            <a:t>      </a:t>
          </a:r>
          <a:endParaRPr lang="en-IN" sz="1100"/>
        </a:p>
      </xdr:txBody>
    </xdr:sp>
    <xdr:clientData/>
  </xdr:oneCellAnchor>
  <xdr:oneCellAnchor>
    <xdr:from>
      <xdr:col>9</xdr:col>
      <xdr:colOff>285750</xdr:colOff>
      <xdr:row>328</xdr:row>
      <xdr:rowOff>95982</xdr:rowOff>
    </xdr:from>
    <xdr:ext cx="1661865" cy="217560"/>
    <xdr:sp macro="" textlink="">
      <xdr:nvSpPr>
        <xdr:cNvPr id="5" name="TextBox 4"/>
        <xdr:cNvSpPr txBox="1"/>
      </xdr:nvSpPr>
      <xdr:spPr>
        <a:xfrm>
          <a:off x="7019925" y="56550657"/>
          <a:ext cx="166186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800"/>
        </a:p>
      </xdr:txBody>
    </xdr:sp>
    <xdr:clientData/>
  </xdr:oneCellAnchor>
  <xdr:oneCellAnchor>
    <xdr:from>
      <xdr:col>16</xdr:col>
      <xdr:colOff>0</xdr:colOff>
      <xdr:row>244</xdr:row>
      <xdr:rowOff>0</xdr:rowOff>
    </xdr:from>
    <xdr:ext cx="280270" cy="264560"/>
    <xdr:sp macro="" textlink="">
      <xdr:nvSpPr>
        <xdr:cNvPr id="6" name="TextBox 5"/>
        <xdr:cNvSpPr txBox="1"/>
      </xdr:nvSpPr>
      <xdr:spPr>
        <a:xfrm>
          <a:off x="10106025" y="42738675"/>
          <a:ext cx="280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 </a:t>
          </a:r>
        </a:p>
      </xdr:txBody>
    </xdr:sp>
    <xdr:clientData/>
  </xdr:oneCellAnchor>
  <xdr:oneCellAnchor>
    <xdr:from>
      <xdr:col>16</xdr:col>
      <xdr:colOff>0</xdr:colOff>
      <xdr:row>269</xdr:row>
      <xdr:rowOff>0</xdr:rowOff>
    </xdr:from>
    <xdr:ext cx="280270" cy="264560"/>
    <xdr:sp macro="" textlink="">
      <xdr:nvSpPr>
        <xdr:cNvPr id="7" name="TextBox 6"/>
        <xdr:cNvSpPr txBox="1"/>
      </xdr:nvSpPr>
      <xdr:spPr>
        <a:xfrm>
          <a:off x="10106025" y="47158275"/>
          <a:ext cx="280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 </a:t>
          </a:r>
        </a:p>
      </xdr:txBody>
    </xdr:sp>
    <xdr:clientData/>
  </xdr:oneCellAnchor>
  <xdr:oneCellAnchor>
    <xdr:from>
      <xdr:col>16</xdr:col>
      <xdr:colOff>0</xdr:colOff>
      <xdr:row>312</xdr:row>
      <xdr:rowOff>0</xdr:rowOff>
    </xdr:from>
    <xdr:ext cx="280270" cy="264560"/>
    <xdr:sp macro="" textlink="">
      <xdr:nvSpPr>
        <xdr:cNvPr id="8" name="TextBox 7"/>
        <xdr:cNvSpPr txBox="1"/>
      </xdr:nvSpPr>
      <xdr:spPr>
        <a:xfrm>
          <a:off x="10106025" y="54016275"/>
          <a:ext cx="280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 </a:t>
          </a:r>
        </a:p>
      </xdr:txBody>
    </xdr:sp>
    <xdr:clientData/>
  </xdr:oneCellAnchor>
  <xdr:oneCellAnchor>
    <xdr:from>
      <xdr:col>2</xdr:col>
      <xdr:colOff>0</xdr:colOff>
      <xdr:row>328</xdr:row>
      <xdr:rowOff>104775</xdr:rowOff>
    </xdr:from>
    <xdr:ext cx="1661865" cy="217560"/>
    <xdr:sp macro="" textlink="">
      <xdr:nvSpPr>
        <xdr:cNvPr id="9" name="TextBox 8"/>
        <xdr:cNvSpPr txBox="1"/>
      </xdr:nvSpPr>
      <xdr:spPr>
        <a:xfrm>
          <a:off x="990600" y="56559450"/>
          <a:ext cx="166186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800"/>
        </a:p>
      </xdr:txBody>
    </xdr:sp>
    <xdr:clientData/>
  </xdr:oneCellAnchor>
  <xdr:oneCellAnchor>
    <xdr:from>
      <xdr:col>17</xdr:col>
      <xdr:colOff>381934</xdr:colOff>
      <xdr:row>1221</xdr:row>
      <xdr:rowOff>4281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B661F6C0-65D6-42E7-AC6B-FDD9B1B7255D}"/>
            </a:ext>
          </a:extLst>
        </xdr:cNvPr>
        <xdr:cNvSpPr txBox="1"/>
      </xdr:nvSpPr>
      <xdr:spPr>
        <a:xfrm>
          <a:off x="16583959" y="94101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302559</xdr:colOff>
      <xdr:row>1220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69F2727E-A8B7-4967-86FF-ED3E189A732B}"/>
            </a:ext>
          </a:extLst>
        </xdr:cNvPr>
        <xdr:cNvSpPr txBox="1"/>
      </xdr:nvSpPr>
      <xdr:spPr>
        <a:xfrm>
          <a:off x="11923059" y="939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2" name="Rectangle 6">
          <a:extLst>
            <a:ext uri="{FF2B5EF4-FFF2-40B4-BE49-F238E27FC236}">
              <a16:creationId xmlns="" xmlns:a16="http://schemas.microsoft.com/office/drawing/2014/main" id="{B393CF85-7FB7-4341-9F75-7AD2E8145586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857250</xdr:colOff>
      <xdr:row>1269</xdr:row>
      <xdr:rowOff>0</xdr:rowOff>
    </xdr:from>
    <xdr:to>
      <xdr:col>1</xdr:col>
      <xdr:colOff>178921</xdr:colOff>
      <xdr:row>1269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="" xmlns:a16="http://schemas.microsoft.com/office/drawing/2014/main" id="{7F23CD0F-1F26-43C5-AD1E-09B6605011E2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14" name="Rectangle 6">
          <a:extLst>
            <a:ext uri="{FF2B5EF4-FFF2-40B4-BE49-F238E27FC236}">
              <a16:creationId xmlns="" xmlns:a16="http://schemas.microsoft.com/office/drawing/2014/main" id="{C2CCC0D4-9333-4926-82B4-920698359595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15" name="Rectangle 6">
          <a:extLst>
            <a:ext uri="{FF2B5EF4-FFF2-40B4-BE49-F238E27FC236}">
              <a16:creationId xmlns="" xmlns:a16="http://schemas.microsoft.com/office/drawing/2014/main" id="{53178C8F-720A-41BC-81C1-46D3D255FB1F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6" name="Rectangle 6">
          <a:extLst>
            <a:ext uri="{FF2B5EF4-FFF2-40B4-BE49-F238E27FC236}">
              <a16:creationId xmlns="" xmlns:a16="http://schemas.microsoft.com/office/drawing/2014/main" id="{F8D859EA-3F3E-42FA-8978-3AB484776990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="" xmlns:a16="http://schemas.microsoft.com/office/drawing/2014/main" id="{AB6A75AD-756B-4C72-A2EA-26F8649468D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8" name="Rectangle 6">
          <a:extLst>
            <a:ext uri="{FF2B5EF4-FFF2-40B4-BE49-F238E27FC236}">
              <a16:creationId xmlns="" xmlns:a16="http://schemas.microsoft.com/office/drawing/2014/main" id="{DDC001F6-7AD3-4938-9DC2-AC43A65E3529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9" name="Rectangle 6">
          <a:extLst>
            <a:ext uri="{FF2B5EF4-FFF2-40B4-BE49-F238E27FC236}">
              <a16:creationId xmlns="" xmlns:a16="http://schemas.microsoft.com/office/drawing/2014/main" id="{0922EAD9-9BAE-4999-8AB5-66486F869E91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20" name="Rectangle 6">
          <a:extLst>
            <a:ext uri="{FF2B5EF4-FFF2-40B4-BE49-F238E27FC236}">
              <a16:creationId xmlns="" xmlns:a16="http://schemas.microsoft.com/office/drawing/2014/main" id="{592CAF2E-D009-4C61-B572-32ECA656426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171450</xdr:rowOff>
    </xdr:to>
    <xdr:sp macro="" textlink="">
      <xdr:nvSpPr>
        <xdr:cNvPr id="21" name="Rectangle 6">
          <a:extLst>
            <a:ext uri="{FF2B5EF4-FFF2-40B4-BE49-F238E27FC236}">
              <a16:creationId xmlns="" xmlns:a16="http://schemas.microsoft.com/office/drawing/2014/main" id="{29DDB326-6265-4FC6-9C74-FF7464EE03D7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22" name="Rectangle 6">
          <a:extLst>
            <a:ext uri="{FF2B5EF4-FFF2-40B4-BE49-F238E27FC236}">
              <a16:creationId xmlns="" xmlns:a16="http://schemas.microsoft.com/office/drawing/2014/main" id="{0CC1F23A-D9E7-44F2-BEA9-1AD7FAC5A7BC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23" name="Rectangle 6">
          <a:extLst>
            <a:ext uri="{FF2B5EF4-FFF2-40B4-BE49-F238E27FC236}">
              <a16:creationId xmlns="" xmlns:a16="http://schemas.microsoft.com/office/drawing/2014/main" id="{C8F97DB6-F37B-4A5F-9775-D8B9109A966B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24" name="Rectangle 6">
          <a:extLst>
            <a:ext uri="{FF2B5EF4-FFF2-40B4-BE49-F238E27FC236}">
              <a16:creationId xmlns="" xmlns:a16="http://schemas.microsoft.com/office/drawing/2014/main" id="{9B058413-709B-4021-998C-5335034FC46A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25" name="Rectangle 6">
          <a:extLst>
            <a:ext uri="{FF2B5EF4-FFF2-40B4-BE49-F238E27FC236}">
              <a16:creationId xmlns="" xmlns:a16="http://schemas.microsoft.com/office/drawing/2014/main" id="{D6342326-E629-4EB7-8BA3-0807FE46DFD4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26" name="Rectangle 6">
          <a:extLst>
            <a:ext uri="{FF2B5EF4-FFF2-40B4-BE49-F238E27FC236}">
              <a16:creationId xmlns="" xmlns:a16="http://schemas.microsoft.com/office/drawing/2014/main" id="{CED2D5C1-3B8F-4171-A9C6-90954C56C7F4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171450</xdr:rowOff>
    </xdr:to>
    <xdr:sp macro="" textlink="">
      <xdr:nvSpPr>
        <xdr:cNvPr id="27" name="Rectangle 6">
          <a:extLst>
            <a:ext uri="{FF2B5EF4-FFF2-40B4-BE49-F238E27FC236}">
              <a16:creationId xmlns="" xmlns:a16="http://schemas.microsoft.com/office/drawing/2014/main" id="{86DFC4E1-BFDB-4363-8188-D98620477DB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28" name="Rectangle 6">
          <a:extLst>
            <a:ext uri="{FF2B5EF4-FFF2-40B4-BE49-F238E27FC236}">
              <a16:creationId xmlns="" xmlns:a16="http://schemas.microsoft.com/office/drawing/2014/main" id="{A20E4EFD-746A-4242-9DF2-ECB8688B51E9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29" name="Rectangle 6">
          <a:extLst>
            <a:ext uri="{FF2B5EF4-FFF2-40B4-BE49-F238E27FC236}">
              <a16:creationId xmlns="" xmlns:a16="http://schemas.microsoft.com/office/drawing/2014/main" id="{C7944AC9-9197-4D07-B349-A6F7CFC497A0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30" name="Rectangle 6">
          <a:extLst>
            <a:ext uri="{FF2B5EF4-FFF2-40B4-BE49-F238E27FC236}">
              <a16:creationId xmlns="" xmlns:a16="http://schemas.microsoft.com/office/drawing/2014/main" id="{8CCA9B58-4FE7-4A72-AFAB-E58857E2554C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171450</xdr:rowOff>
    </xdr:to>
    <xdr:sp macro="" textlink="">
      <xdr:nvSpPr>
        <xdr:cNvPr id="31" name="Rectangle 6">
          <a:extLst>
            <a:ext uri="{FF2B5EF4-FFF2-40B4-BE49-F238E27FC236}">
              <a16:creationId xmlns="" xmlns:a16="http://schemas.microsoft.com/office/drawing/2014/main" id="{77FA16DD-1197-4B21-88EF-2E859E70F373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32" name="Rectangle 6">
          <a:extLst>
            <a:ext uri="{FF2B5EF4-FFF2-40B4-BE49-F238E27FC236}">
              <a16:creationId xmlns="" xmlns:a16="http://schemas.microsoft.com/office/drawing/2014/main" id="{263F2AFA-D683-41CB-84CA-1C45FB5D1A3C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33" name="Rectangle 6">
          <a:extLst>
            <a:ext uri="{FF2B5EF4-FFF2-40B4-BE49-F238E27FC236}">
              <a16:creationId xmlns="" xmlns:a16="http://schemas.microsoft.com/office/drawing/2014/main" id="{3197F099-335D-4027-80A2-C4998C3D020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34" name="Rectangle 6">
          <a:extLst>
            <a:ext uri="{FF2B5EF4-FFF2-40B4-BE49-F238E27FC236}">
              <a16:creationId xmlns="" xmlns:a16="http://schemas.microsoft.com/office/drawing/2014/main" id="{BDC47B5A-EDCC-4596-AB44-63A39CFE5BC2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35" name="Rectangle 6">
          <a:extLst>
            <a:ext uri="{FF2B5EF4-FFF2-40B4-BE49-F238E27FC236}">
              <a16:creationId xmlns="" xmlns:a16="http://schemas.microsoft.com/office/drawing/2014/main" id="{A6BB90EC-1A95-495B-98F5-E8142D43AE24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36" name="Rectangle 6">
          <a:extLst>
            <a:ext uri="{FF2B5EF4-FFF2-40B4-BE49-F238E27FC236}">
              <a16:creationId xmlns="" xmlns:a16="http://schemas.microsoft.com/office/drawing/2014/main" id="{81E49839-F1C5-447C-83FC-898FEE6179D5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37" name="Rectangle 6">
          <a:extLst>
            <a:ext uri="{FF2B5EF4-FFF2-40B4-BE49-F238E27FC236}">
              <a16:creationId xmlns="" xmlns:a16="http://schemas.microsoft.com/office/drawing/2014/main" id="{3F369957-D1B9-4EFE-80BB-AD52DF31543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38" name="Rectangle 6">
          <a:extLst>
            <a:ext uri="{FF2B5EF4-FFF2-40B4-BE49-F238E27FC236}">
              <a16:creationId xmlns="" xmlns:a16="http://schemas.microsoft.com/office/drawing/2014/main" id="{37CAB9A4-8852-4449-A339-CB80A996C95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39" name="Rectangle 6">
          <a:extLst>
            <a:ext uri="{FF2B5EF4-FFF2-40B4-BE49-F238E27FC236}">
              <a16:creationId xmlns="" xmlns:a16="http://schemas.microsoft.com/office/drawing/2014/main" id="{6ADBD410-491C-4194-85CF-4E1898095B47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40" name="Rectangle 6">
          <a:extLst>
            <a:ext uri="{FF2B5EF4-FFF2-40B4-BE49-F238E27FC236}">
              <a16:creationId xmlns="" xmlns:a16="http://schemas.microsoft.com/office/drawing/2014/main" id="{5C84440A-0D9C-4C91-8840-B578DD96C90D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41" name="Rectangle 6">
          <a:extLst>
            <a:ext uri="{FF2B5EF4-FFF2-40B4-BE49-F238E27FC236}">
              <a16:creationId xmlns="" xmlns:a16="http://schemas.microsoft.com/office/drawing/2014/main" id="{1CB9643C-2601-450E-82D6-32AA3ECCEC4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42" name="Rectangle 6">
          <a:extLst>
            <a:ext uri="{FF2B5EF4-FFF2-40B4-BE49-F238E27FC236}">
              <a16:creationId xmlns="" xmlns:a16="http://schemas.microsoft.com/office/drawing/2014/main" id="{79AB2143-C167-4E3A-90D0-D66169D54952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43" name="Rectangle 6">
          <a:extLst>
            <a:ext uri="{FF2B5EF4-FFF2-40B4-BE49-F238E27FC236}">
              <a16:creationId xmlns="" xmlns:a16="http://schemas.microsoft.com/office/drawing/2014/main" id="{269D52CF-77DE-49F1-9C02-4EC0F48C6761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44" name="Rectangle 6">
          <a:extLst>
            <a:ext uri="{FF2B5EF4-FFF2-40B4-BE49-F238E27FC236}">
              <a16:creationId xmlns="" xmlns:a16="http://schemas.microsoft.com/office/drawing/2014/main" id="{08C19D35-C43E-4529-B5F9-8E41485DF461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45" name="Rectangle 6">
          <a:extLst>
            <a:ext uri="{FF2B5EF4-FFF2-40B4-BE49-F238E27FC236}">
              <a16:creationId xmlns="" xmlns:a16="http://schemas.microsoft.com/office/drawing/2014/main" id="{DD0FB257-2A5C-498F-97C4-194C78A4C39D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46" name="Rectangle 6">
          <a:extLst>
            <a:ext uri="{FF2B5EF4-FFF2-40B4-BE49-F238E27FC236}">
              <a16:creationId xmlns="" xmlns:a16="http://schemas.microsoft.com/office/drawing/2014/main" id="{E4B4EA04-C7E7-4CC8-AF11-CB934CC84190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47" name="Rectangle 6">
          <a:extLst>
            <a:ext uri="{FF2B5EF4-FFF2-40B4-BE49-F238E27FC236}">
              <a16:creationId xmlns="" xmlns:a16="http://schemas.microsoft.com/office/drawing/2014/main" id="{387EBEE6-175D-4089-923A-ADEBD99FCCC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48" name="Rectangle 6">
          <a:extLst>
            <a:ext uri="{FF2B5EF4-FFF2-40B4-BE49-F238E27FC236}">
              <a16:creationId xmlns="" xmlns:a16="http://schemas.microsoft.com/office/drawing/2014/main" id="{FF3256A4-5D2D-462B-90F8-AAC5E2E16517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49" name="Rectangle 6">
          <a:extLst>
            <a:ext uri="{FF2B5EF4-FFF2-40B4-BE49-F238E27FC236}">
              <a16:creationId xmlns="" xmlns:a16="http://schemas.microsoft.com/office/drawing/2014/main" id="{E7156227-1283-49E7-9674-009DBC53ED0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50" name="Rectangle 6">
          <a:extLst>
            <a:ext uri="{FF2B5EF4-FFF2-40B4-BE49-F238E27FC236}">
              <a16:creationId xmlns="" xmlns:a16="http://schemas.microsoft.com/office/drawing/2014/main" id="{879501D5-3872-435C-A024-E3EF68B48F9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51" name="Rectangle 6">
          <a:extLst>
            <a:ext uri="{FF2B5EF4-FFF2-40B4-BE49-F238E27FC236}">
              <a16:creationId xmlns="" xmlns:a16="http://schemas.microsoft.com/office/drawing/2014/main" id="{56CDF0A5-584A-4302-87CD-CA3F2655D9DB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52" name="Rectangle 6">
          <a:extLst>
            <a:ext uri="{FF2B5EF4-FFF2-40B4-BE49-F238E27FC236}">
              <a16:creationId xmlns="" xmlns:a16="http://schemas.microsoft.com/office/drawing/2014/main" id="{8EE056B0-C4D9-4591-BB35-0D74FBEA93DC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53" name="Rectangle 6">
          <a:extLst>
            <a:ext uri="{FF2B5EF4-FFF2-40B4-BE49-F238E27FC236}">
              <a16:creationId xmlns="" xmlns:a16="http://schemas.microsoft.com/office/drawing/2014/main" id="{566F266C-8172-4872-AD2A-F19B20A595EB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54" name="Rectangle 6">
          <a:extLst>
            <a:ext uri="{FF2B5EF4-FFF2-40B4-BE49-F238E27FC236}">
              <a16:creationId xmlns="" xmlns:a16="http://schemas.microsoft.com/office/drawing/2014/main" id="{F94279B9-7526-4602-8489-0504E88CD15A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55" name="Rectangle 6">
          <a:extLst>
            <a:ext uri="{FF2B5EF4-FFF2-40B4-BE49-F238E27FC236}">
              <a16:creationId xmlns="" xmlns:a16="http://schemas.microsoft.com/office/drawing/2014/main" id="{1F9A475B-E14E-40D2-B9BA-57E9300E90BA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56" name="Rectangle 6">
          <a:extLst>
            <a:ext uri="{FF2B5EF4-FFF2-40B4-BE49-F238E27FC236}">
              <a16:creationId xmlns="" xmlns:a16="http://schemas.microsoft.com/office/drawing/2014/main" id="{F0EAC621-C162-4CB6-AA3B-79D0F003AA5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57" name="Rectangle 6">
          <a:extLst>
            <a:ext uri="{FF2B5EF4-FFF2-40B4-BE49-F238E27FC236}">
              <a16:creationId xmlns="" xmlns:a16="http://schemas.microsoft.com/office/drawing/2014/main" id="{E6A523ED-B794-4DE5-9C3B-5131DD2E1269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58" name="Rectangle 6">
          <a:extLst>
            <a:ext uri="{FF2B5EF4-FFF2-40B4-BE49-F238E27FC236}">
              <a16:creationId xmlns="" xmlns:a16="http://schemas.microsoft.com/office/drawing/2014/main" id="{57DD60EE-2F2F-4EDC-80EA-97C567836A9F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59" name="Rectangle 6">
          <a:extLst>
            <a:ext uri="{FF2B5EF4-FFF2-40B4-BE49-F238E27FC236}">
              <a16:creationId xmlns="" xmlns:a16="http://schemas.microsoft.com/office/drawing/2014/main" id="{37B9B738-82D3-4145-A81F-4733C26D3280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60" name="Rectangle 6">
          <a:extLst>
            <a:ext uri="{FF2B5EF4-FFF2-40B4-BE49-F238E27FC236}">
              <a16:creationId xmlns="" xmlns:a16="http://schemas.microsoft.com/office/drawing/2014/main" id="{F1058162-0BAE-4359-A32B-66D8711FEC5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61" name="Rectangle 6">
          <a:extLst>
            <a:ext uri="{FF2B5EF4-FFF2-40B4-BE49-F238E27FC236}">
              <a16:creationId xmlns="" xmlns:a16="http://schemas.microsoft.com/office/drawing/2014/main" id="{DCAF24B7-5116-437E-ADFE-37CDE74272F7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62" name="Rectangle 6">
          <a:extLst>
            <a:ext uri="{FF2B5EF4-FFF2-40B4-BE49-F238E27FC236}">
              <a16:creationId xmlns="" xmlns:a16="http://schemas.microsoft.com/office/drawing/2014/main" id="{A34965A3-B024-4556-83AD-6C95AB8DD6C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63" name="Rectangle 6">
          <a:extLst>
            <a:ext uri="{FF2B5EF4-FFF2-40B4-BE49-F238E27FC236}">
              <a16:creationId xmlns="" xmlns:a16="http://schemas.microsoft.com/office/drawing/2014/main" id="{F46F8E1A-24BD-46C1-8155-A30AC6F95DF4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64" name="Rectangle 6">
          <a:extLst>
            <a:ext uri="{FF2B5EF4-FFF2-40B4-BE49-F238E27FC236}">
              <a16:creationId xmlns="" xmlns:a16="http://schemas.microsoft.com/office/drawing/2014/main" id="{73ED48A4-F9F6-4DFE-AC8E-B2CCCAF79621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65" name="Rectangle 6">
          <a:extLst>
            <a:ext uri="{FF2B5EF4-FFF2-40B4-BE49-F238E27FC236}">
              <a16:creationId xmlns="" xmlns:a16="http://schemas.microsoft.com/office/drawing/2014/main" id="{EF6F5CF3-0910-4A2F-8DC6-55B70D6E980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66" name="Rectangle 6">
          <a:extLst>
            <a:ext uri="{FF2B5EF4-FFF2-40B4-BE49-F238E27FC236}">
              <a16:creationId xmlns="" xmlns:a16="http://schemas.microsoft.com/office/drawing/2014/main" id="{ED2CB550-AF25-4420-8CB9-C97D99501976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67" name="Rectangle 6">
          <a:extLst>
            <a:ext uri="{FF2B5EF4-FFF2-40B4-BE49-F238E27FC236}">
              <a16:creationId xmlns="" xmlns:a16="http://schemas.microsoft.com/office/drawing/2014/main" id="{FF3AE68D-3B9C-42F0-A2F2-B1A084742986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68" name="Rectangle 6">
          <a:extLst>
            <a:ext uri="{FF2B5EF4-FFF2-40B4-BE49-F238E27FC236}">
              <a16:creationId xmlns="" xmlns:a16="http://schemas.microsoft.com/office/drawing/2014/main" id="{B63BD7DF-202C-4955-8AEE-08E9535F1E17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69" name="Rectangle 6">
          <a:extLst>
            <a:ext uri="{FF2B5EF4-FFF2-40B4-BE49-F238E27FC236}">
              <a16:creationId xmlns="" xmlns:a16="http://schemas.microsoft.com/office/drawing/2014/main" id="{509BCE01-0E83-4909-AD26-799F68D3807A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70" name="Rectangle 6">
          <a:extLst>
            <a:ext uri="{FF2B5EF4-FFF2-40B4-BE49-F238E27FC236}">
              <a16:creationId xmlns="" xmlns:a16="http://schemas.microsoft.com/office/drawing/2014/main" id="{12C24E6C-4C69-4A0A-9E58-4BCD372FFA3F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71" name="Rectangle 6">
          <a:extLst>
            <a:ext uri="{FF2B5EF4-FFF2-40B4-BE49-F238E27FC236}">
              <a16:creationId xmlns="" xmlns:a16="http://schemas.microsoft.com/office/drawing/2014/main" id="{BF1CEB51-7B48-4C3F-8E26-6FB008014BF3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72" name="Rectangle 6">
          <a:extLst>
            <a:ext uri="{FF2B5EF4-FFF2-40B4-BE49-F238E27FC236}">
              <a16:creationId xmlns="" xmlns:a16="http://schemas.microsoft.com/office/drawing/2014/main" id="{3CECE6BD-8EAA-4CE6-8A54-543C59A3C51A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73" name="Rectangle 6">
          <a:extLst>
            <a:ext uri="{FF2B5EF4-FFF2-40B4-BE49-F238E27FC236}">
              <a16:creationId xmlns="" xmlns:a16="http://schemas.microsoft.com/office/drawing/2014/main" id="{EF9A36F7-5AE4-4651-88C3-6DF9A626B31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74" name="Rectangle 6">
          <a:extLst>
            <a:ext uri="{FF2B5EF4-FFF2-40B4-BE49-F238E27FC236}">
              <a16:creationId xmlns="" xmlns:a16="http://schemas.microsoft.com/office/drawing/2014/main" id="{0CF2FE74-3C96-4A96-87A1-D2477F86CBAC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75" name="Rectangle 6">
          <a:extLst>
            <a:ext uri="{FF2B5EF4-FFF2-40B4-BE49-F238E27FC236}">
              <a16:creationId xmlns="" xmlns:a16="http://schemas.microsoft.com/office/drawing/2014/main" id="{68957657-B4CB-4DCB-864B-42F41C39C498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76" name="Rectangle 6">
          <a:extLst>
            <a:ext uri="{FF2B5EF4-FFF2-40B4-BE49-F238E27FC236}">
              <a16:creationId xmlns="" xmlns:a16="http://schemas.microsoft.com/office/drawing/2014/main" id="{BF9DE366-3E5F-4EFF-AEBA-0038E0465190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77" name="Rectangle 6">
          <a:extLst>
            <a:ext uri="{FF2B5EF4-FFF2-40B4-BE49-F238E27FC236}">
              <a16:creationId xmlns="" xmlns:a16="http://schemas.microsoft.com/office/drawing/2014/main" id="{31FDA77A-FE22-4B89-9CB2-18B65854B21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78" name="Rectangle 6">
          <a:extLst>
            <a:ext uri="{FF2B5EF4-FFF2-40B4-BE49-F238E27FC236}">
              <a16:creationId xmlns="" xmlns:a16="http://schemas.microsoft.com/office/drawing/2014/main" id="{CFB43B5A-0ED8-4801-98DA-71C039CDEAF5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79" name="Rectangle 6">
          <a:extLst>
            <a:ext uri="{FF2B5EF4-FFF2-40B4-BE49-F238E27FC236}">
              <a16:creationId xmlns="" xmlns:a16="http://schemas.microsoft.com/office/drawing/2014/main" id="{9FF5E775-7DFF-473C-8641-2300036F6BD6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80" name="Rectangle 6">
          <a:extLst>
            <a:ext uri="{FF2B5EF4-FFF2-40B4-BE49-F238E27FC236}">
              <a16:creationId xmlns="" xmlns:a16="http://schemas.microsoft.com/office/drawing/2014/main" id="{9ABD9588-51A6-4B8D-8150-6A407309BD13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81" name="Rectangle 6">
          <a:extLst>
            <a:ext uri="{FF2B5EF4-FFF2-40B4-BE49-F238E27FC236}">
              <a16:creationId xmlns="" xmlns:a16="http://schemas.microsoft.com/office/drawing/2014/main" id="{C44AA1B4-CA60-4C1F-A2A4-53F63DA9EEBD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82" name="Rectangle 6">
          <a:extLst>
            <a:ext uri="{FF2B5EF4-FFF2-40B4-BE49-F238E27FC236}">
              <a16:creationId xmlns="" xmlns:a16="http://schemas.microsoft.com/office/drawing/2014/main" id="{D376E66E-7771-44F4-B313-B71435A7FAB3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83" name="Rectangle 6">
          <a:extLst>
            <a:ext uri="{FF2B5EF4-FFF2-40B4-BE49-F238E27FC236}">
              <a16:creationId xmlns="" xmlns:a16="http://schemas.microsoft.com/office/drawing/2014/main" id="{8E81B705-A98C-406D-AB31-46F93662AD65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84" name="Rectangle 6">
          <a:extLst>
            <a:ext uri="{FF2B5EF4-FFF2-40B4-BE49-F238E27FC236}">
              <a16:creationId xmlns="" xmlns:a16="http://schemas.microsoft.com/office/drawing/2014/main" id="{93D31862-A033-478D-8309-D09F5E9094AD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85" name="Rectangle 6">
          <a:extLst>
            <a:ext uri="{FF2B5EF4-FFF2-40B4-BE49-F238E27FC236}">
              <a16:creationId xmlns="" xmlns:a16="http://schemas.microsoft.com/office/drawing/2014/main" id="{A51FFBC7-179E-4FAE-B207-FB22BDC0679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86" name="Rectangle 6">
          <a:extLst>
            <a:ext uri="{FF2B5EF4-FFF2-40B4-BE49-F238E27FC236}">
              <a16:creationId xmlns="" xmlns:a16="http://schemas.microsoft.com/office/drawing/2014/main" id="{D8675E99-D83E-4A17-B980-C607E50AB9F1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87" name="Rectangle 6">
          <a:extLst>
            <a:ext uri="{FF2B5EF4-FFF2-40B4-BE49-F238E27FC236}">
              <a16:creationId xmlns="" xmlns:a16="http://schemas.microsoft.com/office/drawing/2014/main" id="{E8E0B11F-F224-4631-ABD8-A81B55ABE002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88" name="Rectangle 6">
          <a:extLst>
            <a:ext uri="{FF2B5EF4-FFF2-40B4-BE49-F238E27FC236}">
              <a16:creationId xmlns="" xmlns:a16="http://schemas.microsoft.com/office/drawing/2014/main" id="{61EF43D0-693F-49A3-B282-94FE9B18EE7A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89" name="Rectangle 6">
          <a:extLst>
            <a:ext uri="{FF2B5EF4-FFF2-40B4-BE49-F238E27FC236}">
              <a16:creationId xmlns="" xmlns:a16="http://schemas.microsoft.com/office/drawing/2014/main" id="{19515C47-E86E-4BE1-9927-AA537E921B7B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90" name="Rectangle 6">
          <a:extLst>
            <a:ext uri="{FF2B5EF4-FFF2-40B4-BE49-F238E27FC236}">
              <a16:creationId xmlns="" xmlns:a16="http://schemas.microsoft.com/office/drawing/2014/main" id="{8F2F83F8-697C-480F-A1AB-E471B9091747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91" name="Rectangle 6">
          <a:extLst>
            <a:ext uri="{FF2B5EF4-FFF2-40B4-BE49-F238E27FC236}">
              <a16:creationId xmlns="" xmlns:a16="http://schemas.microsoft.com/office/drawing/2014/main" id="{7DA2D985-A355-4AD1-BCBE-5076B5A85A92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92" name="Rectangle 6">
          <a:extLst>
            <a:ext uri="{FF2B5EF4-FFF2-40B4-BE49-F238E27FC236}">
              <a16:creationId xmlns="" xmlns:a16="http://schemas.microsoft.com/office/drawing/2014/main" id="{8A8D5D51-CAAF-498A-B093-484FA7C0B3C3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93" name="Rectangle 6">
          <a:extLst>
            <a:ext uri="{FF2B5EF4-FFF2-40B4-BE49-F238E27FC236}">
              <a16:creationId xmlns="" xmlns:a16="http://schemas.microsoft.com/office/drawing/2014/main" id="{9C6375F0-3083-4DA8-9CC3-A7FF34B62D79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94" name="Rectangle 6">
          <a:extLst>
            <a:ext uri="{FF2B5EF4-FFF2-40B4-BE49-F238E27FC236}">
              <a16:creationId xmlns="" xmlns:a16="http://schemas.microsoft.com/office/drawing/2014/main" id="{3F6890D4-4DFD-4772-A479-99EE8B0E86D5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95" name="Rectangle 6">
          <a:extLst>
            <a:ext uri="{FF2B5EF4-FFF2-40B4-BE49-F238E27FC236}">
              <a16:creationId xmlns="" xmlns:a16="http://schemas.microsoft.com/office/drawing/2014/main" id="{8694319D-911B-43B8-9CD8-C09F334D4731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96" name="Rectangle 6">
          <a:extLst>
            <a:ext uri="{FF2B5EF4-FFF2-40B4-BE49-F238E27FC236}">
              <a16:creationId xmlns="" xmlns:a16="http://schemas.microsoft.com/office/drawing/2014/main" id="{E4E506AA-E420-4E17-A506-77B513FC84E2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97" name="Rectangle 6">
          <a:extLst>
            <a:ext uri="{FF2B5EF4-FFF2-40B4-BE49-F238E27FC236}">
              <a16:creationId xmlns="" xmlns:a16="http://schemas.microsoft.com/office/drawing/2014/main" id="{756A914C-1500-496F-B87A-BCAEFEF566B2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98" name="Rectangle 6">
          <a:extLst>
            <a:ext uri="{FF2B5EF4-FFF2-40B4-BE49-F238E27FC236}">
              <a16:creationId xmlns="" xmlns:a16="http://schemas.microsoft.com/office/drawing/2014/main" id="{6D325BF2-20F0-44E6-92C0-85E859C0B974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99" name="Rectangle 6">
          <a:extLst>
            <a:ext uri="{FF2B5EF4-FFF2-40B4-BE49-F238E27FC236}">
              <a16:creationId xmlns="" xmlns:a16="http://schemas.microsoft.com/office/drawing/2014/main" id="{07C83735-44D4-41A6-A3BD-BC43BC860FC3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00" name="Rectangle 6">
          <a:extLst>
            <a:ext uri="{FF2B5EF4-FFF2-40B4-BE49-F238E27FC236}">
              <a16:creationId xmlns="" xmlns:a16="http://schemas.microsoft.com/office/drawing/2014/main" id="{835F64A3-0EEE-4F85-A265-344B1C6F815D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01" name="Rectangle 6">
          <a:extLst>
            <a:ext uri="{FF2B5EF4-FFF2-40B4-BE49-F238E27FC236}">
              <a16:creationId xmlns="" xmlns:a16="http://schemas.microsoft.com/office/drawing/2014/main" id="{83C1BFE0-DB0B-463F-99E1-16EA17FEACD5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02" name="Rectangle 6">
          <a:extLst>
            <a:ext uri="{FF2B5EF4-FFF2-40B4-BE49-F238E27FC236}">
              <a16:creationId xmlns="" xmlns:a16="http://schemas.microsoft.com/office/drawing/2014/main" id="{6ABAD421-C1C5-476A-A650-2C54A4881C9F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85725</xdr:rowOff>
    </xdr:to>
    <xdr:sp macro="" textlink="">
      <xdr:nvSpPr>
        <xdr:cNvPr id="103" name="Rectangle 6">
          <a:extLst>
            <a:ext uri="{FF2B5EF4-FFF2-40B4-BE49-F238E27FC236}">
              <a16:creationId xmlns="" xmlns:a16="http://schemas.microsoft.com/office/drawing/2014/main" id="{EB5F17DE-5389-4CB3-87AB-A91B4A0D1E4F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04" name="Rectangle 6">
          <a:extLst>
            <a:ext uri="{FF2B5EF4-FFF2-40B4-BE49-F238E27FC236}">
              <a16:creationId xmlns="" xmlns:a16="http://schemas.microsoft.com/office/drawing/2014/main" id="{6BFC2520-AA2D-49E2-B6C2-E20C16E61F80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05" name="Rectangle 6">
          <a:extLst>
            <a:ext uri="{FF2B5EF4-FFF2-40B4-BE49-F238E27FC236}">
              <a16:creationId xmlns="" xmlns:a16="http://schemas.microsoft.com/office/drawing/2014/main" id="{676213B0-698F-4059-A873-439D5131DE15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06" name="Rectangle 6">
          <a:extLst>
            <a:ext uri="{FF2B5EF4-FFF2-40B4-BE49-F238E27FC236}">
              <a16:creationId xmlns="" xmlns:a16="http://schemas.microsoft.com/office/drawing/2014/main" id="{60A39668-9EC0-4A8C-BDA6-6B3FBEB13AB6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07" name="Rectangle 6">
          <a:extLst>
            <a:ext uri="{FF2B5EF4-FFF2-40B4-BE49-F238E27FC236}">
              <a16:creationId xmlns="" xmlns:a16="http://schemas.microsoft.com/office/drawing/2014/main" id="{E1D9FF30-453B-458F-B1C1-2D709F9331ED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08" name="Rectangle 6">
          <a:extLst>
            <a:ext uri="{FF2B5EF4-FFF2-40B4-BE49-F238E27FC236}">
              <a16:creationId xmlns="" xmlns:a16="http://schemas.microsoft.com/office/drawing/2014/main" id="{BF55D995-8601-4845-A4DA-990E26B2AF67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09" name="Rectangle 6">
          <a:extLst>
            <a:ext uri="{FF2B5EF4-FFF2-40B4-BE49-F238E27FC236}">
              <a16:creationId xmlns="" xmlns:a16="http://schemas.microsoft.com/office/drawing/2014/main" id="{2C6CB414-AB15-4F94-A352-782FE04F2EF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10" name="Rectangle 6">
          <a:extLst>
            <a:ext uri="{FF2B5EF4-FFF2-40B4-BE49-F238E27FC236}">
              <a16:creationId xmlns="" xmlns:a16="http://schemas.microsoft.com/office/drawing/2014/main" id="{7FE77F3D-0437-4939-88A8-65B99912449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11" name="Rectangle 6">
          <a:extLst>
            <a:ext uri="{FF2B5EF4-FFF2-40B4-BE49-F238E27FC236}">
              <a16:creationId xmlns="" xmlns:a16="http://schemas.microsoft.com/office/drawing/2014/main" id="{87443F2A-7E7A-4F70-B242-9BA139AE1680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12" name="Rectangle 6">
          <a:extLst>
            <a:ext uri="{FF2B5EF4-FFF2-40B4-BE49-F238E27FC236}">
              <a16:creationId xmlns="" xmlns:a16="http://schemas.microsoft.com/office/drawing/2014/main" id="{164C9F11-4020-4344-BC0B-D2E8EC0A1AD1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13" name="Rectangle 6">
          <a:extLst>
            <a:ext uri="{FF2B5EF4-FFF2-40B4-BE49-F238E27FC236}">
              <a16:creationId xmlns="" xmlns:a16="http://schemas.microsoft.com/office/drawing/2014/main" id="{822B8B55-BD9A-4E55-8D33-82324266D34D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14" name="Rectangle 6">
          <a:extLst>
            <a:ext uri="{FF2B5EF4-FFF2-40B4-BE49-F238E27FC236}">
              <a16:creationId xmlns="" xmlns:a16="http://schemas.microsoft.com/office/drawing/2014/main" id="{37C023C1-AA6B-4E97-AAC2-F1E537CA6909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15" name="Rectangle 6">
          <a:extLst>
            <a:ext uri="{FF2B5EF4-FFF2-40B4-BE49-F238E27FC236}">
              <a16:creationId xmlns="" xmlns:a16="http://schemas.microsoft.com/office/drawing/2014/main" id="{87299838-CECD-4925-A53C-429A3E214C8E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16" name="Rectangle 6">
          <a:extLst>
            <a:ext uri="{FF2B5EF4-FFF2-40B4-BE49-F238E27FC236}">
              <a16:creationId xmlns="" xmlns:a16="http://schemas.microsoft.com/office/drawing/2014/main" id="{A38A53A9-1EC3-43A5-B7E3-BF8ED14AC2E6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1269</xdr:row>
      <xdr:rowOff>0</xdr:rowOff>
    </xdr:from>
    <xdr:to>
      <xdr:col>1</xdr:col>
      <xdr:colOff>178921</xdr:colOff>
      <xdr:row>1269</xdr:row>
      <xdr:rowOff>161925</xdr:rowOff>
    </xdr:to>
    <xdr:sp macro="" textlink="">
      <xdr:nvSpPr>
        <xdr:cNvPr id="117" name="Rectangle 6">
          <a:extLst>
            <a:ext uri="{FF2B5EF4-FFF2-40B4-BE49-F238E27FC236}">
              <a16:creationId xmlns="" xmlns:a16="http://schemas.microsoft.com/office/drawing/2014/main" id="{48AE7510-0F82-460A-A1D6-FBA300F91B57}"/>
            </a:ext>
          </a:extLst>
        </xdr:cNvPr>
        <xdr:cNvSpPr>
          <a:spLocks noChangeArrowheads="1"/>
        </xdr:cNvSpPr>
      </xdr:nvSpPr>
      <xdr:spPr bwMode="auto">
        <a:xfrm>
          <a:off x="371475" y="103974900"/>
          <a:ext cx="178921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18" name="Rectangle 6">
          <a:extLst>
            <a:ext uri="{FF2B5EF4-FFF2-40B4-BE49-F238E27FC236}">
              <a16:creationId xmlns="" xmlns:a16="http://schemas.microsoft.com/office/drawing/2014/main" id="{F4CBFE8E-8D30-48E2-9B26-016DFEDC37AD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1270</xdr:row>
      <xdr:rowOff>409575</xdr:rowOff>
    </xdr:from>
    <xdr:ext cx="189035" cy="323850"/>
    <xdr:sp macro="" textlink="">
      <xdr:nvSpPr>
        <xdr:cNvPr id="119" name="Rectangle 6">
          <a:extLst>
            <a:ext uri="{FF2B5EF4-FFF2-40B4-BE49-F238E27FC236}">
              <a16:creationId xmlns="" xmlns:a16="http://schemas.microsoft.com/office/drawing/2014/main" id="{FD5C3C12-7520-4119-A478-28C20C417CD1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120" name="Rectangle 6">
          <a:extLst>
            <a:ext uri="{FF2B5EF4-FFF2-40B4-BE49-F238E27FC236}">
              <a16:creationId xmlns="" xmlns:a16="http://schemas.microsoft.com/office/drawing/2014/main" id="{6FBA4838-BDDB-43AE-BF0C-24D250DFF891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121" name="Rectangle 6">
          <a:extLst>
            <a:ext uri="{FF2B5EF4-FFF2-40B4-BE49-F238E27FC236}">
              <a16:creationId xmlns="" xmlns:a16="http://schemas.microsoft.com/office/drawing/2014/main" id="{6BC7B091-DC60-443D-A16A-EA919A920CEB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22" name="Rectangle 6">
          <a:extLst>
            <a:ext uri="{FF2B5EF4-FFF2-40B4-BE49-F238E27FC236}">
              <a16:creationId xmlns="" xmlns:a16="http://schemas.microsoft.com/office/drawing/2014/main" id="{D292C33A-3DB3-47BA-A991-65B931175C53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23850"/>
    <xdr:sp macro="" textlink="">
      <xdr:nvSpPr>
        <xdr:cNvPr id="123" name="Rectangle 6">
          <a:extLst>
            <a:ext uri="{FF2B5EF4-FFF2-40B4-BE49-F238E27FC236}">
              <a16:creationId xmlns="" xmlns:a16="http://schemas.microsoft.com/office/drawing/2014/main" id="{8E6450E0-5604-4F55-A337-7975964607CA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24" name="Rectangle 6">
          <a:extLst>
            <a:ext uri="{FF2B5EF4-FFF2-40B4-BE49-F238E27FC236}">
              <a16:creationId xmlns="" xmlns:a16="http://schemas.microsoft.com/office/drawing/2014/main" id="{1D0006C8-4A15-4FE0-A877-E5D2B2F7F599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25" name="Rectangle 6">
          <a:extLst>
            <a:ext uri="{FF2B5EF4-FFF2-40B4-BE49-F238E27FC236}">
              <a16:creationId xmlns="" xmlns:a16="http://schemas.microsoft.com/office/drawing/2014/main" id="{70FEEC22-1357-426D-A7DD-309280E5AA08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26" name="Rectangle 6">
          <a:extLst>
            <a:ext uri="{FF2B5EF4-FFF2-40B4-BE49-F238E27FC236}">
              <a16:creationId xmlns="" xmlns:a16="http://schemas.microsoft.com/office/drawing/2014/main" id="{102036CF-B4DC-4641-B146-C078C928F90D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23850"/>
    <xdr:sp macro="" textlink="">
      <xdr:nvSpPr>
        <xdr:cNvPr id="127" name="Rectangle 6">
          <a:extLst>
            <a:ext uri="{FF2B5EF4-FFF2-40B4-BE49-F238E27FC236}">
              <a16:creationId xmlns="" xmlns:a16="http://schemas.microsoft.com/office/drawing/2014/main" id="{162B9E30-1A59-4BFF-A031-55D79786B17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28" name="Rectangle 6">
          <a:extLst>
            <a:ext uri="{FF2B5EF4-FFF2-40B4-BE49-F238E27FC236}">
              <a16:creationId xmlns="" xmlns:a16="http://schemas.microsoft.com/office/drawing/2014/main" id="{2FF2FEB9-9932-434A-B1AC-05AA4ADF3FFB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29" name="Rectangle 6">
          <a:extLst>
            <a:ext uri="{FF2B5EF4-FFF2-40B4-BE49-F238E27FC236}">
              <a16:creationId xmlns="" xmlns:a16="http://schemas.microsoft.com/office/drawing/2014/main" id="{588F32A5-F932-46EF-8C18-B104734B0BA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30" name="Rectangle 6">
          <a:extLst>
            <a:ext uri="{FF2B5EF4-FFF2-40B4-BE49-F238E27FC236}">
              <a16:creationId xmlns="" xmlns:a16="http://schemas.microsoft.com/office/drawing/2014/main" id="{34F7BE9A-75C4-469A-8DD2-5718CC1FD5EE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31" name="Rectangle 6">
          <a:extLst>
            <a:ext uri="{FF2B5EF4-FFF2-40B4-BE49-F238E27FC236}">
              <a16:creationId xmlns="" xmlns:a16="http://schemas.microsoft.com/office/drawing/2014/main" id="{C965841B-EDAB-4A84-ADF0-B5847644BDC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32" name="Rectangle 6">
          <a:extLst>
            <a:ext uri="{FF2B5EF4-FFF2-40B4-BE49-F238E27FC236}">
              <a16:creationId xmlns="" xmlns:a16="http://schemas.microsoft.com/office/drawing/2014/main" id="{674B8EFD-46F7-466F-A93E-34CD201FF41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23850"/>
    <xdr:sp macro="" textlink="">
      <xdr:nvSpPr>
        <xdr:cNvPr id="133" name="Rectangle 6">
          <a:extLst>
            <a:ext uri="{FF2B5EF4-FFF2-40B4-BE49-F238E27FC236}">
              <a16:creationId xmlns="" xmlns:a16="http://schemas.microsoft.com/office/drawing/2014/main" id="{34BF8374-FEE1-4368-B52D-597BAA1E0231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34" name="Rectangle 6">
          <a:extLst>
            <a:ext uri="{FF2B5EF4-FFF2-40B4-BE49-F238E27FC236}">
              <a16:creationId xmlns="" xmlns:a16="http://schemas.microsoft.com/office/drawing/2014/main" id="{B36FEBCC-DA1E-4B12-B7C4-830A71873DC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35" name="Rectangle 6">
          <a:extLst>
            <a:ext uri="{FF2B5EF4-FFF2-40B4-BE49-F238E27FC236}">
              <a16:creationId xmlns="" xmlns:a16="http://schemas.microsoft.com/office/drawing/2014/main" id="{13FA6FFD-6ADF-41AC-9E1D-2BB04288589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36" name="Rectangle 6">
          <a:extLst>
            <a:ext uri="{FF2B5EF4-FFF2-40B4-BE49-F238E27FC236}">
              <a16:creationId xmlns="" xmlns:a16="http://schemas.microsoft.com/office/drawing/2014/main" id="{C5B453D8-EF73-43AC-BC82-78C1E2233F6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23850"/>
    <xdr:sp macro="" textlink="">
      <xdr:nvSpPr>
        <xdr:cNvPr id="137" name="Rectangle 6">
          <a:extLst>
            <a:ext uri="{FF2B5EF4-FFF2-40B4-BE49-F238E27FC236}">
              <a16:creationId xmlns="" xmlns:a16="http://schemas.microsoft.com/office/drawing/2014/main" id="{C2AE46F2-03D7-4450-8344-DAA270F0E57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38" name="Rectangle 6">
          <a:extLst>
            <a:ext uri="{FF2B5EF4-FFF2-40B4-BE49-F238E27FC236}">
              <a16:creationId xmlns="" xmlns:a16="http://schemas.microsoft.com/office/drawing/2014/main" id="{4CD8911D-24E3-49DC-8328-608B6E8DEF51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71450"/>
    <xdr:sp macro="" textlink="">
      <xdr:nvSpPr>
        <xdr:cNvPr id="139" name="Rectangle 6">
          <a:extLst>
            <a:ext uri="{FF2B5EF4-FFF2-40B4-BE49-F238E27FC236}">
              <a16:creationId xmlns="" xmlns:a16="http://schemas.microsoft.com/office/drawing/2014/main" id="{721D11FD-571B-492C-B853-0887DDCC33FF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40" name="Rectangle 6">
          <a:extLst>
            <a:ext uri="{FF2B5EF4-FFF2-40B4-BE49-F238E27FC236}">
              <a16:creationId xmlns="" xmlns:a16="http://schemas.microsoft.com/office/drawing/2014/main" id="{C5018E3B-8C69-4580-A713-C42CDCCD3465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41" name="Rectangle 6">
          <a:extLst>
            <a:ext uri="{FF2B5EF4-FFF2-40B4-BE49-F238E27FC236}">
              <a16:creationId xmlns="" xmlns:a16="http://schemas.microsoft.com/office/drawing/2014/main" id="{CF9D87D0-85B4-4367-9FC0-405D21E8E3D1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142" name="Rectangle 6">
          <a:extLst>
            <a:ext uri="{FF2B5EF4-FFF2-40B4-BE49-F238E27FC236}">
              <a16:creationId xmlns="" xmlns:a16="http://schemas.microsoft.com/office/drawing/2014/main" id="{9C04AC6D-EEB7-4B8D-82BB-7497BA87FC13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43" name="Rectangle 6">
          <a:extLst>
            <a:ext uri="{FF2B5EF4-FFF2-40B4-BE49-F238E27FC236}">
              <a16:creationId xmlns="" xmlns:a16="http://schemas.microsoft.com/office/drawing/2014/main" id="{0880F6EB-2444-41A4-891C-96305ADE15A5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44" name="Rectangle 6">
          <a:extLst>
            <a:ext uri="{FF2B5EF4-FFF2-40B4-BE49-F238E27FC236}">
              <a16:creationId xmlns="" xmlns:a16="http://schemas.microsoft.com/office/drawing/2014/main" id="{9D3EA6AF-B8D0-4026-9629-3A9C645F6310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45" name="Rectangle 6">
          <a:extLst>
            <a:ext uri="{FF2B5EF4-FFF2-40B4-BE49-F238E27FC236}">
              <a16:creationId xmlns="" xmlns:a16="http://schemas.microsoft.com/office/drawing/2014/main" id="{017F5284-5230-4A3B-9D2A-3F734C58793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46" name="Rectangle 6">
          <a:extLst>
            <a:ext uri="{FF2B5EF4-FFF2-40B4-BE49-F238E27FC236}">
              <a16:creationId xmlns="" xmlns:a16="http://schemas.microsoft.com/office/drawing/2014/main" id="{639D3AF9-37CB-4C9A-A36B-4B0D0D7E01C0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147" name="Rectangle 6">
          <a:extLst>
            <a:ext uri="{FF2B5EF4-FFF2-40B4-BE49-F238E27FC236}">
              <a16:creationId xmlns="" xmlns:a16="http://schemas.microsoft.com/office/drawing/2014/main" id="{9CAA6256-2686-43C5-9A9A-C90AC91896BE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48" name="Rectangle 6">
          <a:extLst>
            <a:ext uri="{FF2B5EF4-FFF2-40B4-BE49-F238E27FC236}">
              <a16:creationId xmlns="" xmlns:a16="http://schemas.microsoft.com/office/drawing/2014/main" id="{55AB0204-D37F-4B3C-8AF3-5A4D29F9757C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49" name="Rectangle 6">
          <a:extLst>
            <a:ext uri="{FF2B5EF4-FFF2-40B4-BE49-F238E27FC236}">
              <a16:creationId xmlns="" xmlns:a16="http://schemas.microsoft.com/office/drawing/2014/main" id="{FE27EE6C-64A4-423B-8D35-523764E60B78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50" name="Rectangle 6">
          <a:extLst>
            <a:ext uri="{FF2B5EF4-FFF2-40B4-BE49-F238E27FC236}">
              <a16:creationId xmlns="" xmlns:a16="http://schemas.microsoft.com/office/drawing/2014/main" id="{137F8ED1-DB33-4ED5-B77B-C37532E15C3F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51" name="Rectangle 6">
          <a:extLst>
            <a:ext uri="{FF2B5EF4-FFF2-40B4-BE49-F238E27FC236}">
              <a16:creationId xmlns="" xmlns:a16="http://schemas.microsoft.com/office/drawing/2014/main" id="{E620FE55-97A4-4E9D-A30A-A2AEA50C0716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52" name="Rectangle 6">
          <a:extLst>
            <a:ext uri="{FF2B5EF4-FFF2-40B4-BE49-F238E27FC236}">
              <a16:creationId xmlns="" xmlns:a16="http://schemas.microsoft.com/office/drawing/2014/main" id="{6BE8D590-A434-4FA1-ABEB-EEF50D318A5C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53" name="Rectangle 6">
          <a:extLst>
            <a:ext uri="{FF2B5EF4-FFF2-40B4-BE49-F238E27FC236}">
              <a16:creationId xmlns="" xmlns:a16="http://schemas.microsoft.com/office/drawing/2014/main" id="{AADB2844-32BE-42FF-9236-9EB476148C48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54" name="Rectangle 6">
          <a:extLst>
            <a:ext uri="{FF2B5EF4-FFF2-40B4-BE49-F238E27FC236}">
              <a16:creationId xmlns="" xmlns:a16="http://schemas.microsoft.com/office/drawing/2014/main" id="{11E764C2-B4BB-472A-A50F-853468C3BA7B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55" name="Rectangle 6">
          <a:extLst>
            <a:ext uri="{FF2B5EF4-FFF2-40B4-BE49-F238E27FC236}">
              <a16:creationId xmlns="" xmlns:a16="http://schemas.microsoft.com/office/drawing/2014/main" id="{B4E6936D-2D05-470F-BC72-20F7E8731030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56" name="Rectangle 6">
          <a:extLst>
            <a:ext uri="{FF2B5EF4-FFF2-40B4-BE49-F238E27FC236}">
              <a16:creationId xmlns="" xmlns:a16="http://schemas.microsoft.com/office/drawing/2014/main" id="{C78D8722-DA42-4D74-97FF-A554060F4E9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57" name="Rectangle 6">
          <a:extLst>
            <a:ext uri="{FF2B5EF4-FFF2-40B4-BE49-F238E27FC236}">
              <a16:creationId xmlns="" xmlns:a16="http://schemas.microsoft.com/office/drawing/2014/main" id="{604C0AE8-E896-4941-9A4F-64B84B55FB1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58" name="Rectangle 6">
          <a:extLst>
            <a:ext uri="{FF2B5EF4-FFF2-40B4-BE49-F238E27FC236}">
              <a16:creationId xmlns="" xmlns:a16="http://schemas.microsoft.com/office/drawing/2014/main" id="{1423FC5D-15BD-4461-BC5E-792111B42039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59" name="Rectangle 6">
          <a:extLst>
            <a:ext uri="{FF2B5EF4-FFF2-40B4-BE49-F238E27FC236}">
              <a16:creationId xmlns="" xmlns:a16="http://schemas.microsoft.com/office/drawing/2014/main" id="{9FE7BA34-B52B-49D9-8068-0625089A0050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60" name="Rectangle 6">
          <a:extLst>
            <a:ext uri="{FF2B5EF4-FFF2-40B4-BE49-F238E27FC236}">
              <a16:creationId xmlns="" xmlns:a16="http://schemas.microsoft.com/office/drawing/2014/main" id="{68FE3044-72CA-4C8A-8113-A6975671DF4E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61" name="Rectangle 6">
          <a:extLst>
            <a:ext uri="{FF2B5EF4-FFF2-40B4-BE49-F238E27FC236}">
              <a16:creationId xmlns="" xmlns:a16="http://schemas.microsoft.com/office/drawing/2014/main" id="{A7CF2CA9-2EAF-4191-9438-8B76025A045D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162" name="Rectangle 6">
          <a:extLst>
            <a:ext uri="{FF2B5EF4-FFF2-40B4-BE49-F238E27FC236}">
              <a16:creationId xmlns="" xmlns:a16="http://schemas.microsoft.com/office/drawing/2014/main" id="{C8462C44-6629-40FB-8700-9614F6B0328E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63" name="Rectangle 6">
          <a:extLst>
            <a:ext uri="{FF2B5EF4-FFF2-40B4-BE49-F238E27FC236}">
              <a16:creationId xmlns="" xmlns:a16="http://schemas.microsoft.com/office/drawing/2014/main" id="{8DD19F87-90A4-4069-98BA-FC3BBE55740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64" name="Rectangle 6">
          <a:extLst>
            <a:ext uri="{FF2B5EF4-FFF2-40B4-BE49-F238E27FC236}">
              <a16:creationId xmlns="" xmlns:a16="http://schemas.microsoft.com/office/drawing/2014/main" id="{09DF01A7-5AE8-443D-833D-9250B9AE3AB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65" name="Rectangle 6">
          <a:extLst>
            <a:ext uri="{FF2B5EF4-FFF2-40B4-BE49-F238E27FC236}">
              <a16:creationId xmlns="" xmlns:a16="http://schemas.microsoft.com/office/drawing/2014/main" id="{A7D3F725-603F-4AD0-8A3C-48715CEC90D6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66" name="Rectangle 6">
          <a:extLst>
            <a:ext uri="{FF2B5EF4-FFF2-40B4-BE49-F238E27FC236}">
              <a16:creationId xmlns="" xmlns:a16="http://schemas.microsoft.com/office/drawing/2014/main" id="{5F6EF1A8-3F70-422A-A76F-925486A2987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167" name="Rectangle 6">
          <a:extLst>
            <a:ext uri="{FF2B5EF4-FFF2-40B4-BE49-F238E27FC236}">
              <a16:creationId xmlns="" xmlns:a16="http://schemas.microsoft.com/office/drawing/2014/main" id="{39CDD03E-2007-49BC-A3EC-2AAB1B1B49C0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68" name="Rectangle 6">
          <a:extLst>
            <a:ext uri="{FF2B5EF4-FFF2-40B4-BE49-F238E27FC236}">
              <a16:creationId xmlns="" xmlns:a16="http://schemas.microsoft.com/office/drawing/2014/main" id="{D48DC78E-72B4-42B4-8BE3-093BDAABA7F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69" name="Rectangle 6">
          <a:extLst>
            <a:ext uri="{FF2B5EF4-FFF2-40B4-BE49-F238E27FC236}">
              <a16:creationId xmlns="" xmlns:a16="http://schemas.microsoft.com/office/drawing/2014/main" id="{DBF55FE7-3765-4CF8-BFF5-776D50DD9970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70" name="Rectangle 6">
          <a:extLst>
            <a:ext uri="{FF2B5EF4-FFF2-40B4-BE49-F238E27FC236}">
              <a16:creationId xmlns="" xmlns:a16="http://schemas.microsoft.com/office/drawing/2014/main" id="{F8DEABBF-52DA-4D88-832B-501E685BA585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71" name="Rectangle 6">
          <a:extLst>
            <a:ext uri="{FF2B5EF4-FFF2-40B4-BE49-F238E27FC236}">
              <a16:creationId xmlns="" xmlns:a16="http://schemas.microsoft.com/office/drawing/2014/main" id="{88FB29AE-E14B-415A-9CF7-54CCE833D9B8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72" name="Rectangle 6">
          <a:extLst>
            <a:ext uri="{FF2B5EF4-FFF2-40B4-BE49-F238E27FC236}">
              <a16:creationId xmlns="" xmlns:a16="http://schemas.microsoft.com/office/drawing/2014/main" id="{346F75FE-3618-45AB-B612-3861E685A26D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73" name="Rectangle 6">
          <a:extLst>
            <a:ext uri="{FF2B5EF4-FFF2-40B4-BE49-F238E27FC236}">
              <a16:creationId xmlns="" xmlns:a16="http://schemas.microsoft.com/office/drawing/2014/main" id="{B1846534-0030-4BC0-8E3A-51E41FA974FB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74" name="Rectangle 6">
          <a:extLst>
            <a:ext uri="{FF2B5EF4-FFF2-40B4-BE49-F238E27FC236}">
              <a16:creationId xmlns="" xmlns:a16="http://schemas.microsoft.com/office/drawing/2014/main" id="{B3CF4CE2-14D3-4FD9-8CCC-C708DFF07FBF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75" name="Rectangle 6">
          <a:extLst>
            <a:ext uri="{FF2B5EF4-FFF2-40B4-BE49-F238E27FC236}">
              <a16:creationId xmlns="" xmlns:a16="http://schemas.microsoft.com/office/drawing/2014/main" id="{5E947355-D1AB-4CD3-AC4E-06926D61067F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76" name="Rectangle 6">
          <a:extLst>
            <a:ext uri="{FF2B5EF4-FFF2-40B4-BE49-F238E27FC236}">
              <a16:creationId xmlns="" xmlns:a16="http://schemas.microsoft.com/office/drawing/2014/main" id="{0742D248-98B9-432C-9566-46E2B1129B69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77" name="Rectangle 6">
          <a:extLst>
            <a:ext uri="{FF2B5EF4-FFF2-40B4-BE49-F238E27FC236}">
              <a16:creationId xmlns="" xmlns:a16="http://schemas.microsoft.com/office/drawing/2014/main" id="{1744F5FD-F52B-4CB1-88C4-9E947A1FD52F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78" name="Rectangle 6">
          <a:extLst>
            <a:ext uri="{FF2B5EF4-FFF2-40B4-BE49-F238E27FC236}">
              <a16:creationId xmlns="" xmlns:a16="http://schemas.microsoft.com/office/drawing/2014/main" id="{DF453EA4-0E6A-45F1-8303-AF5B01AF15B9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79" name="Rectangle 6">
          <a:extLst>
            <a:ext uri="{FF2B5EF4-FFF2-40B4-BE49-F238E27FC236}">
              <a16:creationId xmlns="" xmlns:a16="http://schemas.microsoft.com/office/drawing/2014/main" id="{684D40F3-DAF7-4804-83C0-37EBF4D20BC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80" name="Rectangle 6">
          <a:extLst>
            <a:ext uri="{FF2B5EF4-FFF2-40B4-BE49-F238E27FC236}">
              <a16:creationId xmlns="" xmlns:a16="http://schemas.microsoft.com/office/drawing/2014/main" id="{C3D00D97-2996-4C4A-8574-9466A89CB52F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81" name="Rectangle 6">
          <a:extLst>
            <a:ext uri="{FF2B5EF4-FFF2-40B4-BE49-F238E27FC236}">
              <a16:creationId xmlns="" xmlns:a16="http://schemas.microsoft.com/office/drawing/2014/main" id="{AC76830B-26A1-46BC-A01C-4158406469A3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182" name="Rectangle 6">
          <a:extLst>
            <a:ext uri="{FF2B5EF4-FFF2-40B4-BE49-F238E27FC236}">
              <a16:creationId xmlns="" xmlns:a16="http://schemas.microsoft.com/office/drawing/2014/main" id="{C724483E-0328-4D8B-ABC7-9019AF6B8241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83" name="Rectangle 6">
          <a:extLst>
            <a:ext uri="{FF2B5EF4-FFF2-40B4-BE49-F238E27FC236}">
              <a16:creationId xmlns="" xmlns:a16="http://schemas.microsoft.com/office/drawing/2014/main" id="{75549EA4-4A94-496A-8B17-59CDD93DF2D0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84" name="Rectangle 6">
          <a:extLst>
            <a:ext uri="{FF2B5EF4-FFF2-40B4-BE49-F238E27FC236}">
              <a16:creationId xmlns="" xmlns:a16="http://schemas.microsoft.com/office/drawing/2014/main" id="{ACB3B5BE-8F79-4D5A-A7F4-BE0F2B6AC033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85" name="Rectangle 6">
          <a:extLst>
            <a:ext uri="{FF2B5EF4-FFF2-40B4-BE49-F238E27FC236}">
              <a16:creationId xmlns="" xmlns:a16="http://schemas.microsoft.com/office/drawing/2014/main" id="{40A0CCB0-7CBC-4FC6-9F2B-9090AD1E36A3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86" name="Rectangle 6">
          <a:extLst>
            <a:ext uri="{FF2B5EF4-FFF2-40B4-BE49-F238E27FC236}">
              <a16:creationId xmlns="" xmlns:a16="http://schemas.microsoft.com/office/drawing/2014/main" id="{DBFE5383-61D4-438F-95BB-6E5FA0E81F6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187" name="Rectangle 6">
          <a:extLst>
            <a:ext uri="{FF2B5EF4-FFF2-40B4-BE49-F238E27FC236}">
              <a16:creationId xmlns="" xmlns:a16="http://schemas.microsoft.com/office/drawing/2014/main" id="{7E680836-15DB-4712-8D78-6F6FE4396B0A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88" name="Rectangle 6">
          <a:extLst>
            <a:ext uri="{FF2B5EF4-FFF2-40B4-BE49-F238E27FC236}">
              <a16:creationId xmlns="" xmlns:a16="http://schemas.microsoft.com/office/drawing/2014/main" id="{105F885B-D0EE-4B81-BB74-87FB86EB8D64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89" name="Rectangle 6">
          <a:extLst>
            <a:ext uri="{FF2B5EF4-FFF2-40B4-BE49-F238E27FC236}">
              <a16:creationId xmlns="" xmlns:a16="http://schemas.microsoft.com/office/drawing/2014/main" id="{E69BE056-8A89-4639-AC6E-B424D4AA154F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90" name="Rectangle 6">
          <a:extLst>
            <a:ext uri="{FF2B5EF4-FFF2-40B4-BE49-F238E27FC236}">
              <a16:creationId xmlns="" xmlns:a16="http://schemas.microsoft.com/office/drawing/2014/main" id="{5F69A71B-E44E-447A-BCA0-83AFE6C7DA9C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91" name="Rectangle 6">
          <a:extLst>
            <a:ext uri="{FF2B5EF4-FFF2-40B4-BE49-F238E27FC236}">
              <a16:creationId xmlns="" xmlns:a16="http://schemas.microsoft.com/office/drawing/2014/main" id="{A9E06E12-69E3-4DB3-B10B-D8A480D0DDAE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92" name="Rectangle 6">
          <a:extLst>
            <a:ext uri="{FF2B5EF4-FFF2-40B4-BE49-F238E27FC236}">
              <a16:creationId xmlns="" xmlns:a16="http://schemas.microsoft.com/office/drawing/2014/main" id="{193E2278-AEE4-4D93-B579-F108A742432E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93" name="Rectangle 6">
          <a:extLst>
            <a:ext uri="{FF2B5EF4-FFF2-40B4-BE49-F238E27FC236}">
              <a16:creationId xmlns="" xmlns:a16="http://schemas.microsoft.com/office/drawing/2014/main" id="{D0A9B8A5-0751-4712-9DC2-4145BC6F199F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94" name="Rectangle 6">
          <a:extLst>
            <a:ext uri="{FF2B5EF4-FFF2-40B4-BE49-F238E27FC236}">
              <a16:creationId xmlns="" xmlns:a16="http://schemas.microsoft.com/office/drawing/2014/main" id="{86B5257D-CE0F-456E-9482-300374DA3CEB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95" name="Rectangle 6">
          <a:extLst>
            <a:ext uri="{FF2B5EF4-FFF2-40B4-BE49-F238E27FC236}">
              <a16:creationId xmlns="" xmlns:a16="http://schemas.microsoft.com/office/drawing/2014/main" id="{0412267A-9CC0-4365-B77F-D3FBCE79CD78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96" name="Rectangle 6">
          <a:extLst>
            <a:ext uri="{FF2B5EF4-FFF2-40B4-BE49-F238E27FC236}">
              <a16:creationId xmlns="" xmlns:a16="http://schemas.microsoft.com/office/drawing/2014/main" id="{9215A4AB-29AB-4640-884A-147776918291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97" name="Rectangle 6">
          <a:extLst>
            <a:ext uri="{FF2B5EF4-FFF2-40B4-BE49-F238E27FC236}">
              <a16:creationId xmlns="" xmlns:a16="http://schemas.microsoft.com/office/drawing/2014/main" id="{3B4C7CFD-BDBD-438D-996F-E74452EA2575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198" name="Rectangle 6">
          <a:extLst>
            <a:ext uri="{FF2B5EF4-FFF2-40B4-BE49-F238E27FC236}">
              <a16:creationId xmlns="" xmlns:a16="http://schemas.microsoft.com/office/drawing/2014/main" id="{CBF96273-9355-486B-B9DC-6C2BB035E3DF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199" name="Rectangle 6">
          <a:extLst>
            <a:ext uri="{FF2B5EF4-FFF2-40B4-BE49-F238E27FC236}">
              <a16:creationId xmlns="" xmlns:a16="http://schemas.microsoft.com/office/drawing/2014/main" id="{7893733A-F3F3-4444-BF58-3C6E541AFBDB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00" name="Rectangle 6">
          <a:extLst>
            <a:ext uri="{FF2B5EF4-FFF2-40B4-BE49-F238E27FC236}">
              <a16:creationId xmlns="" xmlns:a16="http://schemas.microsoft.com/office/drawing/2014/main" id="{29E383DB-D0A8-4B32-B542-410D85ADE226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01" name="Rectangle 6">
          <a:extLst>
            <a:ext uri="{FF2B5EF4-FFF2-40B4-BE49-F238E27FC236}">
              <a16:creationId xmlns="" xmlns:a16="http://schemas.microsoft.com/office/drawing/2014/main" id="{51CD9F48-13B3-4C1D-A67A-1B209A4B4AC6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02" name="Rectangle 6">
          <a:extLst>
            <a:ext uri="{FF2B5EF4-FFF2-40B4-BE49-F238E27FC236}">
              <a16:creationId xmlns="" xmlns:a16="http://schemas.microsoft.com/office/drawing/2014/main" id="{0E2A1571-6576-42C3-9733-06F6C8E5C04C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03" name="Rectangle 6">
          <a:extLst>
            <a:ext uri="{FF2B5EF4-FFF2-40B4-BE49-F238E27FC236}">
              <a16:creationId xmlns="" xmlns:a16="http://schemas.microsoft.com/office/drawing/2014/main" id="{41646DA5-C232-4EE2-82BC-76491D8DA298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204" name="Rectangle 6">
          <a:extLst>
            <a:ext uri="{FF2B5EF4-FFF2-40B4-BE49-F238E27FC236}">
              <a16:creationId xmlns="" xmlns:a16="http://schemas.microsoft.com/office/drawing/2014/main" id="{08737744-0EFD-42E7-9043-F69610C0A21E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05" name="Rectangle 6">
          <a:extLst>
            <a:ext uri="{FF2B5EF4-FFF2-40B4-BE49-F238E27FC236}">
              <a16:creationId xmlns="" xmlns:a16="http://schemas.microsoft.com/office/drawing/2014/main" id="{3107970F-4723-4553-8664-625A19178223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206" name="Rectangle 6">
          <a:extLst>
            <a:ext uri="{FF2B5EF4-FFF2-40B4-BE49-F238E27FC236}">
              <a16:creationId xmlns="" xmlns:a16="http://schemas.microsoft.com/office/drawing/2014/main" id="{5CF6EC79-1783-4068-BC39-43C68A01024B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07" name="Rectangle 6">
          <a:extLst>
            <a:ext uri="{FF2B5EF4-FFF2-40B4-BE49-F238E27FC236}">
              <a16:creationId xmlns="" xmlns:a16="http://schemas.microsoft.com/office/drawing/2014/main" id="{72318C2A-A08D-42ED-9FF6-8AC4A19627C1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08" name="Rectangle 6">
          <a:extLst>
            <a:ext uri="{FF2B5EF4-FFF2-40B4-BE49-F238E27FC236}">
              <a16:creationId xmlns="" xmlns:a16="http://schemas.microsoft.com/office/drawing/2014/main" id="{AC2B0CCF-9F5E-4A2B-A1F8-00578C1F802C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85725"/>
    <xdr:sp macro="" textlink="">
      <xdr:nvSpPr>
        <xdr:cNvPr id="209" name="Rectangle 6">
          <a:extLst>
            <a:ext uri="{FF2B5EF4-FFF2-40B4-BE49-F238E27FC236}">
              <a16:creationId xmlns="" xmlns:a16="http://schemas.microsoft.com/office/drawing/2014/main" id="{A02F079A-09B8-4A14-91C3-617440E4B219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10" name="Rectangle 6">
          <a:extLst>
            <a:ext uri="{FF2B5EF4-FFF2-40B4-BE49-F238E27FC236}">
              <a16:creationId xmlns="" xmlns:a16="http://schemas.microsoft.com/office/drawing/2014/main" id="{B11EDE63-1FCF-417C-89A1-042B795B0C16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211" name="Rectangle 6">
          <a:extLst>
            <a:ext uri="{FF2B5EF4-FFF2-40B4-BE49-F238E27FC236}">
              <a16:creationId xmlns="" xmlns:a16="http://schemas.microsoft.com/office/drawing/2014/main" id="{A8A27215-E4F3-4FBA-8B08-7F357C80C8C0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12" name="Rectangle 6">
          <a:extLst>
            <a:ext uri="{FF2B5EF4-FFF2-40B4-BE49-F238E27FC236}">
              <a16:creationId xmlns="" xmlns:a16="http://schemas.microsoft.com/office/drawing/2014/main" id="{7F26169B-F32B-49A4-8F36-ADADF755D0D1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13" name="Rectangle 6">
          <a:extLst>
            <a:ext uri="{FF2B5EF4-FFF2-40B4-BE49-F238E27FC236}">
              <a16:creationId xmlns="" xmlns:a16="http://schemas.microsoft.com/office/drawing/2014/main" id="{A639FCED-29D0-40C4-AEFC-8AFF97C94DE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14" name="Rectangle 6">
          <a:extLst>
            <a:ext uri="{FF2B5EF4-FFF2-40B4-BE49-F238E27FC236}">
              <a16:creationId xmlns="" xmlns:a16="http://schemas.microsoft.com/office/drawing/2014/main" id="{80C9DC08-3510-4280-941B-683AF53F7A84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15" name="Rectangle 6">
          <a:extLst>
            <a:ext uri="{FF2B5EF4-FFF2-40B4-BE49-F238E27FC236}">
              <a16:creationId xmlns="" xmlns:a16="http://schemas.microsoft.com/office/drawing/2014/main" id="{E82AF430-C10B-44EB-8468-DB46D2A2D118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16" name="Rectangle 6">
          <a:extLst>
            <a:ext uri="{FF2B5EF4-FFF2-40B4-BE49-F238E27FC236}">
              <a16:creationId xmlns="" xmlns:a16="http://schemas.microsoft.com/office/drawing/2014/main" id="{98D1ABD5-31F1-49C5-B58D-1C6471DB9475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217" name="Rectangle 6">
          <a:extLst>
            <a:ext uri="{FF2B5EF4-FFF2-40B4-BE49-F238E27FC236}">
              <a16:creationId xmlns="" xmlns:a16="http://schemas.microsoft.com/office/drawing/2014/main" id="{492C7CF2-9EE3-4FDA-8742-073B399AF62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18" name="Rectangle 6">
          <a:extLst>
            <a:ext uri="{FF2B5EF4-FFF2-40B4-BE49-F238E27FC236}">
              <a16:creationId xmlns="" xmlns:a16="http://schemas.microsoft.com/office/drawing/2014/main" id="{276150FA-438E-45B7-AA45-D21019940EC7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19" name="Rectangle 6">
          <a:extLst>
            <a:ext uri="{FF2B5EF4-FFF2-40B4-BE49-F238E27FC236}">
              <a16:creationId xmlns="" xmlns:a16="http://schemas.microsoft.com/office/drawing/2014/main" id="{024CD4DF-A6CC-4A8C-9A7D-F6A391FF21AC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161925"/>
    <xdr:sp macro="" textlink="">
      <xdr:nvSpPr>
        <xdr:cNvPr id="220" name="Rectangle 6">
          <a:extLst>
            <a:ext uri="{FF2B5EF4-FFF2-40B4-BE49-F238E27FC236}">
              <a16:creationId xmlns="" xmlns:a16="http://schemas.microsoft.com/office/drawing/2014/main" id="{9AD011C9-7DA5-4BFE-8473-AD7F6CE4F4A0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1270</xdr:row>
      <xdr:rowOff>428625</xdr:rowOff>
    </xdr:from>
    <xdr:ext cx="189035" cy="314325"/>
    <xdr:sp macro="" textlink="">
      <xdr:nvSpPr>
        <xdr:cNvPr id="221" name="Rectangle 6">
          <a:extLst>
            <a:ext uri="{FF2B5EF4-FFF2-40B4-BE49-F238E27FC236}">
              <a16:creationId xmlns="" xmlns:a16="http://schemas.microsoft.com/office/drawing/2014/main" id="{284C19D6-236D-4AC9-9465-73327E59D452}"/>
            </a:ext>
          </a:extLst>
        </xdr:cNvPr>
        <xdr:cNvSpPr>
          <a:spLocks noChangeArrowheads="1"/>
        </xdr:cNvSpPr>
      </xdr:nvSpPr>
      <xdr:spPr bwMode="auto">
        <a:xfrm>
          <a:off x="371475" y="1046226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40019</xdr:colOff>
      <xdr:row>1272</xdr:row>
      <xdr:rowOff>168972</xdr:rowOff>
    </xdr:from>
    <xdr:ext cx="189035" cy="161925"/>
    <xdr:sp macro="" textlink="">
      <xdr:nvSpPr>
        <xdr:cNvPr id="222" name="Rectangle 6">
          <a:extLst>
            <a:ext uri="{FF2B5EF4-FFF2-40B4-BE49-F238E27FC236}">
              <a16:creationId xmlns="" xmlns:a16="http://schemas.microsoft.com/office/drawing/2014/main" id="{65CCA398-67F3-4BD3-AF1A-2136F3E6EC17}"/>
            </a:ext>
          </a:extLst>
        </xdr:cNvPr>
        <xdr:cNvSpPr>
          <a:spLocks noChangeArrowheads="1"/>
        </xdr:cNvSpPr>
      </xdr:nvSpPr>
      <xdr:spPr bwMode="auto">
        <a:xfrm>
          <a:off x="40019" y="105115422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23" name="Rectangle 6">
          <a:extLst>
            <a:ext uri="{FF2B5EF4-FFF2-40B4-BE49-F238E27FC236}">
              <a16:creationId xmlns="" xmlns:a16="http://schemas.microsoft.com/office/drawing/2014/main" id="{68A0949D-F368-4244-BB68-EB8154F87DE3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1303</xdr:row>
      <xdr:rowOff>409575</xdr:rowOff>
    </xdr:from>
    <xdr:ext cx="189035" cy="323850"/>
    <xdr:sp macro="" textlink="">
      <xdr:nvSpPr>
        <xdr:cNvPr id="224" name="Rectangle 6">
          <a:extLst>
            <a:ext uri="{FF2B5EF4-FFF2-40B4-BE49-F238E27FC236}">
              <a16:creationId xmlns="" xmlns:a16="http://schemas.microsoft.com/office/drawing/2014/main" id="{485BDF28-1C97-4912-ADBC-F812327B8CAE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225" name="Rectangle 6">
          <a:extLst>
            <a:ext uri="{FF2B5EF4-FFF2-40B4-BE49-F238E27FC236}">
              <a16:creationId xmlns="" xmlns:a16="http://schemas.microsoft.com/office/drawing/2014/main" id="{2EFB5416-46D2-49B0-B73D-C2695D0E036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226" name="Rectangle 6">
          <a:extLst>
            <a:ext uri="{FF2B5EF4-FFF2-40B4-BE49-F238E27FC236}">
              <a16:creationId xmlns="" xmlns:a16="http://schemas.microsoft.com/office/drawing/2014/main" id="{C0084D90-C4A4-401E-9B2D-1E319350B564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27" name="Rectangle 6">
          <a:extLst>
            <a:ext uri="{FF2B5EF4-FFF2-40B4-BE49-F238E27FC236}">
              <a16:creationId xmlns="" xmlns:a16="http://schemas.microsoft.com/office/drawing/2014/main" id="{1557AEF3-9EAF-4437-912C-24E4054964F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23850"/>
    <xdr:sp macro="" textlink="">
      <xdr:nvSpPr>
        <xdr:cNvPr id="228" name="Rectangle 6">
          <a:extLst>
            <a:ext uri="{FF2B5EF4-FFF2-40B4-BE49-F238E27FC236}">
              <a16:creationId xmlns="" xmlns:a16="http://schemas.microsoft.com/office/drawing/2014/main" id="{7705B674-8DCE-4409-B02B-43FDBAC0B27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29" name="Rectangle 6">
          <a:extLst>
            <a:ext uri="{FF2B5EF4-FFF2-40B4-BE49-F238E27FC236}">
              <a16:creationId xmlns="" xmlns:a16="http://schemas.microsoft.com/office/drawing/2014/main" id="{D69D21B3-9983-4641-9B76-BB51F022B851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30" name="Rectangle 6">
          <a:extLst>
            <a:ext uri="{FF2B5EF4-FFF2-40B4-BE49-F238E27FC236}">
              <a16:creationId xmlns="" xmlns:a16="http://schemas.microsoft.com/office/drawing/2014/main" id="{015E0961-38F0-4382-BD3A-0EE1EAE1068B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31" name="Rectangle 6">
          <a:extLst>
            <a:ext uri="{FF2B5EF4-FFF2-40B4-BE49-F238E27FC236}">
              <a16:creationId xmlns="" xmlns:a16="http://schemas.microsoft.com/office/drawing/2014/main" id="{FD901E2B-2CBD-4EF7-8B87-F03CE45E6370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23850"/>
    <xdr:sp macro="" textlink="">
      <xdr:nvSpPr>
        <xdr:cNvPr id="232" name="Rectangle 6">
          <a:extLst>
            <a:ext uri="{FF2B5EF4-FFF2-40B4-BE49-F238E27FC236}">
              <a16:creationId xmlns="" xmlns:a16="http://schemas.microsoft.com/office/drawing/2014/main" id="{0A9FC4C4-61D7-4E64-A512-1A466086B46A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33" name="Rectangle 6">
          <a:extLst>
            <a:ext uri="{FF2B5EF4-FFF2-40B4-BE49-F238E27FC236}">
              <a16:creationId xmlns="" xmlns:a16="http://schemas.microsoft.com/office/drawing/2014/main" id="{E1220DA8-9146-4080-A832-AE9714F67E59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34" name="Rectangle 6">
          <a:extLst>
            <a:ext uri="{FF2B5EF4-FFF2-40B4-BE49-F238E27FC236}">
              <a16:creationId xmlns="" xmlns:a16="http://schemas.microsoft.com/office/drawing/2014/main" id="{4DFC6F20-50D0-43D2-A2F3-0BCB4464B0DB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35" name="Rectangle 6">
          <a:extLst>
            <a:ext uri="{FF2B5EF4-FFF2-40B4-BE49-F238E27FC236}">
              <a16:creationId xmlns="" xmlns:a16="http://schemas.microsoft.com/office/drawing/2014/main" id="{26E2AA96-9119-48EB-A1BE-1948D79E741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36" name="Rectangle 6">
          <a:extLst>
            <a:ext uri="{FF2B5EF4-FFF2-40B4-BE49-F238E27FC236}">
              <a16:creationId xmlns="" xmlns:a16="http://schemas.microsoft.com/office/drawing/2014/main" id="{A127E767-A2C3-41DB-95AF-88514BFECC03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37" name="Rectangle 6">
          <a:extLst>
            <a:ext uri="{FF2B5EF4-FFF2-40B4-BE49-F238E27FC236}">
              <a16:creationId xmlns="" xmlns:a16="http://schemas.microsoft.com/office/drawing/2014/main" id="{451905B1-6E7A-4258-B04B-9C645FF39EFA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23850"/>
    <xdr:sp macro="" textlink="">
      <xdr:nvSpPr>
        <xdr:cNvPr id="238" name="Rectangle 6">
          <a:extLst>
            <a:ext uri="{FF2B5EF4-FFF2-40B4-BE49-F238E27FC236}">
              <a16:creationId xmlns="" xmlns:a16="http://schemas.microsoft.com/office/drawing/2014/main" id="{F9E045D1-5B5C-4ACE-98CB-5BCC0C18435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39" name="Rectangle 6">
          <a:extLst>
            <a:ext uri="{FF2B5EF4-FFF2-40B4-BE49-F238E27FC236}">
              <a16:creationId xmlns="" xmlns:a16="http://schemas.microsoft.com/office/drawing/2014/main" id="{BAB251B2-0E66-4B8D-96D7-9EC46F7FD32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40" name="Rectangle 6">
          <a:extLst>
            <a:ext uri="{FF2B5EF4-FFF2-40B4-BE49-F238E27FC236}">
              <a16:creationId xmlns="" xmlns:a16="http://schemas.microsoft.com/office/drawing/2014/main" id="{B3EA3A8D-28EE-4C59-A12F-FC288651F5CA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41" name="Rectangle 6">
          <a:extLst>
            <a:ext uri="{FF2B5EF4-FFF2-40B4-BE49-F238E27FC236}">
              <a16:creationId xmlns="" xmlns:a16="http://schemas.microsoft.com/office/drawing/2014/main" id="{971D0D52-22FA-410C-9046-36AB4860F995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23850"/>
    <xdr:sp macro="" textlink="">
      <xdr:nvSpPr>
        <xdr:cNvPr id="242" name="Rectangle 6">
          <a:extLst>
            <a:ext uri="{FF2B5EF4-FFF2-40B4-BE49-F238E27FC236}">
              <a16:creationId xmlns="" xmlns:a16="http://schemas.microsoft.com/office/drawing/2014/main" id="{99FAA202-3A0C-4A79-9282-472BB2C3B20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43" name="Rectangle 6">
          <a:extLst>
            <a:ext uri="{FF2B5EF4-FFF2-40B4-BE49-F238E27FC236}">
              <a16:creationId xmlns="" xmlns:a16="http://schemas.microsoft.com/office/drawing/2014/main" id="{E7840435-287E-41EB-A3F8-352A38964B3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71450"/>
    <xdr:sp macro="" textlink="">
      <xdr:nvSpPr>
        <xdr:cNvPr id="244" name="Rectangle 6">
          <a:extLst>
            <a:ext uri="{FF2B5EF4-FFF2-40B4-BE49-F238E27FC236}">
              <a16:creationId xmlns="" xmlns:a16="http://schemas.microsoft.com/office/drawing/2014/main" id="{D829F22B-9081-4068-B52D-E8E5018D2D6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45" name="Rectangle 6">
          <a:extLst>
            <a:ext uri="{FF2B5EF4-FFF2-40B4-BE49-F238E27FC236}">
              <a16:creationId xmlns="" xmlns:a16="http://schemas.microsoft.com/office/drawing/2014/main" id="{5C47D910-B78C-4BBE-8C32-8AA9F1A950A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46" name="Rectangle 6">
          <a:extLst>
            <a:ext uri="{FF2B5EF4-FFF2-40B4-BE49-F238E27FC236}">
              <a16:creationId xmlns="" xmlns:a16="http://schemas.microsoft.com/office/drawing/2014/main" id="{C2C0B511-FDCD-47A6-AC2B-0D58820970E6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247" name="Rectangle 6">
          <a:extLst>
            <a:ext uri="{FF2B5EF4-FFF2-40B4-BE49-F238E27FC236}">
              <a16:creationId xmlns="" xmlns:a16="http://schemas.microsoft.com/office/drawing/2014/main" id="{28F38BEE-05D2-45D1-94E9-A34D5EB19AE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48" name="Rectangle 6">
          <a:extLst>
            <a:ext uri="{FF2B5EF4-FFF2-40B4-BE49-F238E27FC236}">
              <a16:creationId xmlns="" xmlns:a16="http://schemas.microsoft.com/office/drawing/2014/main" id="{EBA71A3F-78BF-4348-85DF-A75337A6A0C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49" name="Rectangle 6">
          <a:extLst>
            <a:ext uri="{FF2B5EF4-FFF2-40B4-BE49-F238E27FC236}">
              <a16:creationId xmlns="" xmlns:a16="http://schemas.microsoft.com/office/drawing/2014/main" id="{F1BE6FD5-1A90-45D5-A850-A79347893AA8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50" name="Rectangle 6">
          <a:extLst>
            <a:ext uri="{FF2B5EF4-FFF2-40B4-BE49-F238E27FC236}">
              <a16:creationId xmlns="" xmlns:a16="http://schemas.microsoft.com/office/drawing/2014/main" id="{C695BC35-ED3E-40D4-9AA7-38C5231E398E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51" name="Rectangle 6">
          <a:extLst>
            <a:ext uri="{FF2B5EF4-FFF2-40B4-BE49-F238E27FC236}">
              <a16:creationId xmlns="" xmlns:a16="http://schemas.microsoft.com/office/drawing/2014/main" id="{458EB385-EAE8-48B2-8394-31256B5887D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252" name="Rectangle 6">
          <a:extLst>
            <a:ext uri="{FF2B5EF4-FFF2-40B4-BE49-F238E27FC236}">
              <a16:creationId xmlns="" xmlns:a16="http://schemas.microsoft.com/office/drawing/2014/main" id="{DEFAE2C9-CAE7-4DDB-BF8B-CAC81787919A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53" name="Rectangle 6">
          <a:extLst>
            <a:ext uri="{FF2B5EF4-FFF2-40B4-BE49-F238E27FC236}">
              <a16:creationId xmlns="" xmlns:a16="http://schemas.microsoft.com/office/drawing/2014/main" id="{4D306EC3-71FF-4BD4-B3DE-A6388E654458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54" name="Rectangle 6">
          <a:extLst>
            <a:ext uri="{FF2B5EF4-FFF2-40B4-BE49-F238E27FC236}">
              <a16:creationId xmlns="" xmlns:a16="http://schemas.microsoft.com/office/drawing/2014/main" id="{1CC2D596-ADF0-4D46-BBCD-1BE98282135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55" name="Rectangle 6">
          <a:extLst>
            <a:ext uri="{FF2B5EF4-FFF2-40B4-BE49-F238E27FC236}">
              <a16:creationId xmlns="" xmlns:a16="http://schemas.microsoft.com/office/drawing/2014/main" id="{23079A92-D38F-4F51-AA97-1B0C3A4D3229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56" name="Rectangle 6">
          <a:extLst>
            <a:ext uri="{FF2B5EF4-FFF2-40B4-BE49-F238E27FC236}">
              <a16:creationId xmlns="" xmlns:a16="http://schemas.microsoft.com/office/drawing/2014/main" id="{17F6AB55-81E8-43F1-A62E-FC846B19D68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57" name="Rectangle 6">
          <a:extLst>
            <a:ext uri="{FF2B5EF4-FFF2-40B4-BE49-F238E27FC236}">
              <a16:creationId xmlns="" xmlns:a16="http://schemas.microsoft.com/office/drawing/2014/main" id="{227D1E79-8C30-415D-84DC-184D90C4127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58" name="Rectangle 6">
          <a:extLst>
            <a:ext uri="{FF2B5EF4-FFF2-40B4-BE49-F238E27FC236}">
              <a16:creationId xmlns="" xmlns:a16="http://schemas.microsoft.com/office/drawing/2014/main" id="{FDBBA7C4-8BE3-4490-8ECB-F14DED0FA322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59" name="Rectangle 6">
          <a:extLst>
            <a:ext uri="{FF2B5EF4-FFF2-40B4-BE49-F238E27FC236}">
              <a16:creationId xmlns="" xmlns:a16="http://schemas.microsoft.com/office/drawing/2014/main" id="{875B3708-A203-44CD-876F-FF3DFFA4CFD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60" name="Rectangle 6">
          <a:extLst>
            <a:ext uri="{FF2B5EF4-FFF2-40B4-BE49-F238E27FC236}">
              <a16:creationId xmlns="" xmlns:a16="http://schemas.microsoft.com/office/drawing/2014/main" id="{345CF0B0-19C6-4378-B68F-6C45B731B761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61" name="Rectangle 6">
          <a:extLst>
            <a:ext uri="{FF2B5EF4-FFF2-40B4-BE49-F238E27FC236}">
              <a16:creationId xmlns="" xmlns:a16="http://schemas.microsoft.com/office/drawing/2014/main" id="{97FD262C-C2B1-4366-89EB-BC81957DD4B6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62" name="Rectangle 6">
          <a:extLst>
            <a:ext uri="{FF2B5EF4-FFF2-40B4-BE49-F238E27FC236}">
              <a16:creationId xmlns="" xmlns:a16="http://schemas.microsoft.com/office/drawing/2014/main" id="{809D9F33-B537-4A8E-897A-7E71583DE53A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63" name="Rectangle 6">
          <a:extLst>
            <a:ext uri="{FF2B5EF4-FFF2-40B4-BE49-F238E27FC236}">
              <a16:creationId xmlns="" xmlns:a16="http://schemas.microsoft.com/office/drawing/2014/main" id="{320B1429-3661-4369-B961-9DCACDB0588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64" name="Rectangle 6">
          <a:extLst>
            <a:ext uri="{FF2B5EF4-FFF2-40B4-BE49-F238E27FC236}">
              <a16:creationId xmlns="" xmlns:a16="http://schemas.microsoft.com/office/drawing/2014/main" id="{A8928A91-518C-4BDE-B8E1-D1FFCB719A80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65" name="Rectangle 6">
          <a:extLst>
            <a:ext uri="{FF2B5EF4-FFF2-40B4-BE49-F238E27FC236}">
              <a16:creationId xmlns="" xmlns:a16="http://schemas.microsoft.com/office/drawing/2014/main" id="{A8ED7ED4-2387-4836-8BAB-CD8D57E15F0B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66" name="Rectangle 6">
          <a:extLst>
            <a:ext uri="{FF2B5EF4-FFF2-40B4-BE49-F238E27FC236}">
              <a16:creationId xmlns="" xmlns:a16="http://schemas.microsoft.com/office/drawing/2014/main" id="{459CB98A-5351-4F54-8DC9-3BE8E2D6ED1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267" name="Rectangle 6">
          <a:extLst>
            <a:ext uri="{FF2B5EF4-FFF2-40B4-BE49-F238E27FC236}">
              <a16:creationId xmlns="" xmlns:a16="http://schemas.microsoft.com/office/drawing/2014/main" id="{4A2C3711-2F18-4652-B8CF-11C88139AF14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68" name="Rectangle 6">
          <a:extLst>
            <a:ext uri="{FF2B5EF4-FFF2-40B4-BE49-F238E27FC236}">
              <a16:creationId xmlns="" xmlns:a16="http://schemas.microsoft.com/office/drawing/2014/main" id="{24B399CF-401E-4E7E-B88C-631BE0178141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69" name="Rectangle 6">
          <a:extLst>
            <a:ext uri="{FF2B5EF4-FFF2-40B4-BE49-F238E27FC236}">
              <a16:creationId xmlns="" xmlns:a16="http://schemas.microsoft.com/office/drawing/2014/main" id="{7CF52CBB-FA12-4DF0-B795-5AEF6561B19A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70" name="Rectangle 6">
          <a:extLst>
            <a:ext uri="{FF2B5EF4-FFF2-40B4-BE49-F238E27FC236}">
              <a16:creationId xmlns="" xmlns:a16="http://schemas.microsoft.com/office/drawing/2014/main" id="{6719C8F3-66B0-4794-8448-1731DA8D6027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71" name="Rectangle 6">
          <a:extLst>
            <a:ext uri="{FF2B5EF4-FFF2-40B4-BE49-F238E27FC236}">
              <a16:creationId xmlns="" xmlns:a16="http://schemas.microsoft.com/office/drawing/2014/main" id="{7A459E69-3AA7-4890-A200-A3E6378ED57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272" name="Rectangle 6">
          <a:extLst>
            <a:ext uri="{FF2B5EF4-FFF2-40B4-BE49-F238E27FC236}">
              <a16:creationId xmlns="" xmlns:a16="http://schemas.microsoft.com/office/drawing/2014/main" id="{D14EFE8B-7F72-456B-B342-EB76AD004440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73" name="Rectangle 6">
          <a:extLst>
            <a:ext uri="{FF2B5EF4-FFF2-40B4-BE49-F238E27FC236}">
              <a16:creationId xmlns="" xmlns:a16="http://schemas.microsoft.com/office/drawing/2014/main" id="{948B7D5F-770C-4E56-82B1-1F0D67F2E9F0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74" name="Rectangle 6">
          <a:extLst>
            <a:ext uri="{FF2B5EF4-FFF2-40B4-BE49-F238E27FC236}">
              <a16:creationId xmlns="" xmlns:a16="http://schemas.microsoft.com/office/drawing/2014/main" id="{32C52806-5CB2-468B-9AC4-8922AD56D00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75" name="Rectangle 6">
          <a:extLst>
            <a:ext uri="{FF2B5EF4-FFF2-40B4-BE49-F238E27FC236}">
              <a16:creationId xmlns="" xmlns:a16="http://schemas.microsoft.com/office/drawing/2014/main" id="{B3F9DC08-2ECB-4449-BD15-60F0670E0E6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76" name="Rectangle 6">
          <a:extLst>
            <a:ext uri="{FF2B5EF4-FFF2-40B4-BE49-F238E27FC236}">
              <a16:creationId xmlns="" xmlns:a16="http://schemas.microsoft.com/office/drawing/2014/main" id="{8C658801-2E04-4A50-B2D4-5AADCC73BD4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77" name="Rectangle 6">
          <a:extLst>
            <a:ext uri="{FF2B5EF4-FFF2-40B4-BE49-F238E27FC236}">
              <a16:creationId xmlns="" xmlns:a16="http://schemas.microsoft.com/office/drawing/2014/main" id="{0E27D612-D6D2-4A06-8AC0-60B5C7842282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78" name="Rectangle 6">
          <a:extLst>
            <a:ext uri="{FF2B5EF4-FFF2-40B4-BE49-F238E27FC236}">
              <a16:creationId xmlns="" xmlns:a16="http://schemas.microsoft.com/office/drawing/2014/main" id="{BCD5F0D7-F664-4C35-AF1E-E7A5F3B36C89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79" name="Rectangle 6">
          <a:extLst>
            <a:ext uri="{FF2B5EF4-FFF2-40B4-BE49-F238E27FC236}">
              <a16:creationId xmlns="" xmlns:a16="http://schemas.microsoft.com/office/drawing/2014/main" id="{3DB8C7FC-B65D-451B-840E-87A16025B8C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80" name="Rectangle 6">
          <a:extLst>
            <a:ext uri="{FF2B5EF4-FFF2-40B4-BE49-F238E27FC236}">
              <a16:creationId xmlns="" xmlns:a16="http://schemas.microsoft.com/office/drawing/2014/main" id="{5B989C52-CBE1-4824-820B-826C4BFF8CF6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81" name="Rectangle 6">
          <a:extLst>
            <a:ext uri="{FF2B5EF4-FFF2-40B4-BE49-F238E27FC236}">
              <a16:creationId xmlns="" xmlns:a16="http://schemas.microsoft.com/office/drawing/2014/main" id="{1C540162-90EE-4A72-932F-A517F3687819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82" name="Rectangle 6">
          <a:extLst>
            <a:ext uri="{FF2B5EF4-FFF2-40B4-BE49-F238E27FC236}">
              <a16:creationId xmlns="" xmlns:a16="http://schemas.microsoft.com/office/drawing/2014/main" id="{84A2DA3F-3AC1-4218-A436-2389717F8E33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83" name="Rectangle 6">
          <a:extLst>
            <a:ext uri="{FF2B5EF4-FFF2-40B4-BE49-F238E27FC236}">
              <a16:creationId xmlns="" xmlns:a16="http://schemas.microsoft.com/office/drawing/2014/main" id="{F7C3E137-2DE6-409B-8148-5F3ACFCBFA6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84" name="Rectangle 6">
          <a:extLst>
            <a:ext uri="{FF2B5EF4-FFF2-40B4-BE49-F238E27FC236}">
              <a16:creationId xmlns="" xmlns:a16="http://schemas.microsoft.com/office/drawing/2014/main" id="{F490F50E-B817-421F-8506-F281E4D5F590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85" name="Rectangle 6">
          <a:extLst>
            <a:ext uri="{FF2B5EF4-FFF2-40B4-BE49-F238E27FC236}">
              <a16:creationId xmlns="" xmlns:a16="http://schemas.microsoft.com/office/drawing/2014/main" id="{CC9BAB26-4876-4718-B1DA-3185B548A5D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86" name="Rectangle 6">
          <a:extLst>
            <a:ext uri="{FF2B5EF4-FFF2-40B4-BE49-F238E27FC236}">
              <a16:creationId xmlns="" xmlns:a16="http://schemas.microsoft.com/office/drawing/2014/main" id="{B8402940-BF1D-4F10-BB5B-C3AEE70FC0C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287" name="Rectangle 6">
          <a:extLst>
            <a:ext uri="{FF2B5EF4-FFF2-40B4-BE49-F238E27FC236}">
              <a16:creationId xmlns="" xmlns:a16="http://schemas.microsoft.com/office/drawing/2014/main" id="{77E210A3-B467-405C-8A8C-DF6C61869CC4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88" name="Rectangle 6">
          <a:extLst>
            <a:ext uri="{FF2B5EF4-FFF2-40B4-BE49-F238E27FC236}">
              <a16:creationId xmlns="" xmlns:a16="http://schemas.microsoft.com/office/drawing/2014/main" id="{4C3431B1-D330-42B4-95FD-2CC6C7C04943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89" name="Rectangle 6">
          <a:extLst>
            <a:ext uri="{FF2B5EF4-FFF2-40B4-BE49-F238E27FC236}">
              <a16:creationId xmlns="" xmlns:a16="http://schemas.microsoft.com/office/drawing/2014/main" id="{546A58E9-9549-413C-A32C-23A02E8A7421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90" name="Rectangle 6">
          <a:extLst>
            <a:ext uri="{FF2B5EF4-FFF2-40B4-BE49-F238E27FC236}">
              <a16:creationId xmlns="" xmlns:a16="http://schemas.microsoft.com/office/drawing/2014/main" id="{E58BA962-40CE-4035-A4FC-A31EFD6F0D31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91" name="Rectangle 6">
          <a:extLst>
            <a:ext uri="{FF2B5EF4-FFF2-40B4-BE49-F238E27FC236}">
              <a16:creationId xmlns="" xmlns:a16="http://schemas.microsoft.com/office/drawing/2014/main" id="{F079A263-7636-461A-BA27-016FDA162C7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292" name="Rectangle 6">
          <a:extLst>
            <a:ext uri="{FF2B5EF4-FFF2-40B4-BE49-F238E27FC236}">
              <a16:creationId xmlns="" xmlns:a16="http://schemas.microsoft.com/office/drawing/2014/main" id="{75F18CB4-AE5A-49B5-AF24-35A2AAEC0E16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93" name="Rectangle 6">
          <a:extLst>
            <a:ext uri="{FF2B5EF4-FFF2-40B4-BE49-F238E27FC236}">
              <a16:creationId xmlns="" xmlns:a16="http://schemas.microsoft.com/office/drawing/2014/main" id="{A2E6DBF6-B35E-4515-8A5E-9A8244D9C55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294" name="Rectangle 6">
          <a:extLst>
            <a:ext uri="{FF2B5EF4-FFF2-40B4-BE49-F238E27FC236}">
              <a16:creationId xmlns="" xmlns:a16="http://schemas.microsoft.com/office/drawing/2014/main" id="{2F31F627-6AEB-4ABA-AF7B-EB054F2CCF32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95" name="Rectangle 6">
          <a:extLst>
            <a:ext uri="{FF2B5EF4-FFF2-40B4-BE49-F238E27FC236}">
              <a16:creationId xmlns="" xmlns:a16="http://schemas.microsoft.com/office/drawing/2014/main" id="{73F11DD6-338E-4934-A8C3-C468817945F4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96" name="Rectangle 6">
          <a:extLst>
            <a:ext uri="{FF2B5EF4-FFF2-40B4-BE49-F238E27FC236}">
              <a16:creationId xmlns="" xmlns:a16="http://schemas.microsoft.com/office/drawing/2014/main" id="{C1A814F0-ECBA-4EF7-B3F4-0BB5E4F42FEA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97" name="Rectangle 6">
          <a:extLst>
            <a:ext uri="{FF2B5EF4-FFF2-40B4-BE49-F238E27FC236}">
              <a16:creationId xmlns="" xmlns:a16="http://schemas.microsoft.com/office/drawing/2014/main" id="{44FB1DAB-2711-4941-9325-1F3193444837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98" name="Rectangle 6">
          <a:extLst>
            <a:ext uri="{FF2B5EF4-FFF2-40B4-BE49-F238E27FC236}">
              <a16:creationId xmlns="" xmlns:a16="http://schemas.microsoft.com/office/drawing/2014/main" id="{6017C50E-0FEB-4162-8E3B-7D9920A1A7D9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299" name="Rectangle 6">
          <a:extLst>
            <a:ext uri="{FF2B5EF4-FFF2-40B4-BE49-F238E27FC236}">
              <a16:creationId xmlns="" xmlns:a16="http://schemas.microsoft.com/office/drawing/2014/main" id="{1AC826E6-2722-43B7-A401-CBB6BC028E4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300" name="Rectangle 6">
          <a:extLst>
            <a:ext uri="{FF2B5EF4-FFF2-40B4-BE49-F238E27FC236}">
              <a16:creationId xmlns="" xmlns:a16="http://schemas.microsoft.com/office/drawing/2014/main" id="{2B419945-16E8-4BCA-ABDE-BD3747EA1A9E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01" name="Rectangle 6">
          <a:extLst>
            <a:ext uri="{FF2B5EF4-FFF2-40B4-BE49-F238E27FC236}">
              <a16:creationId xmlns="" xmlns:a16="http://schemas.microsoft.com/office/drawing/2014/main" id="{F4DDC793-5054-4A0D-A130-9DD9A9A36EF9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02" name="Rectangle 6">
          <a:extLst>
            <a:ext uri="{FF2B5EF4-FFF2-40B4-BE49-F238E27FC236}">
              <a16:creationId xmlns="" xmlns:a16="http://schemas.microsoft.com/office/drawing/2014/main" id="{BD6D1B38-60D8-497C-86C3-0308888BDD46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03" name="Rectangle 6">
          <a:extLst>
            <a:ext uri="{FF2B5EF4-FFF2-40B4-BE49-F238E27FC236}">
              <a16:creationId xmlns="" xmlns:a16="http://schemas.microsoft.com/office/drawing/2014/main" id="{8118FC34-D856-4935-ABD7-829AC2B7030E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304" name="Rectangle 6">
          <a:extLst>
            <a:ext uri="{FF2B5EF4-FFF2-40B4-BE49-F238E27FC236}">
              <a16:creationId xmlns="" xmlns:a16="http://schemas.microsoft.com/office/drawing/2014/main" id="{AF10487E-CA61-4018-925E-7CE29372212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05" name="Rectangle 6">
          <a:extLst>
            <a:ext uri="{FF2B5EF4-FFF2-40B4-BE49-F238E27FC236}">
              <a16:creationId xmlns="" xmlns:a16="http://schemas.microsoft.com/office/drawing/2014/main" id="{3631F5D6-06F5-4662-9409-F3441A91D01C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06" name="Rectangle 6">
          <a:extLst>
            <a:ext uri="{FF2B5EF4-FFF2-40B4-BE49-F238E27FC236}">
              <a16:creationId xmlns="" xmlns:a16="http://schemas.microsoft.com/office/drawing/2014/main" id="{55B81186-4948-4024-BBFD-72C32BD2A41E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07" name="Rectangle 6">
          <a:extLst>
            <a:ext uri="{FF2B5EF4-FFF2-40B4-BE49-F238E27FC236}">
              <a16:creationId xmlns="" xmlns:a16="http://schemas.microsoft.com/office/drawing/2014/main" id="{265C75EC-0479-4302-90D1-BEC52B304E46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08" name="Rectangle 6">
          <a:extLst>
            <a:ext uri="{FF2B5EF4-FFF2-40B4-BE49-F238E27FC236}">
              <a16:creationId xmlns="" xmlns:a16="http://schemas.microsoft.com/office/drawing/2014/main" id="{3FAC4C48-5570-41D7-A455-EEA326AA569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309" name="Rectangle 6">
          <a:extLst>
            <a:ext uri="{FF2B5EF4-FFF2-40B4-BE49-F238E27FC236}">
              <a16:creationId xmlns="" xmlns:a16="http://schemas.microsoft.com/office/drawing/2014/main" id="{F59C7D91-684C-4C26-9440-0423408B6107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10" name="Rectangle 6">
          <a:extLst>
            <a:ext uri="{FF2B5EF4-FFF2-40B4-BE49-F238E27FC236}">
              <a16:creationId xmlns="" xmlns:a16="http://schemas.microsoft.com/office/drawing/2014/main" id="{D538D231-4F09-409D-8411-DEFF4128DF9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311" name="Rectangle 6">
          <a:extLst>
            <a:ext uri="{FF2B5EF4-FFF2-40B4-BE49-F238E27FC236}">
              <a16:creationId xmlns="" xmlns:a16="http://schemas.microsoft.com/office/drawing/2014/main" id="{BD866259-D48A-4A7B-85EB-6C2BEA499E27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12" name="Rectangle 6">
          <a:extLst>
            <a:ext uri="{FF2B5EF4-FFF2-40B4-BE49-F238E27FC236}">
              <a16:creationId xmlns="" xmlns:a16="http://schemas.microsoft.com/office/drawing/2014/main" id="{64F8152C-4C37-4788-9D01-6274AE9423DB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13" name="Rectangle 6">
          <a:extLst>
            <a:ext uri="{FF2B5EF4-FFF2-40B4-BE49-F238E27FC236}">
              <a16:creationId xmlns="" xmlns:a16="http://schemas.microsoft.com/office/drawing/2014/main" id="{4CCADD65-1E51-49EB-BFBA-CC2228ED0B0B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85725"/>
    <xdr:sp macro="" textlink="">
      <xdr:nvSpPr>
        <xdr:cNvPr id="314" name="Rectangle 6">
          <a:extLst>
            <a:ext uri="{FF2B5EF4-FFF2-40B4-BE49-F238E27FC236}">
              <a16:creationId xmlns="" xmlns:a16="http://schemas.microsoft.com/office/drawing/2014/main" id="{5F7BC815-4E0A-4523-AE3B-713D11647260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15" name="Rectangle 6">
          <a:extLst>
            <a:ext uri="{FF2B5EF4-FFF2-40B4-BE49-F238E27FC236}">
              <a16:creationId xmlns="" xmlns:a16="http://schemas.microsoft.com/office/drawing/2014/main" id="{458D3429-66D6-4AF9-A157-435529118221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316" name="Rectangle 6">
          <a:extLst>
            <a:ext uri="{FF2B5EF4-FFF2-40B4-BE49-F238E27FC236}">
              <a16:creationId xmlns="" xmlns:a16="http://schemas.microsoft.com/office/drawing/2014/main" id="{187BE88C-1D03-44E0-B241-E6D2976480F3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17" name="Rectangle 6">
          <a:extLst>
            <a:ext uri="{FF2B5EF4-FFF2-40B4-BE49-F238E27FC236}">
              <a16:creationId xmlns="" xmlns:a16="http://schemas.microsoft.com/office/drawing/2014/main" id="{913B2050-94D3-47B5-9861-124ECA2F44C5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18" name="Rectangle 6">
          <a:extLst>
            <a:ext uri="{FF2B5EF4-FFF2-40B4-BE49-F238E27FC236}">
              <a16:creationId xmlns="" xmlns:a16="http://schemas.microsoft.com/office/drawing/2014/main" id="{CD065FF9-095A-4043-A367-2CBD3C1ECE63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19" name="Rectangle 6">
          <a:extLst>
            <a:ext uri="{FF2B5EF4-FFF2-40B4-BE49-F238E27FC236}">
              <a16:creationId xmlns="" xmlns:a16="http://schemas.microsoft.com/office/drawing/2014/main" id="{83ACC4B7-CB69-4DA5-B7D7-A1FA44B4EC2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20" name="Rectangle 6">
          <a:extLst>
            <a:ext uri="{FF2B5EF4-FFF2-40B4-BE49-F238E27FC236}">
              <a16:creationId xmlns="" xmlns:a16="http://schemas.microsoft.com/office/drawing/2014/main" id="{66C46CB4-A0B6-4823-82A3-DC01A1E941A2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21" name="Rectangle 6">
          <a:extLst>
            <a:ext uri="{FF2B5EF4-FFF2-40B4-BE49-F238E27FC236}">
              <a16:creationId xmlns="" xmlns:a16="http://schemas.microsoft.com/office/drawing/2014/main" id="{AE314413-7A33-485E-9611-EA4A9BFC1AEF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322" name="Rectangle 6">
          <a:extLst>
            <a:ext uri="{FF2B5EF4-FFF2-40B4-BE49-F238E27FC236}">
              <a16:creationId xmlns="" xmlns:a16="http://schemas.microsoft.com/office/drawing/2014/main" id="{37CBCC9F-1789-4C62-AFF4-40CD368EBFEE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23" name="Rectangle 6">
          <a:extLst>
            <a:ext uri="{FF2B5EF4-FFF2-40B4-BE49-F238E27FC236}">
              <a16:creationId xmlns="" xmlns:a16="http://schemas.microsoft.com/office/drawing/2014/main" id="{266BF9FB-7BB2-4DDA-BDAC-EA8E402F4E4A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24" name="Rectangle 6">
          <a:extLst>
            <a:ext uri="{FF2B5EF4-FFF2-40B4-BE49-F238E27FC236}">
              <a16:creationId xmlns="" xmlns:a16="http://schemas.microsoft.com/office/drawing/2014/main" id="{9B835D52-A612-4E5E-9F6F-30E6C410A427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25" name="Rectangle 6">
          <a:extLst>
            <a:ext uri="{FF2B5EF4-FFF2-40B4-BE49-F238E27FC236}">
              <a16:creationId xmlns="" xmlns:a16="http://schemas.microsoft.com/office/drawing/2014/main" id="{0D938FCA-DD6F-4558-98E1-F5DF712B1A0A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314325"/>
    <xdr:sp macro="" textlink="">
      <xdr:nvSpPr>
        <xdr:cNvPr id="326" name="Rectangle 6">
          <a:extLst>
            <a:ext uri="{FF2B5EF4-FFF2-40B4-BE49-F238E27FC236}">
              <a16:creationId xmlns="" xmlns:a16="http://schemas.microsoft.com/office/drawing/2014/main" id="{3183748F-32FA-4AC2-9F2A-3C62F3CEA5E3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27" name="Rectangle 6">
          <a:extLst>
            <a:ext uri="{FF2B5EF4-FFF2-40B4-BE49-F238E27FC236}">
              <a16:creationId xmlns="" xmlns:a16="http://schemas.microsoft.com/office/drawing/2014/main" id="{F2ABD49C-9996-4C34-B3DE-35B1D1B58CD9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1303</xdr:row>
      <xdr:rowOff>428625</xdr:rowOff>
    </xdr:from>
    <xdr:ext cx="189035" cy="161925"/>
    <xdr:sp macro="" textlink="">
      <xdr:nvSpPr>
        <xdr:cNvPr id="328" name="Rectangle 6">
          <a:extLst>
            <a:ext uri="{FF2B5EF4-FFF2-40B4-BE49-F238E27FC236}">
              <a16:creationId xmlns="" xmlns:a16="http://schemas.microsoft.com/office/drawing/2014/main" id="{1ECEB6D6-2212-4632-8D59-638DADF984CD}"/>
            </a:ext>
          </a:extLst>
        </xdr:cNvPr>
        <xdr:cNvSpPr>
          <a:spLocks noChangeArrowheads="1"/>
        </xdr:cNvSpPr>
      </xdr:nvSpPr>
      <xdr:spPr bwMode="auto">
        <a:xfrm>
          <a:off x="371475" y="1127188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29" name="Rectangle 6">
          <a:extLst>
            <a:ext uri="{FF2B5EF4-FFF2-40B4-BE49-F238E27FC236}">
              <a16:creationId xmlns="" xmlns:a16="http://schemas.microsoft.com/office/drawing/2014/main" id="{81F95986-4739-4553-95E8-4BE2F53EDDEE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1306</xdr:row>
      <xdr:rowOff>409575</xdr:rowOff>
    </xdr:from>
    <xdr:ext cx="189035" cy="323850"/>
    <xdr:sp macro="" textlink="">
      <xdr:nvSpPr>
        <xdr:cNvPr id="330" name="Rectangle 6">
          <a:extLst>
            <a:ext uri="{FF2B5EF4-FFF2-40B4-BE49-F238E27FC236}">
              <a16:creationId xmlns="" xmlns:a16="http://schemas.microsoft.com/office/drawing/2014/main" id="{081EBAD6-F2C0-4791-9130-0FB1B66F478A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331" name="Rectangle 6">
          <a:extLst>
            <a:ext uri="{FF2B5EF4-FFF2-40B4-BE49-F238E27FC236}">
              <a16:creationId xmlns="" xmlns:a16="http://schemas.microsoft.com/office/drawing/2014/main" id="{325776DC-CD26-43F9-A452-AB9988D57B0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332" name="Rectangle 6">
          <a:extLst>
            <a:ext uri="{FF2B5EF4-FFF2-40B4-BE49-F238E27FC236}">
              <a16:creationId xmlns="" xmlns:a16="http://schemas.microsoft.com/office/drawing/2014/main" id="{8F0C4E07-7240-4267-8D0D-25A4BFA39CDE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33" name="Rectangle 6">
          <a:extLst>
            <a:ext uri="{FF2B5EF4-FFF2-40B4-BE49-F238E27FC236}">
              <a16:creationId xmlns="" xmlns:a16="http://schemas.microsoft.com/office/drawing/2014/main" id="{3E1307A8-A962-4BCF-A1B6-9B583140B3C0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23850"/>
    <xdr:sp macro="" textlink="">
      <xdr:nvSpPr>
        <xdr:cNvPr id="334" name="Rectangle 6">
          <a:extLst>
            <a:ext uri="{FF2B5EF4-FFF2-40B4-BE49-F238E27FC236}">
              <a16:creationId xmlns="" xmlns:a16="http://schemas.microsoft.com/office/drawing/2014/main" id="{E6D95364-0CFE-4F1E-9173-F4BB5B5F412F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35" name="Rectangle 6">
          <a:extLst>
            <a:ext uri="{FF2B5EF4-FFF2-40B4-BE49-F238E27FC236}">
              <a16:creationId xmlns="" xmlns:a16="http://schemas.microsoft.com/office/drawing/2014/main" id="{F6233D8F-FF66-4A36-9F12-E3C47294CC0E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36" name="Rectangle 6">
          <a:extLst>
            <a:ext uri="{FF2B5EF4-FFF2-40B4-BE49-F238E27FC236}">
              <a16:creationId xmlns="" xmlns:a16="http://schemas.microsoft.com/office/drawing/2014/main" id="{AFAE688C-B26A-4D9B-924C-BBEF69377C74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37" name="Rectangle 6">
          <a:extLst>
            <a:ext uri="{FF2B5EF4-FFF2-40B4-BE49-F238E27FC236}">
              <a16:creationId xmlns="" xmlns:a16="http://schemas.microsoft.com/office/drawing/2014/main" id="{684EBF5D-3E3E-473C-AD28-38460397A1F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23850"/>
    <xdr:sp macro="" textlink="">
      <xdr:nvSpPr>
        <xdr:cNvPr id="338" name="Rectangle 6">
          <a:extLst>
            <a:ext uri="{FF2B5EF4-FFF2-40B4-BE49-F238E27FC236}">
              <a16:creationId xmlns="" xmlns:a16="http://schemas.microsoft.com/office/drawing/2014/main" id="{CDBCC4E5-EAA7-42A0-B726-BED35E986488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39" name="Rectangle 6">
          <a:extLst>
            <a:ext uri="{FF2B5EF4-FFF2-40B4-BE49-F238E27FC236}">
              <a16:creationId xmlns="" xmlns:a16="http://schemas.microsoft.com/office/drawing/2014/main" id="{D674866C-7497-4035-B831-1B1619DA8139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40" name="Rectangle 6">
          <a:extLst>
            <a:ext uri="{FF2B5EF4-FFF2-40B4-BE49-F238E27FC236}">
              <a16:creationId xmlns="" xmlns:a16="http://schemas.microsoft.com/office/drawing/2014/main" id="{20B6669D-7C95-434A-872E-648D53F2D5D2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41" name="Rectangle 6">
          <a:extLst>
            <a:ext uri="{FF2B5EF4-FFF2-40B4-BE49-F238E27FC236}">
              <a16:creationId xmlns="" xmlns:a16="http://schemas.microsoft.com/office/drawing/2014/main" id="{F2E1D73E-B077-4B12-8111-B2190804FDF3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42" name="Rectangle 6">
          <a:extLst>
            <a:ext uri="{FF2B5EF4-FFF2-40B4-BE49-F238E27FC236}">
              <a16:creationId xmlns="" xmlns:a16="http://schemas.microsoft.com/office/drawing/2014/main" id="{9C8CF7F4-E3E6-4CF1-8EA7-ECB2E27F9F0F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43" name="Rectangle 6">
          <a:extLst>
            <a:ext uri="{FF2B5EF4-FFF2-40B4-BE49-F238E27FC236}">
              <a16:creationId xmlns="" xmlns:a16="http://schemas.microsoft.com/office/drawing/2014/main" id="{02C1AB59-A535-4350-BD7C-619964D766FE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23850"/>
    <xdr:sp macro="" textlink="">
      <xdr:nvSpPr>
        <xdr:cNvPr id="344" name="Rectangle 6">
          <a:extLst>
            <a:ext uri="{FF2B5EF4-FFF2-40B4-BE49-F238E27FC236}">
              <a16:creationId xmlns="" xmlns:a16="http://schemas.microsoft.com/office/drawing/2014/main" id="{719D2741-FB70-4396-BBE5-7BF69AE0E72C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45" name="Rectangle 6">
          <a:extLst>
            <a:ext uri="{FF2B5EF4-FFF2-40B4-BE49-F238E27FC236}">
              <a16:creationId xmlns="" xmlns:a16="http://schemas.microsoft.com/office/drawing/2014/main" id="{750BDEB1-FED1-403F-8765-797E1BF59794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46" name="Rectangle 6">
          <a:extLst>
            <a:ext uri="{FF2B5EF4-FFF2-40B4-BE49-F238E27FC236}">
              <a16:creationId xmlns="" xmlns:a16="http://schemas.microsoft.com/office/drawing/2014/main" id="{508F1849-AAFA-4E13-8B1F-4B610CE7793F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47" name="Rectangle 6">
          <a:extLst>
            <a:ext uri="{FF2B5EF4-FFF2-40B4-BE49-F238E27FC236}">
              <a16:creationId xmlns="" xmlns:a16="http://schemas.microsoft.com/office/drawing/2014/main" id="{F9DB7306-F9AE-4589-93D8-A958A0712693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23850"/>
    <xdr:sp macro="" textlink="">
      <xdr:nvSpPr>
        <xdr:cNvPr id="348" name="Rectangle 6">
          <a:extLst>
            <a:ext uri="{FF2B5EF4-FFF2-40B4-BE49-F238E27FC236}">
              <a16:creationId xmlns="" xmlns:a16="http://schemas.microsoft.com/office/drawing/2014/main" id="{575E91DD-21CE-4061-8DAB-B610D98103EA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49" name="Rectangle 6">
          <a:extLst>
            <a:ext uri="{FF2B5EF4-FFF2-40B4-BE49-F238E27FC236}">
              <a16:creationId xmlns="" xmlns:a16="http://schemas.microsoft.com/office/drawing/2014/main" id="{1F01AD91-2B3D-433F-BABC-FC082EA2153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71450"/>
    <xdr:sp macro="" textlink="">
      <xdr:nvSpPr>
        <xdr:cNvPr id="350" name="Rectangle 6">
          <a:extLst>
            <a:ext uri="{FF2B5EF4-FFF2-40B4-BE49-F238E27FC236}">
              <a16:creationId xmlns="" xmlns:a16="http://schemas.microsoft.com/office/drawing/2014/main" id="{DB381FA9-BB17-444D-B550-7FEC9351B312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51" name="Rectangle 6">
          <a:extLst>
            <a:ext uri="{FF2B5EF4-FFF2-40B4-BE49-F238E27FC236}">
              <a16:creationId xmlns="" xmlns:a16="http://schemas.microsoft.com/office/drawing/2014/main" id="{A6C02643-D84C-43CF-AFF4-44616DBCB726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52" name="Rectangle 6">
          <a:extLst>
            <a:ext uri="{FF2B5EF4-FFF2-40B4-BE49-F238E27FC236}">
              <a16:creationId xmlns="" xmlns:a16="http://schemas.microsoft.com/office/drawing/2014/main" id="{202FE7ED-F6FE-4EED-9E36-824787CF98E6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353" name="Rectangle 6">
          <a:extLst>
            <a:ext uri="{FF2B5EF4-FFF2-40B4-BE49-F238E27FC236}">
              <a16:creationId xmlns="" xmlns:a16="http://schemas.microsoft.com/office/drawing/2014/main" id="{F1ECB7E1-5E66-4A30-8FF3-5D116DBC5175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54" name="Rectangle 6">
          <a:extLst>
            <a:ext uri="{FF2B5EF4-FFF2-40B4-BE49-F238E27FC236}">
              <a16:creationId xmlns="" xmlns:a16="http://schemas.microsoft.com/office/drawing/2014/main" id="{B08989C2-C583-4BDD-ACDB-9DDD1B94243C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355" name="Rectangle 6">
          <a:extLst>
            <a:ext uri="{FF2B5EF4-FFF2-40B4-BE49-F238E27FC236}">
              <a16:creationId xmlns="" xmlns:a16="http://schemas.microsoft.com/office/drawing/2014/main" id="{44EF7E16-94BB-4A42-A7FB-74F5DD41A638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56" name="Rectangle 6">
          <a:extLst>
            <a:ext uri="{FF2B5EF4-FFF2-40B4-BE49-F238E27FC236}">
              <a16:creationId xmlns="" xmlns:a16="http://schemas.microsoft.com/office/drawing/2014/main" id="{6B1C9C8E-2F0E-4DDF-94D2-C16AC9AC9E2F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57" name="Rectangle 6">
          <a:extLst>
            <a:ext uri="{FF2B5EF4-FFF2-40B4-BE49-F238E27FC236}">
              <a16:creationId xmlns="" xmlns:a16="http://schemas.microsoft.com/office/drawing/2014/main" id="{4AE98436-29ED-4915-A197-DB05DD78EEC9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358" name="Rectangle 6">
          <a:extLst>
            <a:ext uri="{FF2B5EF4-FFF2-40B4-BE49-F238E27FC236}">
              <a16:creationId xmlns="" xmlns:a16="http://schemas.microsoft.com/office/drawing/2014/main" id="{318470BF-3A7B-4430-84B1-50338BAAC559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59" name="Rectangle 6">
          <a:extLst>
            <a:ext uri="{FF2B5EF4-FFF2-40B4-BE49-F238E27FC236}">
              <a16:creationId xmlns="" xmlns:a16="http://schemas.microsoft.com/office/drawing/2014/main" id="{49418CE0-9B43-48D8-99FF-93156AD160E7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360" name="Rectangle 6">
          <a:extLst>
            <a:ext uri="{FF2B5EF4-FFF2-40B4-BE49-F238E27FC236}">
              <a16:creationId xmlns="" xmlns:a16="http://schemas.microsoft.com/office/drawing/2014/main" id="{EF3E8AFA-1689-4AD8-A176-4798EE45DB7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61" name="Rectangle 6">
          <a:extLst>
            <a:ext uri="{FF2B5EF4-FFF2-40B4-BE49-F238E27FC236}">
              <a16:creationId xmlns="" xmlns:a16="http://schemas.microsoft.com/office/drawing/2014/main" id="{AC5FF0C6-2305-4C07-9F33-9C957596CEB7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62" name="Rectangle 6">
          <a:extLst>
            <a:ext uri="{FF2B5EF4-FFF2-40B4-BE49-F238E27FC236}">
              <a16:creationId xmlns="" xmlns:a16="http://schemas.microsoft.com/office/drawing/2014/main" id="{A984A917-10E2-43F1-A835-6EECA7AC0790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63" name="Rectangle 6">
          <a:extLst>
            <a:ext uri="{FF2B5EF4-FFF2-40B4-BE49-F238E27FC236}">
              <a16:creationId xmlns="" xmlns:a16="http://schemas.microsoft.com/office/drawing/2014/main" id="{E8A8E876-2822-4EC9-AF15-112CD44DCB2B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64" name="Rectangle 6">
          <a:extLst>
            <a:ext uri="{FF2B5EF4-FFF2-40B4-BE49-F238E27FC236}">
              <a16:creationId xmlns="" xmlns:a16="http://schemas.microsoft.com/office/drawing/2014/main" id="{7E6EE455-53B3-4059-BC62-402E649F1CA2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65" name="Rectangle 6">
          <a:extLst>
            <a:ext uri="{FF2B5EF4-FFF2-40B4-BE49-F238E27FC236}">
              <a16:creationId xmlns="" xmlns:a16="http://schemas.microsoft.com/office/drawing/2014/main" id="{08DB83DA-3793-49B3-A9E7-947FF7C2F6CA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366" name="Rectangle 6">
          <a:extLst>
            <a:ext uri="{FF2B5EF4-FFF2-40B4-BE49-F238E27FC236}">
              <a16:creationId xmlns="" xmlns:a16="http://schemas.microsoft.com/office/drawing/2014/main" id="{36403F3D-A4FB-41E4-826E-89DCD184A4E9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67" name="Rectangle 6">
          <a:extLst>
            <a:ext uri="{FF2B5EF4-FFF2-40B4-BE49-F238E27FC236}">
              <a16:creationId xmlns="" xmlns:a16="http://schemas.microsoft.com/office/drawing/2014/main" id="{E791B719-0514-4B65-98F4-874EAC48CF51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68" name="Rectangle 6">
          <a:extLst>
            <a:ext uri="{FF2B5EF4-FFF2-40B4-BE49-F238E27FC236}">
              <a16:creationId xmlns="" xmlns:a16="http://schemas.microsoft.com/office/drawing/2014/main" id="{2B1D3D9E-F818-470B-98C9-0A833A58DF71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69" name="Rectangle 6">
          <a:extLst>
            <a:ext uri="{FF2B5EF4-FFF2-40B4-BE49-F238E27FC236}">
              <a16:creationId xmlns="" xmlns:a16="http://schemas.microsoft.com/office/drawing/2014/main" id="{6633344B-5012-49D2-ACC1-4E6E3339F510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370" name="Rectangle 6">
          <a:extLst>
            <a:ext uri="{FF2B5EF4-FFF2-40B4-BE49-F238E27FC236}">
              <a16:creationId xmlns="" xmlns:a16="http://schemas.microsoft.com/office/drawing/2014/main" id="{3B3A0FE2-3908-4C56-9D57-4915E75A8F79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71" name="Rectangle 6">
          <a:extLst>
            <a:ext uri="{FF2B5EF4-FFF2-40B4-BE49-F238E27FC236}">
              <a16:creationId xmlns="" xmlns:a16="http://schemas.microsoft.com/office/drawing/2014/main" id="{E3A33C83-3F3F-4A97-A57A-31C0F8FA4F6F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72" name="Rectangle 6">
          <a:extLst>
            <a:ext uri="{FF2B5EF4-FFF2-40B4-BE49-F238E27FC236}">
              <a16:creationId xmlns="" xmlns:a16="http://schemas.microsoft.com/office/drawing/2014/main" id="{937EFD3E-6C50-4E2A-B385-C1F2B4F31FD5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373" name="Rectangle 6">
          <a:extLst>
            <a:ext uri="{FF2B5EF4-FFF2-40B4-BE49-F238E27FC236}">
              <a16:creationId xmlns="" xmlns:a16="http://schemas.microsoft.com/office/drawing/2014/main" id="{47BE6CD1-7B54-4D2C-8ED8-BE28A67AD0AE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74" name="Rectangle 6">
          <a:extLst>
            <a:ext uri="{FF2B5EF4-FFF2-40B4-BE49-F238E27FC236}">
              <a16:creationId xmlns="" xmlns:a16="http://schemas.microsoft.com/office/drawing/2014/main" id="{55E1F9E5-CB7E-4F85-B7D0-62334837D1F7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375" name="Rectangle 6">
          <a:extLst>
            <a:ext uri="{FF2B5EF4-FFF2-40B4-BE49-F238E27FC236}">
              <a16:creationId xmlns="" xmlns:a16="http://schemas.microsoft.com/office/drawing/2014/main" id="{ACDF1EB0-66B4-49EA-B4E8-C7F8724C914C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76" name="Rectangle 6">
          <a:extLst>
            <a:ext uri="{FF2B5EF4-FFF2-40B4-BE49-F238E27FC236}">
              <a16:creationId xmlns="" xmlns:a16="http://schemas.microsoft.com/office/drawing/2014/main" id="{085E7286-4028-435B-96AA-804C88742668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77" name="Rectangle 6">
          <a:extLst>
            <a:ext uri="{FF2B5EF4-FFF2-40B4-BE49-F238E27FC236}">
              <a16:creationId xmlns="" xmlns:a16="http://schemas.microsoft.com/office/drawing/2014/main" id="{7D14AC73-78CE-40B4-B569-13DF5F1CE82B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378" name="Rectangle 6">
          <a:extLst>
            <a:ext uri="{FF2B5EF4-FFF2-40B4-BE49-F238E27FC236}">
              <a16:creationId xmlns="" xmlns:a16="http://schemas.microsoft.com/office/drawing/2014/main" id="{39629D06-0C87-4116-98CB-0D6D6F299133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79" name="Rectangle 6">
          <a:extLst>
            <a:ext uri="{FF2B5EF4-FFF2-40B4-BE49-F238E27FC236}">
              <a16:creationId xmlns="" xmlns:a16="http://schemas.microsoft.com/office/drawing/2014/main" id="{EE7819E0-E911-408A-8C9D-1DB6CCCA6BE5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380" name="Rectangle 6">
          <a:extLst>
            <a:ext uri="{FF2B5EF4-FFF2-40B4-BE49-F238E27FC236}">
              <a16:creationId xmlns="" xmlns:a16="http://schemas.microsoft.com/office/drawing/2014/main" id="{0499843D-1CFE-4933-993D-FED5C98C2001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81" name="Rectangle 6">
          <a:extLst>
            <a:ext uri="{FF2B5EF4-FFF2-40B4-BE49-F238E27FC236}">
              <a16:creationId xmlns="" xmlns:a16="http://schemas.microsoft.com/office/drawing/2014/main" id="{BA4E2AE6-F20C-47A4-8FB3-862373345257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82" name="Rectangle 6">
          <a:extLst>
            <a:ext uri="{FF2B5EF4-FFF2-40B4-BE49-F238E27FC236}">
              <a16:creationId xmlns="" xmlns:a16="http://schemas.microsoft.com/office/drawing/2014/main" id="{67716A6B-FB72-4FB6-9C28-EA213DF22023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83" name="Rectangle 6">
          <a:extLst>
            <a:ext uri="{FF2B5EF4-FFF2-40B4-BE49-F238E27FC236}">
              <a16:creationId xmlns="" xmlns:a16="http://schemas.microsoft.com/office/drawing/2014/main" id="{833413AC-045C-4E1D-8F25-0801DC4F4FEF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84" name="Rectangle 6">
          <a:extLst>
            <a:ext uri="{FF2B5EF4-FFF2-40B4-BE49-F238E27FC236}">
              <a16:creationId xmlns="" xmlns:a16="http://schemas.microsoft.com/office/drawing/2014/main" id="{928B1E4B-62E6-4D72-9082-902425B5955A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85" name="Rectangle 6">
          <a:extLst>
            <a:ext uri="{FF2B5EF4-FFF2-40B4-BE49-F238E27FC236}">
              <a16:creationId xmlns="" xmlns:a16="http://schemas.microsoft.com/office/drawing/2014/main" id="{1BC1ED4C-06CA-4331-861B-96D1981395F3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386" name="Rectangle 6">
          <a:extLst>
            <a:ext uri="{FF2B5EF4-FFF2-40B4-BE49-F238E27FC236}">
              <a16:creationId xmlns="" xmlns:a16="http://schemas.microsoft.com/office/drawing/2014/main" id="{737CF4CB-2CD5-4CA7-A987-13F8E647514B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87" name="Rectangle 6">
          <a:extLst>
            <a:ext uri="{FF2B5EF4-FFF2-40B4-BE49-F238E27FC236}">
              <a16:creationId xmlns="" xmlns:a16="http://schemas.microsoft.com/office/drawing/2014/main" id="{457D5395-3FE1-451B-8344-F762FF5ADA0B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88" name="Rectangle 6">
          <a:extLst>
            <a:ext uri="{FF2B5EF4-FFF2-40B4-BE49-F238E27FC236}">
              <a16:creationId xmlns="" xmlns:a16="http://schemas.microsoft.com/office/drawing/2014/main" id="{A8FFB4DC-AF36-4338-BFE3-643ED3B0A632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89" name="Rectangle 6">
          <a:extLst>
            <a:ext uri="{FF2B5EF4-FFF2-40B4-BE49-F238E27FC236}">
              <a16:creationId xmlns="" xmlns:a16="http://schemas.microsoft.com/office/drawing/2014/main" id="{85A210C8-C9B8-403F-87B9-6D6D701D9FFB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390" name="Rectangle 6">
          <a:extLst>
            <a:ext uri="{FF2B5EF4-FFF2-40B4-BE49-F238E27FC236}">
              <a16:creationId xmlns="" xmlns:a16="http://schemas.microsoft.com/office/drawing/2014/main" id="{2C0BDC75-BBE4-41FA-ACD2-21155FDF8642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91" name="Rectangle 6">
          <a:extLst>
            <a:ext uri="{FF2B5EF4-FFF2-40B4-BE49-F238E27FC236}">
              <a16:creationId xmlns="" xmlns:a16="http://schemas.microsoft.com/office/drawing/2014/main" id="{5A9F9533-05F0-47C7-BA9D-121B6F20910C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92" name="Rectangle 6">
          <a:extLst>
            <a:ext uri="{FF2B5EF4-FFF2-40B4-BE49-F238E27FC236}">
              <a16:creationId xmlns="" xmlns:a16="http://schemas.microsoft.com/office/drawing/2014/main" id="{CA108801-3887-4498-AB65-7685443FA015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393" name="Rectangle 6">
          <a:extLst>
            <a:ext uri="{FF2B5EF4-FFF2-40B4-BE49-F238E27FC236}">
              <a16:creationId xmlns="" xmlns:a16="http://schemas.microsoft.com/office/drawing/2014/main" id="{1306DE0B-958D-4993-B666-5EA6AA50C4E9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94" name="Rectangle 6">
          <a:extLst>
            <a:ext uri="{FF2B5EF4-FFF2-40B4-BE49-F238E27FC236}">
              <a16:creationId xmlns="" xmlns:a16="http://schemas.microsoft.com/office/drawing/2014/main" id="{7CC5F191-AA52-47F8-A591-36EFB471FA26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395" name="Rectangle 6">
          <a:extLst>
            <a:ext uri="{FF2B5EF4-FFF2-40B4-BE49-F238E27FC236}">
              <a16:creationId xmlns="" xmlns:a16="http://schemas.microsoft.com/office/drawing/2014/main" id="{E48B45A1-6E2C-4DF4-A3F7-7BC080D4A995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96" name="Rectangle 6">
          <a:extLst>
            <a:ext uri="{FF2B5EF4-FFF2-40B4-BE49-F238E27FC236}">
              <a16:creationId xmlns="" xmlns:a16="http://schemas.microsoft.com/office/drawing/2014/main" id="{F4CE9304-338A-42FA-872C-8D0EF33E3EE4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97" name="Rectangle 6">
          <a:extLst>
            <a:ext uri="{FF2B5EF4-FFF2-40B4-BE49-F238E27FC236}">
              <a16:creationId xmlns="" xmlns:a16="http://schemas.microsoft.com/office/drawing/2014/main" id="{5B0DF2D9-9251-4900-926F-ED01FEBAE8CE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398" name="Rectangle 6">
          <a:extLst>
            <a:ext uri="{FF2B5EF4-FFF2-40B4-BE49-F238E27FC236}">
              <a16:creationId xmlns="" xmlns:a16="http://schemas.microsoft.com/office/drawing/2014/main" id="{AE426D5C-F968-4AE9-A3AB-1FB8C4EA8FD3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399" name="Rectangle 6">
          <a:extLst>
            <a:ext uri="{FF2B5EF4-FFF2-40B4-BE49-F238E27FC236}">
              <a16:creationId xmlns="" xmlns:a16="http://schemas.microsoft.com/office/drawing/2014/main" id="{EC7DAA47-0475-4FA7-BADA-CF6EF47093E6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400" name="Rectangle 6">
          <a:extLst>
            <a:ext uri="{FF2B5EF4-FFF2-40B4-BE49-F238E27FC236}">
              <a16:creationId xmlns="" xmlns:a16="http://schemas.microsoft.com/office/drawing/2014/main" id="{82DFA019-2909-4D69-B8FB-6ACE5C4BA229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01" name="Rectangle 6">
          <a:extLst>
            <a:ext uri="{FF2B5EF4-FFF2-40B4-BE49-F238E27FC236}">
              <a16:creationId xmlns="" xmlns:a16="http://schemas.microsoft.com/office/drawing/2014/main" id="{80DC5746-1E9D-4D15-B6F2-D268AC275B75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02" name="Rectangle 6">
          <a:extLst>
            <a:ext uri="{FF2B5EF4-FFF2-40B4-BE49-F238E27FC236}">
              <a16:creationId xmlns="" xmlns:a16="http://schemas.microsoft.com/office/drawing/2014/main" id="{4D9E0168-F4A5-459B-9D96-E8B08249A631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03" name="Rectangle 6">
          <a:extLst>
            <a:ext uri="{FF2B5EF4-FFF2-40B4-BE49-F238E27FC236}">
              <a16:creationId xmlns="" xmlns:a16="http://schemas.microsoft.com/office/drawing/2014/main" id="{DFC09029-7C6D-4069-830E-57E189047365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04" name="Rectangle 6">
          <a:extLst>
            <a:ext uri="{FF2B5EF4-FFF2-40B4-BE49-F238E27FC236}">
              <a16:creationId xmlns="" xmlns:a16="http://schemas.microsoft.com/office/drawing/2014/main" id="{4AC3F91E-EA6A-4F45-A592-870491EFA5B2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05" name="Rectangle 6">
          <a:extLst>
            <a:ext uri="{FF2B5EF4-FFF2-40B4-BE49-F238E27FC236}">
              <a16:creationId xmlns="" xmlns:a16="http://schemas.microsoft.com/office/drawing/2014/main" id="{1E2B40DC-A9AF-434C-B97F-7E50C381E5A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406" name="Rectangle 6">
          <a:extLst>
            <a:ext uri="{FF2B5EF4-FFF2-40B4-BE49-F238E27FC236}">
              <a16:creationId xmlns="" xmlns:a16="http://schemas.microsoft.com/office/drawing/2014/main" id="{29926ABE-1952-4978-953D-B7CF3C0A84A1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07" name="Rectangle 6">
          <a:extLst>
            <a:ext uri="{FF2B5EF4-FFF2-40B4-BE49-F238E27FC236}">
              <a16:creationId xmlns="" xmlns:a16="http://schemas.microsoft.com/office/drawing/2014/main" id="{55545722-0C0E-4B7D-AD73-CDEA29808900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08" name="Rectangle 6">
          <a:extLst>
            <a:ext uri="{FF2B5EF4-FFF2-40B4-BE49-F238E27FC236}">
              <a16:creationId xmlns="" xmlns:a16="http://schemas.microsoft.com/office/drawing/2014/main" id="{1CF94D2C-04FC-43EC-9240-C030129B7B3A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09" name="Rectangle 6">
          <a:extLst>
            <a:ext uri="{FF2B5EF4-FFF2-40B4-BE49-F238E27FC236}">
              <a16:creationId xmlns="" xmlns:a16="http://schemas.microsoft.com/office/drawing/2014/main" id="{41A4B70C-F201-4297-8856-07DFD7E909BB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410" name="Rectangle 6">
          <a:extLst>
            <a:ext uri="{FF2B5EF4-FFF2-40B4-BE49-F238E27FC236}">
              <a16:creationId xmlns="" xmlns:a16="http://schemas.microsoft.com/office/drawing/2014/main" id="{A43F9B66-2D1F-4642-8377-98291D33FCE4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11" name="Rectangle 6">
          <a:extLst>
            <a:ext uri="{FF2B5EF4-FFF2-40B4-BE49-F238E27FC236}">
              <a16:creationId xmlns="" xmlns:a16="http://schemas.microsoft.com/office/drawing/2014/main" id="{E78F08B5-27CB-4FE9-88A6-2E8B54280740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12" name="Rectangle 6">
          <a:extLst>
            <a:ext uri="{FF2B5EF4-FFF2-40B4-BE49-F238E27FC236}">
              <a16:creationId xmlns="" xmlns:a16="http://schemas.microsoft.com/office/drawing/2014/main" id="{DCABB938-EBE0-42AA-9894-5F029730305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13" name="Rectangle 6">
          <a:extLst>
            <a:ext uri="{FF2B5EF4-FFF2-40B4-BE49-F238E27FC236}">
              <a16:creationId xmlns="" xmlns:a16="http://schemas.microsoft.com/office/drawing/2014/main" id="{E50B1A4E-836E-468C-96CF-FB5EE691A5A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14" name="Rectangle 6">
          <a:extLst>
            <a:ext uri="{FF2B5EF4-FFF2-40B4-BE49-F238E27FC236}">
              <a16:creationId xmlns="" xmlns:a16="http://schemas.microsoft.com/office/drawing/2014/main" id="{59C2BB9A-71F7-447E-B5DF-A1D3766669B9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415" name="Rectangle 6">
          <a:extLst>
            <a:ext uri="{FF2B5EF4-FFF2-40B4-BE49-F238E27FC236}">
              <a16:creationId xmlns="" xmlns:a16="http://schemas.microsoft.com/office/drawing/2014/main" id="{B83156C2-FF2A-4223-B1BE-08F2127BB914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16" name="Rectangle 6">
          <a:extLst>
            <a:ext uri="{FF2B5EF4-FFF2-40B4-BE49-F238E27FC236}">
              <a16:creationId xmlns="" xmlns:a16="http://schemas.microsoft.com/office/drawing/2014/main" id="{A3722A72-7763-4CE6-8F61-92C59A806116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417" name="Rectangle 6">
          <a:extLst>
            <a:ext uri="{FF2B5EF4-FFF2-40B4-BE49-F238E27FC236}">
              <a16:creationId xmlns="" xmlns:a16="http://schemas.microsoft.com/office/drawing/2014/main" id="{1A904D8A-B47D-44BD-97E2-B381714ABAC5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18" name="Rectangle 6">
          <a:extLst>
            <a:ext uri="{FF2B5EF4-FFF2-40B4-BE49-F238E27FC236}">
              <a16:creationId xmlns="" xmlns:a16="http://schemas.microsoft.com/office/drawing/2014/main" id="{01434C8B-4243-4D95-9FEB-17732EBCCF24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19" name="Rectangle 6">
          <a:extLst>
            <a:ext uri="{FF2B5EF4-FFF2-40B4-BE49-F238E27FC236}">
              <a16:creationId xmlns="" xmlns:a16="http://schemas.microsoft.com/office/drawing/2014/main" id="{E6966D04-D300-470A-8E1D-A78E83FA5C0C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85725"/>
    <xdr:sp macro="" textlink="">
      <xdr:nvSpPr>
        <xdr:cNvPr id="420" name="Rectangle 6">
          <a:extLst>
            <a:ext uri="{FF2B5EF4-FFF2-40B4-BE49-F238E27FC236}">
              <a16:creationId xmlns="" xmlns:a16="http://schemas.microsoft.com/office/drawing/2014/main" id="{14B7B428-3F94-492D-BF56-36D62A53C21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21" name="Rectangle 6">
          <a:extLst>
            <a:ext uri="{FF2B5EF4-FFF2-40B4-BE49-F238E27FC236}">
              <a16:creationId xmlns="" xmlns:a16="http://schemas.microsoft.com/office/drawing/2014/main" id="{368DCA8B-6A31-40BB-B472-2AAD64DC9FCE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422" name="Rectangle 6">
          <a:extLst>
            <a:ext uri="{FF2B5EF4-FFF2-40B4-BE49-F238E27FC236}">
              <a16:creationId xmlns="" xmlns:a16="http://schemas.microsoft.com/office/drawing/2014/main" id="{E7CEEC83-F66C-46C8-8DFB-D0FEBFD7FA86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23" name="Rectangle 6">
          <a:extLst>
            <a:ext uri="{FF2B5EF4-FFF2-40B4-BE49-F238E27FC236}">
              <a16:creationId xmlns="" xmlns:a16="http://schemas.microsoft.com/office/drawing/2014/main" id="{5D288172-DB40-4807-8297-99DB50DA9E3A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24" name="Rectangle 6">
          <a:extLst>
            <a:ext uri="{FF2B5EF4-FFF2-40B4-BE49-F238E27FC236}">
              <a16:creationId xmlns="" xmlns:a16="http://schemas.microsoft.com/office/drawing/2014/main" id="{19575640-CB24-4B15-ADD2-F47EBD6002B6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25" name="Rectangle 6">
          <a:extLst>
            <a:ext uri="{FF2B5EF4-FFF2-40B4-BE49-F238E27FC236}">
              <a16:creationId xmlns="" xmlns:a16="http://schemas.microsoft.com/office/drawing/2014/main" id="{FACADF68-A1D3-48B8-905D-3091CEC6537E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26" name="Rectangle 6">
          <a:extLst>
            <a:ext uri="{FF2B5EF4-FFF2-40B4-BE49-F238E27FC236}">
              <a16:creationId xmlns="" xmlns:a16="http://schemas.microsoft.com/office/drawing/2014/main" id="{304956A3-789A-40C7-A920-3518A707A96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27" name="Rectangle 6">
          <a:extLst>
            <a:ext uri="{FF2B5EF4-FFF2-40B4-BE49-F238E27FC236}">
              <a16:creationId xmlns="" xmlns:a16="http://schemas.microsoft.com/office/drawing/2014/main" id="{CF9B7FCF-BA83-4525-BCF9-BC267E5CFD2C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428" name="Rectangle 6">
          <a:extLst>
            <a:ext uri="{FF2B5EF4-FFF2-40B4-BE49-F238E27FC236}">
              <a16:creationId xmlns="" xmlns:a16="http://schemas.microsoft.com/office/drawing/2014/main" id="{1ACE48DC-C45D-4BD2-BD95-73B33182BD96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29" name="Rectangle 6">
          <a:extLst>
            <a:ext uri="{FF2B5EF4-FFF2-40B4-BE49-F238E27FC236}">
              <a16:creationId xmlns="" xmlns:a16="http://schemas.microsoft.com/office/drawing/2014/main" id="{2F8F904E-200F-4F9E-9659-0BE32FEC4110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30" name="Rectangle 6">
          <a:extLst>
            <a:ext uri="{FF2B5EF4-FFF2-40B4-BE49-F238E27FC236}">
              <a16:creationId xmlns="" xmlns:a16="http://schemas.microsoft.com/office/drawing/2014/main" id="{06CA1298-6AF1-4FBB-ABCE-DD5619CAB2DF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31" name="Rectangle 6">
          <a:extLst>
            <a:ext uri="{FF2B5EF4-FFF2-40B4-BE49-F238E27FC236}">
              <a16:creationId xmlns="" xmlns:a16="http://schemas.microsoft.com/office/drawing/2014/main" id="{11149708-69C9-4AB9-885B-9AD48CE6399C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314325"/>
    <xdr:sp macro="" textlink="">
      <xdr:nvSpPr>
        <xdr:cNvPr id="432" name="Rectangle 6">
          <a:extLst>
            <a:ext uri="{FF2B5EF4-FFF2-40B4-BE49-F238E27FC236}">
              <a16:creationId xmlns="" xmlns:a16="http://schemas.microsoft.com/office/drawing/2014/main" id="{DF4561D3-F63A-48D5-9B23-9C11AC0C1F0D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33" name="Rectangle 6">
          <a:extLst>
            <a:ext uri="{FF2B5EF4-FFF2-40B4-BE49-F238E27FC236}">
              <a16:creationId xmlns="" xmlns:a16="http://schemas.microsoft.com/office/drawing/2014/main" id="{8EF20611-A119-41C1-A47E-CD736466114C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1306</xdr:row>
      <xdr:rowOff>428625</xdr:rowOff>
    </xdr:from>
    <xdr:ext cx="189035" cy="161925"/>
    <xdr:sp macro="" textlink="">
      <xdr:nvSpPr>
        <xdr:cNvPr id="434" name="Rectangle 6">
          <a:extLst>
            <a:ext uri="{FF2B5EF4-FFF2-40B4-BE49-F238E27FC236}">
              <a16:creationId xmlns="" xmlns:a16="http://schemas.microsoft.com/office/drawing/2014/main" id="{9B9AF03E-931B-4D91-87F6-7AC47F432A83}"/>
            </a:ext>
          </a:extLst>
        </xdr:cNvPr>
        <xdr:cNvSpPr>
          <a:spLocks noChangeArrowheads="1"/>
        </xdr:cNvSpPr>
      </xdr:nvSpPr>
      <xdr:spPr bwMode="auto">
        <a:xfrm>
          <a:off x="371475" y="1132046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35" name="Rectangle 6">
          <a:extLst>
            <a:ext uri="{FF2B5EF4-FFF2-40B4-BE49-F238E27FC236}">
              <a16:creationId xmlns="" xmlns:a16="http://schemas.microsoft.com/office/drawing/2014/main" id="{45E34C4D-65D8-458C-9AA1-A5EFEC37461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1309</xdr:row>
      <xdr:rowOff>409575</xdr:rowOff>
    </xdr:from>
    <xdr:ext cx="189035" cy="323850"/>
    <xdr:sp macro="" textlink="">
      <xdr:nvSpPr>
        <xdr:cNvPr id="436" name="Rectangle 6">
          <a:extLst>
            <a:ext uri="{FF2B5EF4-FFF2-40B4-BE49-F238E27FC236}">
              <a16:creationId xmlns="" xmlns:a16="http://schemas.microsoft.com/office/drawing/2014/main" id="{83C31EB5-0CDA-4DD6-9F5B-32D65784FC99}"/>
            </a:ext>
          </a:extLst>
        </xdr:cNvPr>
        <xdr:cNvSpPr>
          <a:spLocks noChangeArrowheads="1"/>
        </xdr:cNvSpPr>
      </xdr:nvSpPr>
      <xdr:spPr bwMode="auto">
        <a:xfrm>
          <a:off x="371475" y="1150715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437" name="Rectangle 6">
          <a:extLst>
            <a:ext uri="{FF2B5EF4-FFF2-40B4-BE49-F238E27FC236}">
              <a16:creationId xmlns="" xmlns:a16="http://schemas.microsoft.com/office/drawing/2014/main" id="{F7F397EB-3B4B-4F50-86E7-D54ADFBEFAC1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438" name="Rectangle 6">
          <a:extLst>
            <a:ext uri="{FF2B5EF4-FFF2-40B4-BE49-F238E27FC236}">
              <a16:creationId xmlns="" xmlns:a16="http://schemas.microsoft.com/office/drawing/2014/main" id="{9E2DDACF-CEAE-46DF-BCB2-0AC783BECC5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39" name="Rectangle 6">
          <a:extLst>
            <a:ext uri="{FF2B5EF4-FFF2-40B4-BE49-F238E27FC236}">
              <a16:creationId xmlns="" xmlns:a16="http://schemas.microsoft.com/office/drawing/2014/main" id="{0D3BA0C4-59C7-4FAF-BB74-92CA6DBB49B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440" name="Rectangle 6">
          <a:extLst>
            <a:ext uri="{FF2B5EF4-FFF2-40B4-BE49-F238E27FC236}">
              <a16:creationId xmlns="" xmlns:a16="http://schemas.microsoft.com/office/drawing/2014/main" id="{20C6BCB2-86CF-4D49-8E93-1ADA19B6496D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41" name="Rectangle 6">
          <a:extLst>
            <a:ext uri="{FF2B5EF4-FFF2-40B4-BE49-F238E27FC236}">
              <a16:creationId xmlns="" xmlns:a16="http://schemas.microsoft.com/office/drawing/2014/main" id="{86BDCA68-155B-4D56-A55B-36464DE9FE2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42" name="Rectangle 6">
          <a:extLst>
            <a:ext uri="{FF2B5EF4-FFF2-40B4-BE49-F238E27FC236}">
              <a16:creationId xmlns="" xmlns:a16="http://schemas.microsoft.com/office/drawing/2014/main" id="{42D8221F-B486-4AF2-9EDF-47A9296CF3B8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43" name="Rectangle 6">
          <a:extLst>
            <a:ext uri="{FF2B5EF4-FFF2-40B4-BE49-F238E27FC236}">
              <a16:creationId xmlns="" xmlns:a16="http://schemas.microsoft.com/office/drawing/2014/main" id="{0B0EB964-7E79-4D05-AC52-D6AD20071397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444" name="Rectangle 6">
          <a:extLst>
            <a:ext uri="{FF2B5EF4-FFF2-40B4-BE49-F238E27FC236}">
              <a16:creationId xmlns="" xmlns:a16="http://schemas.microsoft.com/office/drawing/2014/main" id="{A9BC4D39-E921-4ECF-8190-0B1B2A1C3DD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45" name="Rectangle 6">
          <a:extLst>
            <a:ext uri="{FF2B5EF4-FFF2-40B4-BE49-F238E27FC236}">
              <a16:creationId xmlns="" xmlns:a16="http://schemas.microsoft.com/office/drawing/2014/main" id="{1C64B905-AFC1-496D-ADCB-1745F1B142E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46" name="Rectangle 6">
          <a:extLst>
            <a:ext uri="{FF2B5EF4-FFF2-40B4-BE49-F238E27FC236}">
              <a16:creationId xmlns="" xmlns:a16="http://schemas.microsoft.com/office/drawing/2014/main" id="{48A7A22A-BCE9-49D2-A84B-2F3C641458F4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47" name="Rectangle 6">
          <a:extLst>
            <a:ext uri="{FF2B5EF4-FFF2-40B4-BE49-F238E27FC236}">
              <a16:creationId xmlns="" xmlns:a16="http://schemas.microsoft.com/office/drawing/2014/main" id="{7EE653E3-AE1F-434C-A99D-1942E9C5AE3F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48" name="Rectangle 6">
          <a:extLst>
            <a:ext uri="{FF2B5EF4-FFF2-40B4-BE49-F238E27FC236}">
              <a16:creationId xmlns="" xmlns:a16="http://schemas.microsoft.com/office/drawing/2014/main" id="{56081099-926C-46CD-BBCF-E35E021B81EF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49" name="Rectangle 6">
          <a:extLst>
            <a:ext uri="{FF2B5EF4-FFF2-40B4-BE49-F238E27FC236}">
              <a16:creationId xmlns="" xmlns:a16="http://schemas.microsoft.com/office/drawing/2014/main" id="{8CFEADA1-7930-44C0-803B-5B901200BB23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450" name="Rectangle 6">
          <a:extLst>
            <a:ext uri="{FF2B5EF4-FFF2-40B4-BE49-F238E27FC236}">
              <a16:creationId xmlns="" xmlns:a16="http://schemas.microsoft.com/office/drawing/2014/main" id="{C073B391-95B3-4727-A957-C70C2F3371CE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51" name="Rectangle 6">
          <a:extLst>
            <a:ext uri="{FF2B5EF4-FFF2-40B4-BE49-F238E27FC236}">
              <a16:creationId xmlns="" xmlns:a16="http://schemas.microsoft.com/office/drawing/2014/main" id="{ABB66465-DDC0-4712-AC6A-ADA147D013DF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52" name="Rectangle 6">
          <a:extLst>
            <a:ext uri="{FF2B5EF4-FFF2-40B4-BE49-F238E27FC236}">
              <a16:creationId xmlns="" xmlns:a16="http://schemas.microsoft.com/office/drawing/2014/main" id="{34FC7A4B-17A8-49FC-A535-0A9751095FA7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53" name="Rectangle 6">
          <a:extLst>
            <a:ext uri="{FF2B5EF4-FFF2-40B4-BE49-F238E27FC236}">
              <a16:creationId xmlns="" xmlns:a16="http://schemas.microsoft.com/office/drawing/2014/main" id="{80CC0CB6-DA4D-48A7-BC27-C585BCA6459A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454" name="Rectangle 6">
          <a:extLst>
            <a:ext uri="{FF2B5EF4-FFF2-40B4-BE49-F238E27FC236}">
              <a16:creationId xmlns="" xmlns:a16="http://schemas.microsoft.com/office/drawing/2014/main" id="{67A1B8D7-9F65-4538-86BC-4CBFA18A76ED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55" name="Rectangle 6">
          <a:extLst>
            <a:ext uri="{FF2B5EF4-FFF2-40B4-BE49-F238E27FC236}">
              <a16:creationId xmlns="" xmlns:a16="http://schemas.microsoft.com/office/drawing/2014/main" id="{CFDFC341-2E1D-43E1-87AF-3454F27404DE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71450"/>
    <xdr:sp macro="" textlink="">
      <xdr:nvSpPr>
        <xdr:cNvPr id="456" name="Rectangle 6">
          <a:extLst>
            <a:ext uri="{FF2B5EF4-FFF2-40B4-BE49-F238E27FC236}">
              <a16:creationId xmlns="" xmlns:a16="http://schemas.microsoft.com/office/drawing/2014/main" id="{70DA693C-C8B3-43CD-B7F3-D48D2D08052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57" name="Rectangle 6">
          <a:extLst>
            <a:ext uri="{FF2B5EF4-FFF2-40B4-BE49-F238E27FC236}">
              <a16:creationId xmlns="" xmlns:a16="http://schemas.microsoft.com/office/drawing/2014/main" id="{04F66CBC-2772-4BAB-9307-C6D152DA21F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58" name="Rectangle 6">
          <a:extLst>
            <a:ext uri="{FF2B5EF4-FFF2-40B4-BE49-F238E27FC236}">
              <a16:creationId xmlns="" xmlns:a16="http://schemas.microsoft.com/office/drawing/2014/main" id="{3E4420EA-6B88-46AE-B03C-F19028E7261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459" name="Rectangle 6">
          <a:extLst>
            <a:ext uri="{FF2B5EF4-FFF2-40B4-BE49-F238E27FC236}">
              <a16:creationId xmlns="" xmlns:a16="http://schemas.microsoft.com/office/drawing/2014/main" id="{0DA0E962-A979-45A4-AC1E-583170EA228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60" name="Rectangle 6">
          <a:extLst>
            <a:ext uri="{FF2B5EF4-FFF2-40B4-BE49-F238E27FC236}">
              <a16:creationId xmlns="" xmlns:a16="http://schemas.microsoft.com/office/drawing/2014/main" id="{23209AD9-2768-4A41-BCA3-2A3C8B880593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461" name="Rectangle 6">
          <a:extLst>
            <a:ext uri="{FF2B5EF4-FFF2-40B4-BE49-F238E27FC236}">
              <a16:creationId xmlns="" xmlns:a16="http://schemas.microsoft.com/office/drawing/2014/main" id="{A8E0870E-8D70-45FD-9379-64987E3D8AAD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62" name="Rectangle 6">
          <a:extLst>
            <a:ext uri="{FF2B5EF4-FFF2-40B4-BE49-F238E27FC236}">
              <a16:creationId xmlns="" xmlns:a16="http://schemas.microsoft.com/office/drawing/2014/main" id="{A140E0ED-8F79-4F24-A2B5-F2DE0B7E4E0A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63" name="Rectangle 6">
          <a:extLst>
            <a:ext uri="{FF2B5EF4-FFF2-40B4-BE49-F238E27FC236}">
              <a16:creationId xmlns="" xmlns:a16="http://schemas.microsoft.com/office/drawing/2014/main" id="{34C53384-5EED-48BF-8824-F8BD04219D32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464" name="Rectangle 6">
          <a:extLst>
            <a:ext uri="{FF2B5EF4-FFF2-40B4-BE49-F238E27FC236}">
              <a16:creationId xmlns="" xmlns:a16="http://schemas.microsoft.com/office/drawing/2014/main" id="{C7F2C6A3-73BB-44D3-941B-104B3FC38D4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65" name="Rectangle 6">
          <a:extLst>
            <a:ext uri="{FF2B5EF4-FFF2-40B4-BE49-F238E27FC236}">
              <a16:creationId xmlns="" xmlns:a16="http://schemas.microsoft.com/office/drawing/2014/main" id="{F7652049-97F7-433B-82B3-29A36B8ACC5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466" name="Rectangle 6">
          <a:extLst>
            <a:ext uri="{FF2B5EF4-FFF2-40B4-BE49-F238E27FC236}">
              <a16:creationId xmlns="" xmlns:a16="http://schemas.microsoft.com/office/drawing/2014/main" id="{08F05B2E-1219-4889-8747-53761FA4323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67" name="Rectangle 6">
          <a:extLst>
            <a:ext uri="{FF2B5EF4-FFF2-40B4-BE49-F238E27FC236}">
              <a16:creationId xmlns="" xmlns:a16="http://schemas.microsoft.com/office/drawing/2014/main" id="{C10EA5EE-D11B-4687-A604-29C21969ADE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68" name="Rectangle 6">
          <a:extLst>
            <a:ext uri="{FF2B5EF4-FFF2-40B4-BE49-F238E27FC236}">
              <a16:creationId xmlns="" xmlns:a16="http://schemas.microsoft.com/office/drawing/2014/main" id="{D8A21805-F752-48FD-B870-AB2E00A986B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69" name="Rectangle 6">
          <a:extLst>
            <a:ext uri="{FF2B5EF4-FFF2-40B4-BE49-F238E27FC236}">
              <a16:creationId xmlns="" xmlns:a16="http://schemas.microsoft.com/office/drawing/2014/main" id="{81426EF7-59E4-4926-8020-CFD3EE54F4D1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70" name="Rectangle 6">
          <a:extLst>
            <a:ext uri="{FF2B5EF4-FFF2-40B4-BE49-F238E27FC236}">
              <a16:creationId xmlns="" xmlns:a16="http://schemas.microsoft.com/office/drawing/2014/main" id="{1096D5EC-3112-4EE6-9A5B-F282C814331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71" name="Rectangle 6">
          <a:extLst>
            <a:ext uri="{FF2B5EF4-FFF2-40B4-BE49-F238E27FC236}">
              <a16:creationId xmlns="" xmlns:a16="http://schemas.microsoft.com/office/drawing/2014/main" id="{DEFEA596-ADD6-49C4-A1EC-58337EBD4737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472" name="Rectangle 6">
          <a:extLst>
            <a:ext uri="{FF2B5EF4-FFF2-40B4-BE49-F238E27FC236}">
              <a16:creationId xmlns="" xmlns:a16="http://schemas.microsoft.com/office/drawing/2014/main" id="{F4E3968B-4971-4086-8705-CDAFF719312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73" name="Rectangle 6">
          <a:extLst>
            <a:ext uri="{FF2B5EF4-FFF2-40B4-BE49-F238E27FC236}">
              <a16:creationId xmlns="" xmlns:a16="http://schemas.microsoft.com/office/drawing/2014/main" id="{2CBD43AE-2E99-4156-8FFB-05F009127FD4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74" name="Rectangle 6">
          <a:extLst>
            <a:ext uri="{FF2B5EF4-FFF2-40B4-BE49-F238E27FC236}">
              <a16:creationId xmlns="" xmlns:a16="http://schemas.microsoft.com/office/drawing/2014/main" id="{26C993B2-E0E8-4A35-AFAE-B9FB05A67728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75" name="Rectangle 6">
          <a:extLst>
            <a:ext uri="{FF2B5EF4-FFF2-40B4-BE49-F238E27FC236}">
              <a16:creationId xmlns="" xmlns:a16="http://schemas.microsoft.com/office/drawing/2014/main" id="{8475502E-845E-4213-B4BC-C8F1DF6D6B34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476" name="Rectangle 6">
          <a:extLst>
            <a:ext uri="{FF2B5EF4-FFF2-40B4-BE49-F238E27FC236}">
              <a16:creationId xmlns="" xmlns:a16="http://schemas.microsoft.com/office/drawing/2014/main" id="{F228C465-7399-43C1-926E-D9301150269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77" name="Rectangle 6">
          <a:extLst>
            <a:ext uri="{FF2B5EF4-FFF2-40B4-BE49-F238E27FC236}">
              <a16:creationId xmlns="" xmlns:a16="http://schemas.microsoft.com/office/drawing/2014/main" id="{A668690B-39FA-4E86-A5E9-423A3C887D8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78" name="Rectangle 6">
          <a:extLst>
            <a:ext uri="{FF2B5EF4-FFF2-40B4-BE49-F238E27FC236}">
              <a16:creationId xmlns="" xmlns:a16="http://schemas.microsoft.com/office/drawing/2014/main" id="{830BD290-C9C6-4782-9311-2BF44C96CA7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479" name="Rectangle 6">
          <a:extLst>
            <a:ext uri="{FF2B5EF4-FFF2-40B4-BE49-F238E27FC236}">
              <a16:creationId xmlns="" xmlns:a16="http://schemas.microsoft.com/office/drawing/2014/main" id="{3C625D04-A0B6-4FD3-AF10-929820813CDA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80" name="Rectangle 6">
          <a:extLst>
            <a:ext uri="{FF2B5EF4-FFF2-40B4-BE49-F238E27FC236}">
              <a16:creationId xmlns="" xmlns:a16="http://schemas.microsoft.com/office/drawing/2014/main" id="{87316AC2-BA76-4681-A400-700F50D3831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481" name="Rectangle 6">
          <a:extLst>
            <a:ext uri="{FF2B5EF4-FFF2-40B4-BE49-F238E27FC236}">
              <a16:creationId xmlns="" xmlns:a16="http://schemas.microsoft.com/office/drawing/2014/main" id="{4513CC42-9A00-466D-9C70-02B47D99572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82" name="Rectangle 6">
          <a:extLst>
            <a:ext uri="{FF2B5EF4-FFF2-40B4-BE49-F238E27FC236}">
              <a16:creationId xmlns="" xmlns:a16="http://schemas.microsoft.com/office/drawing/2014/main" id="{1102DCBC-37B9-4FD4-9A34-627116E3E663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83" name="Rectangle 6">
          <a:extLst>
            <a:ext uri="{FF2B5EF4-FFF2-40B4-BE49-F238E27FC236}">
              <a16:creationId xmlns="" xmlns:a16="http://schemas.microsoft.com/office/drawing/2014/main" id="{7848BC42-51C5-4590-8151-1C15B19CDCB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484" name="Rectangle 6">
          <a:extLst>
            <a:ext uri="{FF2B5EF4-FFF2-40B4-BE49-F238E27FC236}">
              <a16:creationId xmlns="" xmlns:a16="http://schemas.microsoft.com/office/drawing/2014/main" id="{1D9C5C2F-5F1C-4AEC-BFD0-BA19DCE0408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85" name="Rectangle 6">
          <a:extLst>
            <a:ext uri="{FF2B5EF4-FFF2-40B4-BE49-F238E27FC236}">
              <a16:creationId xmlns="" xmlns:a16="http://schemas.microsoft.com/office/drawing/2014/main" id="{F333D2B5-F998-4146-A313-518C465EDF5A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486" name="Rectangle 6">
          <a:extLst>
            <a:ext uri="{FF2B5EF4-FFF2-40B4-BE49-F238E27FC236}">
              <a16:creationId xmlns="" xmlns:a16="http://schemas.microsoft.com/office/drawing/2014/main" id="{7573BD01-DEE9-426A-B99F-AC3F3E7D9FC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87" name="Rectangle 6">
          <a:extLst>
            <a:ext uri="{FF2B5EF4-FFF2-40B4-BE49-F238E27FC236}">
              <a16:creationId xmlns="" xmlns:a16="http://schemas.microsoft.com/office/drawing/2014/main" id="{390D5818-B382-448E-BB92-C34D9217C3C3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88" name="Rectangle 6">
          <a:extLst>
            <a:ext uri="{FF2B5EF4-FFF2-40B4-BE49-F238E27FC236}">
              <a16:creationId xmlns="" xmlns:a16="http://schemas.microsoft.com/office/drawing/2014/main" id="{129B8F5B-8529-475C-8C63-AFDDF1D70192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89" name="Rectangle 6">
          <a:extLst>
            <a:ext uri="{FF2B5EF4-FFF2-40B4-BE49-F238E27FC236}">
              <a16:creationId xmlns="" xmlns:a16="http://schemas.microsoft.com/office/drawing/2014/main" id="{8001562C-9C66-41A7-84EB-06866437FA0D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90" name="Rectangle 6">
          <a:extLst>
            <a:ext uri="{FF2B5EF4-FFF2-40B4-BE49-F238E27FC236}">
              <a16:creationId xmlns="" xmlns:a16="http://schemas.microsoft.com/office/drawing/2014/main" id="{BF95773F-148C-498E-A40E-CF4F56BD03BE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91" name="Rectangle 6">
          <a:extLst>
            <a:ext uri="{FF2B5EF4-FFF2-40B4-BE49-F238E27FC236}">
              <a16:creationId xmlns="" xmlns:a16="http://schemas.microsoft.com/office/drawing/2014/main" id="{E2AA5E7A-8595-4A2A-B9A4-7AAA6FF61B4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492" name="Rectangle 6">
          <a:extLst>
            <a:ext uri="{FF2B5EF4-FFF2-40B4-BE49-F238E27FC236}">
              <a16:creationId xmlns="" xmlns:a16="http://schemas.microsoft.com/office/drawing/2014/main" id="{9B505256-52C6-4AFB-971F-8BC32551850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93" name="Rectangle 6">
          <a:extLst>
            <a:ext uri="{FF2B5EF4-FFF2-40B4-BE49-F238E27FC236}">
              <a16:creationId xmlns="" xmlns:a16="http://schemas.microsoft.com/office/drawing/2014/main" id="{A57433E0-4770-4E0F-B1DA-2B19F369C2B8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94" name="Rectangle 6">
          <a:extLst>
            <a:ext uri="{FF2B5EF4-FFF2-40B4-BE49-F238E27FC236}">
              <a16:creationId xmlns="" xmlns:a16="http://schemas.microsoft.com/office/drawing/2014/main" id="{69A22FD1-7E64-4CE8-8A0B-3B27C3A3E093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95" name="Rectangle 6">
          <a:extLst>
            <a:ext uri="{FF2B5EF4-FFF2-40B4-BE49-F238E27FC236}">
              <a16:creationId xmlns="" xmlns:a16="http://schemas.microsoft.com/office/drawing/2014/main" id="{1A3B86BE-515A-4AB0-A8F2-854526ADB8A1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496" name="Rectangle 6">
          <a:extLst>
            <a:ext uri="{FF2B5EF4-FFF2-40B4-BE49-F238E27FC236}">
              <a16:creationId xmlns="" xmlns:a16="http://schemas.microsoft.com/office/drawing/2014/main" id="{A1AB623D-F1BC-45E5-AE7A-88277CF17B0D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97" name="Rectangle 6">
          <a:extLst>
            <a:ext uri="{FF2B5EF4-FFF2-40B4-BE49-F238E27FC236}">
              <a16:creationId xmlns="" xmlns:a16="http://schemas.microsoft.com/office/drawing/2014/main" id="{C3818105-E3D7-49D6-83F7-2EE924320B52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498" name="Rectangle 6">
          <a:extLst>
            <a:ext uri="{FF2B5EF4-FFF2-40B4-BE49-F238E27FC236}">
              <a16:creationId xmlns="" xmlns:a16="http://schemas.microsoft.com/office/drawing/2014/main" id="{142C5420-FD48-43FF-A5C4-67D6CB7CB8D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499" name="Rectangle 6">
          <a:extLst>
            <a:ext uri="{FF2B5EF4-FFF2-40B4-BE49-F238E27FC236}">
              <a16:creationId xmlns="" xmlns:a16="http://schemas.microsoft.com/office/drawing/2014/main" id="{3D89A041-8865-4294-8D29-8C9A81F5431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00" name="Rectangle 6">
          <a:extLst>
            <a:ext uri="{FF2B5EF4-FFF2-40B4-BE49-F238E27FC236}">
              <a16:creationId xmlns="" xmlns:a16="http://schemas.microsoft.com/office/drawing/2014/main" id="{4940579F-D0BC-4780-8812-04D407BD256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501" name="Rectangle 6">
          <a:extLst>
            <a:ext uri="{FF2B5EF4-FFF2-40B4-BE49-F238E27FC236}">
              <a16:creationId xmlns="" xmlns:a16="http://schemas.microsoft.com/office/drawing/2014/main" id="{BA9F082E-E1AD-4D03-A93B-FB9D1CD65648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02" name="Rectangle 6">
          <a:extLst>
            <a:ext uri="{FF2B5EF4-FFF2-40B4-BE49-F238E27FC236}">
              <a16:creationId xmlns="" xmlns:a16="http://schemas.microsoft.com/office/drawing/2014/main" id="{9272A965-C386-460D-A7E4-944EAEB1A7C4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03" name="Rectangle 6">
          <a:extLst>
            <a:ext uri="{FF2B5EF4-FFF2-40B4-BE49-F238E27FC236}">
              <a16:creationId xmlns="" xmlns:a16="http://schemas.microsoft.com/office/drawing/2014/main" id="{F9348E9A-9C02-44E9-9110-AC38A60DAD8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504" name="Rectangle 6">
          <a:extLst>
            <a:ext uri="{FF2B5EF4-FFF2-40B4-BE49-F238E27FC236}">
              <a16:creationId xmlns="" xmlns:a16="http://schemas.microsoft.com/office/drawing/2014/main" id="{68B92A8A-6AE9-4405-8EC0-95FE729D701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05" name="Rectangle 6">
          <a:extLst>
            <a:ext uri="{FF2B5EF4-FFF2-40B4-BE49-F238E27FC236}">
              <a16:creationId xmlns="" xmlns:a16="http://schemas.microsoft.com/office/drawing/2014/main" id="{EE4ADCAB-3315-4734-B720-75BD44A8E4B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506" name="Rectangle 6">
          <a:extLst>
            <a:ext uri="{FF2B5EF4-FFF2-40B4-BE49-F238E27FC236}">
              <a16:creationId xmlns="" xmlns:a16="http://schemas.microsoft.com/office/drawing/2014/main" id="{EAF82FA5-9C06-41E8-B936-045481A0D7A1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07" name="Rectangle 6">
          <a:extLst>
            <a:ext uri="{FF2B5EF4-FFF2-40B4-BE49-F238E27FC236}">
              <a16:creationId xmlns="" xmlns:a16="http://schemas.microsoft.com/office/drawing/2014/main" id="{AAA031F4-F7F6-47F5-BF2D-CFE368310DF8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08" name="Rectangle 6">
          <a:extLst>
            <a:ext uri="{FF2B5EF4-FFF2-40B4-BE49-F238E27FC236}">
              <a16:creationId xmlns="" xmlns:a16="http://schemas.microsoft.com/office/drawing/2014/main" id="{75522FD0-2D9B-4B5B-95C6-6C6EDA4D09D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09" name="Rectangle 6">
          <a:extLst>
            <a:ext uri="{FF2B5EF4-FFF2-40B4-BE49-F238E27FC236}">
              <a16:creationId xmlns="" xmlns:a16="http://schemas.microsoft.com/office/drawing/2014/main" id="{79B29539-EC9C-4B95-89FD-B13178E74573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10" name="Rectangle 6">
          <a:extLst>
            <a:ext uri="{FF2B5EF4-FFF2-40B4-BE49-F238E27FC236}">
              <a16:creationId xmlns="" xmlns:a16="http://schemas.microsoft.com/office/drawing/2014/main" id="{C7002996-BE7F-40A5-B226-08C6ECC9E10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11" name="Rectangle 6">
          <a:extLst>
            <a:ext uri="{FF2B5EF4-FFF2-40B4-BE49-F238E27FC236}">
              <a16:creationId xmlns="" xmlns:a16="http://schemas.microsoft.com/office/drawing/2014/main" id="{107E1FE5-329A-4265-8417-64C7B433A804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512" name="Rectangle 6">
          <a:extLst>
            <a:ext uri="{FF2B5EF4-FFF2-40B4-BE49-F238E27FC236}">
              <a16:creationId xmlns="" xmlns:a16="http://schemas.microsoft.com/office/drawing/2014/main" id="{C7321B36-15F2-46BD-BA03-45FD443E6C0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13" name="Rectangle 6">
          <a:extLst>
            <a:ext uri="{FF2B5EF4-FFF2-40B4-BE49-F238E27FC236}">
              <a16:creationId xmlns="" xmlns:a16="http://schemas.microsoft.com/office/drawing/2014/main" id="{47021B14-955E-45D0-BBD5-5339F9294C8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14" name="Rectangle 6">
          <a:extLst>
            <a:ext uri="{FF2B5EF4-FFF2-40B4-BE49-F238E27FC236}">
              <a16:creationId xmlns="" xmlns:a16="http://schemas.microsoft.com/office/drawing/2014/main" id="{9FB07D08-6B7E-4E93-93B7-33D8970E68F1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15" name="Rectangle 6">
          <a:extLst>
            <a:ext uri="{FF2B5EF4-FFF2-40B4-BE49-F238E27FC236}">
              <a16:creationId xmlns="" xmlns:a16="http://schemas.microsoft.com/office/drawing/2014/main" id="{00E43237-150F-444C-A6AA-50743FB101A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516" name="Rectangle 6">
          <a:extLst>
            <a:ext uri="{FF2B5EF4-FFF2-40B4-BE49-F238E27FC236}">
              <a16:creationId xmlns="" xmlns:a16="http://schemas.microsoft.com/office/drawing/2014/main" id="{AB4285E4-D6A4-417A-85AE-295161C81813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17" name="Rectangle 6">
          <a:extLst>
            <a:ext uri="{FF2B5EF4-FFF2-40B4-BE49-F238E27FC236}">
              <a16:creationId xmlns="" xmlns:a16="http://schemas.microsoft.com/office/drawing/2014/main" id="{7840274A-9E2E-43ED-BA55-4AB80F6D220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18" name="Rectangle 6">
          <a:extLst>
            <a:ext uri="{FF2B5EF4-FFF2-40B4-BE49-F238E27FC236}">
              <a16:creationId xmlns="" xmlns:a16="http://schemas.microsoft.com/office/drawing/2014/main" id="{9C17F9C2-5B20-4906-A026-BA23F9A72C11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19" name="Rectangle 6">
          <a:extLst>
            <a:ext uri="{FF2B5EF4-FFF2-40B4-BE49-F238E27FC236}">
              <a16:creationId xmlns="" xmlns:a16="http://schemas.microsoft.com/office/drawing/2014/main" id="{903E2227-950D-479C-BEBF-3725839111EA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20" name="Rectangle 6">
          <a:extLst>
            <a:ext uri="{FF2B5EF4-FFF2-40B4-BE49-F238E27FC236}">
              <a16:creationId xmlns="" xmlns:a16="http://schemas.microsoft.com/office/drawing/2014/main" id="{264AD370-17F2-4984-94A5-96C545A7B73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521" name="Rectangle 6">
          <a:extLst>
            <a:ext uri="{FF2B5EF4-FFF2-40B4-BE49-F238E27FC236}">
              <a16:creationId xmlns="" xmlns:a16="http://schemas.microsoft.com/office/drawing/2014/main" id="{A569A2CC-84B0-4FB0-8FBB-04965414FF4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22" name="Rectangle 6">
          <a:extLst>
            <a:ext uri="{FF2B5EF4-FFF2-40B4-BE49-F238E27FC236}">
              <a16:creationId xmlns="" xmlns:a16="http://schemas.microsoft.com/office/drawing/2014/main" id="{43B82107-30FE-4164-96CD-BCF9F8386D3D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523" name="Rectangle 6">
          <a:extLst>
            <a:ext uri="{FF2B5EF4-FFF2-40B4-BE49-F238E27FC236}">
              <a16:creationId xmlns="" xmlns:a16="http://schemas.microsoft.com/office/drawing/2014/main" id="{B60CE79C-6FA9-4C3F-8723-71073ACED66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24" name="Rectangle 6">
          <a:extLst>
            <a:ext uri="{FF2B5EF4-FFF2-40B4-BE49-F238E27FC236}">
              <a16:creationId xmlns="" xmlns:a16="http://schemas.microsoft.com/office/drawing/2014/main" id="{D2D27DF4-3841-4C4C-83C7-3DCC28CC4B7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25" name="Rectangle 6">
          <a:extLst>
            <a:ext uri="{FF2B5EF4-FFF2-40B4-BE49-F238E27FC236}">
              <a16:creationId xmlns="" xmlns:a16="http://schemas.microsoft.com/office/drawing/2014/main" id="{2FB4AAD2-5DDE-4900-A7DF-11C6AE5B1824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85725"/>
    <xdr:sp macro="" textlink="">
      <xdr:nvSpPr>
        <xdr:cNvPr id="526" name="Rectangle 6">
          <a:extLst>
            <a:ext uri="{FF2B5EF4-FFF2-40B4-BE49-F238E27FC236}">
              <a16:creationId xmlns="" xmlns:a16="http://schemas.microsoft.com/office/drawing/2014/main" id="{D68D9CC2-51F2-4BC5-B364-C9BC05B358F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27" name="Rectangle 6">
          <a:extLst>
            <a:ext uri="{FF2B5EF4-FFF2-40B4-BE49-F238E27FC236}">
              <a16:creationId xmlns="" xmlns:a16="http://schemas.microsoft.com/office/drawing/2014/main" id="{20CFB0D4-76FC-4471-8E96-1418B6B7944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528" name="Rectangle 6">
          <a:extLst>
            <a:ext uri="{FF2B5EF4-FFF2-40B4-BE49-F238E27FC236}">
              <a16:creationId xmlns="" xmlns:a16="http://schemas.microsoft.com/office/drawing/2014/main" id="{412D78B7-4A0D-4881-9A32-C35DF95604F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29" name="Rectangle 6">
          <a:extLst>
            <a:ext uri="{FF2B5EF4-FFF2-40B4-BE49-F238E27FC236}">
              <a16:creationId xmlns="" xmlns:a16="http://schemas.microsoft.com/office/drawing/2014/main" id="{6E63E2CB-C36E-48CF-97AA-2A09C4825D7A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30" name="Rectangle 6">
          <a:extLst>
            <a:ext uri="{FF2B5EF4-FFF2-40B4-BE49-F238E27FC236}">
              <a16:creationId xmlns="" xmlns:a16="http://schemas.microsoft.com/office/drawing/2014/main" id="{637FBA6B-E77D-4073-8EA0-B900230B1BE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31" name="Rectangle 6">
          <a:extLst>
            <a:ext uri="{FF2B5EF4-FFF2-40B4-BE49-F238E27FC236}">
              <a16:creationId xmlns="" xmlns:a16="http://schemas.microsoft.com/office/drawing/2014/main" id="{8E0FC815-4839-4D03-811E-0A0BACF1D1F8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32" name="Rectangle 6">
          <a:extLst>
            <a:ext uri="{FF2B5EF4-FFF2-40B4-BE49-F238E27FC236}">
              <a16:creationId xmlns="" xmlns:a16="http://schemas.microsoft.com/office/drawing/2014/main" id="{A3E19736-E9CD-4049-80A8-99D70E6631AE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33" name="Rectangle 6">
          <a:extLst>
            <a:ext uri="{FF2B5EF4-FFF2-40B4-BE49-F238E27FC236}">
              <a16:creationId xmlns="" xmlns:a16="http://schemas.microsoft.com/office/drawing/2014/main" id="{366BE009-D98F-4393-8525-B38744BEDBBE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534" name="Rectangle 6">
          <a:extLst>
            <a:ext uri="{FF2B5EF4-FFF2-40B4-BE49-F238E27FC236}">
              <a16:creationId xmlns="" xmlns:a16="http://schemas.microsoft.com/office/drawing/2014/main" id="{2C0F0803-8BA6-4CA7-B4AA-7B5E6442217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35" name="Rectangle 6">
          <a:extLst>
            <a:ext uri="{FF2B5EF4-FFF2-40B4-BE49-F238E27FC236}">
              <a16:creationId xmlns="" xmlns:a16="http://schemas.microsoft.com/office/drawing/2014/main" id="{D01A9A51-B3FF-4ADA-9F0A-FBF983EA022D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36" name="Rectangle 6">
          <a:extLst>
            <a:ext uri="{FF2B5EF4-FFF2-40B4-BE49-F238E27FC236}">
              <a16:creationId xmlns="" xmlns:a16="http://schemas.microsoft.com/office/drawing/2014/main" id="{404C642E-0590-4D81-A9B7-B1CF2E0FD3E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37" name="Rectangle 6">
          <a:extLst>
            <a:ext uri="{FF2B5EF4-FFF2-40B4-BE49-F238E27FC236}">
              <a16:creationId xmlns="" xmlns:a16="http://schemas.microsoft.com/office/drawing/2014/main" id="{AF28692E-3EC9-4B62-90FF-901503CCB20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538" name="Rectangle 6">
          <a:extLst>
            <a:ext uri="{FF2B5EF4-FFF2-40B4-BE49-F238E27FC236}">
              <a16:creationId xmlns="" xmlns:a16="http://schemas.microsoft.com/office/drawing/2014/main" id="{88F9F442-D8A6-4CCE-BF24-E365F2064F8E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39" name="Rectangle 6">
          <a:extLst>
            <a:ext uri="{FF2B5EF4-FFF2-40B4-BE49-F238E27FC236}">
              <a16:creationId xmlns="" xmlns:a16="http://schemas.microsoft.com/office/drawing/2014/main" id="{AAAB2416-317E-4AE7-AE1B-E1EA436C9C9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161925"/>
    <xdr:sp macro="" textlink="">
      <xdr:nvSpPr>
        <xdr:cNvPr id="540" name="Rectangle 6">
          <a:extLst>
            <a:ext uri="{FF2B5EF4-FFF2-40B4-BE49-F238E27FC236}">
              <a16:creationId xmlns="" xmlns:a16="http://schemas.microsoft.com/office/drawing/2014/main" id="{576CE788-CEA8-4C2A-80BD-EB9991E2AAD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1305</xdr:row>
      <xdr:rowOff>409575</xdr:rowOff>
    </xdr:from>
    <xdr:ext cx="189035" cy="323850"/>
    <xdr:sp macro="" textlink="">
      <xdr:nvSpPr>
        <xdr:cNvPr id="541" name="Rectangle 6">
          <a:extLst>
            <a:ext uri="{FF2B5EF4-FFF2-40B4-BE49-F238E27FC236}">
              <a16:creationId xmlns="" xmlns:a16="http://schemas.microsoft.com/office/drawing/2014/main" id="{133B97E6-59EC-438B-ADB4-2C8D1AB28AB7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23850"/>
    <xdr:sp macro="" textlink="">
      <xdr:nvSpPr>
        <xdr:cNvPr id="542" name="Rectangle 6">
          <a:extLst>
            <a:ext uri="{FF2B5EF4-FFF2-40B4-BE49-F238E27FC236}">
              <a16:creationId xmlns="" xmlns:a16="http://schemas.microsoft.com/office/drawing/2014/main" id="{A802A13E-EB38-44D3-943D-4998A9937B37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23850"/>
    <xdr:sp macro="" textlink="">
      <xdr:nvSpPr>
        <xdr:cNvPr id="543" name="Rectangle 6">
          <a:extLst>
            <a:ext uri="{FF2B5EF4-FFF2-40B4-BE49-F238E27FC236}">
              <a16:creationId xmlns="" xmlns:a16="http://schemas.microsoft.com/office/drawing/2014/main" id="{C339B8A8-5690-49EA-A632-2E162E73868C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23850"/>
    <xdr:sp macro="" textlink="">
      <xdr:nvSpPr>
        <xdr:cNvPr id="544" name="Rectangle 6">
          <a:extLst>
            <a:ext uri="{FF2B5EF4-FFF2-40B4-BE49-F238E27FC236}">
              <a16:creationId xmlns="" xmlns:a16="http://schemas.microsoft.com/office/drawing/2014/main" id="{E1A30324-FF32-4C7B-86CE-5919C4F4D92E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23850"/>
    <xdr:sp macro="" textlink="">
      <xdr:nvSpPr>
        <xdr:cNvPr id="545" name="Rectangle 6">
          <a:extLst>
            <a:ext uri="{FF2B5EF4-FFF2-40B4-BE49-F238E27FC236}">
              <a16:creationId xmlns="" xmlns:a16="http://schemas.microsoft.com/office/drawing/2014/main" id="{C8CB1B95-29B8-4914-BF49-361EF3BFB0FD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46" name="Rectangle 6">
          <a:extLst>
            <a:ext uri="{FF2B5EF4-FFF2-40B4-BE49-F238E27FC236}">
              <a16:creationId xmlns="" xmlns:a16="http://schemas.microsoft.com/office/drawing/2014/main" id="{CAB9A389-F573-4D17-890E-521690E3BF51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47" name="Rectangle 6">
          <a:extLst>
            <a:ext uri="{FF2B5EF4-FFF2-40B4-BE49-F238E27FC236}">
              <a16:creationId xmlns="" xmlns:a16="http://schemas.microsoft.com/office/drawing/2014/main" id="{0728B676-4A86-4889-84E0-5ACB4AC49ECE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48" name="Rectangle 6">
          <a:extLst>
            <a:ext uri="{FF2B5EF4-FFF2-40B4-BE49-F238E27FC236}">
              <a16:creationId xmlns="" xmlns:a16="http://schemas.microsoft.com/office/drawing/2014/main" id="{E6B6248C-D0A8-4C5D-9BE8-59BB296ECC75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49" name="Rectangle 6">
          <a:extLst>
            <a:ext uri="{FF2B5EF4-FFF2-40B4-BE49-F238E27FC236}">
              <a16:creationId xmlns="" xmlns:a16="http://schemas.microsoft.com/office/drawing/2014/main" id="{09FC1445-5130-4A9F-8AC7-FFEC3120CEB1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0" name="Rectangle 6">
          <a:extLst>
            <a:ext uri="{FF2B5EF4-FFF2-40B4-BE49-F238E27FC236}">
              <a16:creationId xmlns="" xmlns:a16="http://schemas.microsoft.com/office/drawing/2014/main" id="{9CEF98ED-F8D5-431C-BEEB-90B65779E14D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1" name="Rectangle 6">
          <a:extLst>
            <a:ext uri="{FF2B5EF4-FFF2-40B4-BE49-F238E27FC236}">
              <a16:creationId xmlns="" xmlns:a16="http://schemas.microsoft.com/office/drawing/2014/main" id="{31E467DE-876A-4471-9DDA-CBD8BBC49067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2" name="Rectangle 6">
          <a:extLst>
            <a:ext uri="{FF2B5EF4-FFF2-40B4-BE49-F238E27FC236}">
              <a16:creationId xmlns="" xmlns:a16="http://schemas.microsoft.com/office/drawing/2014/main" id="{F609F31E-27CD-45B6-BD3B-DA6DD3E09AA3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3" name="Rectangle 6">
          <a:extLst>
            <a:ext uri="{FF2B5EF4-FFF2-40B4-BE49-F238E27FC236}">
              <a16:creationId xmlns="" xmlns:a16="http://schemas.microsoft.com/office/drawing/2014/main" id="{EBB2769D-1CEB-4CFF-8615-0CF13D8F37A9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4" name="Rectangle 6">
          <a:extLst>
            <a:ext uri="{FF2B5EF4-FFF2-40B4-BE49-F238E27FC236}">
              <a16:creationId xmlns="" xmlns:a16="http://schemas.microsoft.com/office/drawing/2014/main" id="{155AD9A7-6531-47EE-A0DC-F13822E3C581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5" name="Rectangle 6">
          <a:extLst>
            <a:ext uri="{FF2B5EF4-FFF2-40B4-BE49-F238E27FC236}">
              <a16:creationId xmlns="" xmlns:a16="http://schemas.microsoft.com/office/drawing/2014/main" id="{52F970A4-E9BF-4701-AEF4-C0BB55C6F86A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6" name="Rectangle 6">
          <a:extLst>
            <a:ext uri="{FF2B5EF4-FFF2-40B4-BE49-F238E27FC236}">
              <a16:creationId xmlns="" xmlns:a16="http://schemas.microsoft.com/office/drawing/2014/main" id="{28AD40CA-7AF4-4161-9C57-FAC377E52B70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7" name="Rectangle 6">
          <a:extLst>
            <a:ext uri="{FF2B5EF4-FFF2-40B4-BE49-F238E27FC236}">
              <a16:creationId xmlns="" xmlns:a16="http://schemas.microsoft.com/office/drawing/2014/main" id="{BCB56693-FDD9-4752-8426-5E88ADB68AF4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8" name="Rectangle 6">
          <a:extLst>
            <a:ext uri="{FF2B5EF4-FFF2-40B4-BE49-F238E27FC236}">
              <a16:creationId xmlns="" xmlns:a16="http://schemas.microsoft.com/office/drawing/2014/main" id="{E67E74D0-0A97-4843-B183-E63E03A17C7A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59" name="Rectangle 6">
          <a:extLst>
            <a:ext uri="{FF2B5EF4-FFF2-40B4-BE49-F238E27FC236}">
              <a16:creationId xmlns="" xmlns:a16="http://schemas.microsoft.com/office/drawing/2014/main" id="{2A630E6E-38DF-400B-B39A-0612F98B5726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60" name="Rectangle 6">
          <a:extLst>
            <a:ext uri="{FF2B5EF4-FFF2-40B4-BE49-F238E27FC236}">
              <a16:creationId xmlns="" xmlns:a16="http://schemas.microsoft.com/office/drawing/2014/main" id="{31C0AF7B-9E30-45D6-AFE4-8CD71CCA079E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561" name="Rectangle 6">
          <a:extLst>
            <a:ext uri="{FF2B5EF4-FFF2-40B4-BE49-F238E27FC236}">
              <a16:creationId xmlns="" xmlns:a16="http://schemas.microsoft.com/office/drawing/2014/main" id="{DB1DE79F-0060-441D-B3FD-1F21B52A1A05}"/>
            </a:ext>
          </a:extLst>
        </xdr:cNvPr>
        <xdr:cNvSpPr>
          <a:spLocks noChangeArrowheads="1"/>
        </xdr:cNvSpPr>
      </xdr:nvSpPr>
      <xdr:spPr bwMode="auto">
        <a:xfrm>
          <a:off x="371475" y="1130427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62" name="Rectangle 6">
          <a:extLst>
            <a:ext uri="{FF2B5EF4-FFF2-40B4-BE49-F238E27FC236}">
              <a16:creationId xmlns="" xmlns:a16="http://schemas.microsoft.com/office/drawing/2014/main" id="{E9AB7046-CCE0-45A4-9D4B-1DE5A4A4716A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563" name="Rectangle 6">
          <a:extLst>
            <a:ext uri="{FF2B5EF4-FFF2-40B4-BE49-F238E27FC236}">
              <a16:creationId xmlns="" xmlns:a16="http://schemas.microsoft.com/office/drawing/2014/main" id="{84CF93D0-A26C-4747-BB8C-78246CC8855F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564" name="Rectangle 6">
          <a:extLst>
            <a:ext uri="{FF2B5EF4-FFF2-40B4-BE49-F238E27FC236}">
              <a16:creationId xmlns="" xmlns:a16="http://schemas.microsoft.com/office/drawing/2014/main" id="{AB441561-081C-486A-9493-033A19A489D0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65" name="Rectangle 6">
          <a:extLst>
            <a:ext uri="{FF2B5EF4-FFF2-40B4-BE49-F238E27FC236}">
              <a16:creationId xmlns="" xmlns:a16="http://schemas.microsoft.com/office/drawing/2014/main" id="{FA0115DF-6022-4EFC-AEFE-3BA6DADFC08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66" name="Rectangle 6">
          <a:extLst>
            <a:ext uri="{FF2B5EF4-FFF2-40B4-BE49-F238E27FC236}">
              <a16:creationId xmlns="" xmlns:a16="http://schemas.microsoft.com/office/drawing/2014/main" id="{A60F04E9-7FF7-4C71-B1DF-8638F6231810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67" name="Rectangle 6">
          <a:extLst>
            <a:ext uri="{FF2B5EF4-FFF2-40B4-BE49-F238E27FC236}">
              <a16:creationId xmlns="" xmlns:a16="http://schemas.microsoft.com/office/drawing/2014/main" id="{BA1AD7BA-1405-4B36-AA4E-9A3E6FD2F9D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68" name="Rectangle 6">
          <a:extLst>
            <a:ext uri="{FF2B5EF4-FFF2-40B4-BE49-F238E27FC236}">
              <a16:creationId xmlns="" xmlns:a16="http://schemas.microsoft.com/office/drawing/2014/main" id="{D7B5494C-8049-41B0-AC6F-742D3F7FADC7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69" name="Rectangle 6">
          <a:extLst>
            <a:ext uri="{FF2B5EF4-FFF2-40B4-BE49-F238E27FC236}">
              <a16:creationId xmlns="" xmlns:a16="http://schemas.microsoft.com/office/drawing/2014/main" id="{17D5D14F-51D3-41B2-8A99-B9E464B19867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70" name="Rectangle 6">
          <a:extLst>
            <a:ext uri="{FF2B5EF4-FFF2-40B4-BE49-F238E27FC236}">
              <a16:creationId xmlns="" xmlns:a16="http://schemas.microsoft.com/office/drawing/2014/main" id="{0C6FF072-42FB-433E-B9D8-E716CB233C5A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71" name="Rectangle 6">
          <a:extLst>
            <a:ext uri="{FF2B5EF4-FFF2-40B4-BE49-F238E27FC236}">
              <a16:creationId xmlns="" xmlns:a16="http://schemas.microsoft.com/office/drawing/2014/main" id="{8851556F-F57B-471F-9A65-344ADB9057C0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72" name="Rectangle 6">
          <a:extLst>
            <a:ext uri="{FF2B5EF4-FFF2-40B4-BE49-F238E27FC236}">
              <a16:creationId xmlns="" xmlns:a16="http://schemas.microsoft.com/office/drawing/2014/main" id="{204FCA8C-60CA-4571-AD7F-961C68712DC6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73" name="Rectangle 6">
          <a:extLst>
            <a:ext uri="{FF2B5EF4-FFF2-40B4-BE49-F238E27FC236}">
              <a16:creationId xmlns="" xmlns:a16="http://schemas.microsoft.com/office/drawing/2014/main" id="{52FDF752-2BEB-4E56-A5C7-77F2BD83D1B5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74" name="Rectangle 6">
          <a:extLst>
            <a:ext uri="{FF2B5EF4-FFF2-40B4-BE49-F238E27FC236}">
              <a16:creationId xmlns="" xmlns:a16="http://schemas.microsoft.com/office/drawing/2014/main" id="{6AC6A6B5-C2DB-4EEB-B0F1-24474F8C512B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75" name="Rectangle 6">
          <a:extLst>
            <a:ext uri="{FF2B5EF4-FFF2-40B4-BE49-F238E27FC236}">
              <a16:creationId xmlns="" xmlns:a16="http://schemas.microsoft.com/office/drawing/2014/main" id="{8B58C268-2A94-4468-A3C5-EB6B96B91224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76" name="Rectangle 6">
          <a:extLst>
            <a:ext uri="{FF2B5EF4-FFF2-40B4-BE49-F238E27FC236}">
              <a16:creationId xmlns="" xmlns:a16="http://schemas.microsoft.com/office/drawing/2014/main" id="{EFF5C5F6-6059-4B9E-A8C5-E51169294D33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77" name="Rectangle 6">
          <a:extLst>
            <a:ext uri="{FF2B5EF4-FFF2-40B4-BE49-F238E27FC236}">
              <a16:creationId xmlns="" xmlns:a16="http://schemas.microsoft.com/office/drawing/2014/main" id="{F68C2E5C-31AD-4A5C-ADE0-6C584342AE85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578" name="Rectangle 6">
          <a:extLst>
            <a:ext uri="{FF2B5EF4-FFF2-40B4-BE49-F238E27FC236}">
              <a16:creationId xmlns="" xmlns:a16="http://schemas.microsoft.com/office/drawing/2014/main" id="{EF7C91E3-3736-4E00-A947-46E21C946DA2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79" name="Rectangle 6">
          <a:extLst>
            <a:ext uri="{FF2B5EF4-FFF2-40B4-BE49-F238E27FC236}">
              <a16:creationId xmlns="" xmlns:a16="http://schemas.microsoft.com/office/drawing/2014/main" id="{7C4FCA0A-7319-4A15-8236-02DC6F63ECE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80" name="Rectangle 6">
          <a:extLst>
            <a:ext uri="{FF2B5EF4-FFF2-40B4-BE49-F238E27FC236}">
              <a16:creationId xmlns="" xmlns:a16="http://schemas.microsoft.com/office/drawing/2014/main" id="{AFFFD300-5AC6-49A1-8E8B-470408CF4300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581" name="Rectangle 6">
          <a:extLst>
            <a:ext uri="{FF2B5EF4-FFF2-40B4-BE49-F238E27FC236}">
              <a16:creationId xmlns="" xmlns:a16="http://schemas.microsoft.com/office/drawing/2014/main" id="{4EE08CB8-FEAA-4D4D-9277-D211120498ED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82" name="Rectangle 6">
          <a:extLst>
            <a:ext uri="{FF2B5EF4-FFF2-40B4-BE49-F238E27FC236}">
              <a16:creationId xmlns="" xmlns:a16="http://schemas.microsoft.com/office/drawing/2014/main" id="{C76CAFAC-6E27-466C-B241-AC987BA0D892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583" name="Rectangle 6">
          <a:extLst>
            <a:ext uri="{FF2B5EF4-FFF2-40B4-BE49-F238E27FC236}">
              <a16:creationId xmlns="" xmlns:a16="http://schemas.microsoft.com/office/drawing/2014/main" id="{BDD1D47B-7D46-4EDC-A1C8-E48586050F27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84" name="Rectangle 6">
          <a:extLst>
            <a:ext uri="{FF2B5EF4-FFF2-40B4-BE49-F238E27FC236}">
              <a16:creationId xmlns="" xmlns:a16="http://schemas.microsoft.com/office/drawing/2014/main" id="{1C7BFFF7-A881-4AB0-92D1-457B3A5B51AB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85" name="Rectangle 6">
          <a:extLst>
            <a:ext uri="{FF2B5EF4-FFF2-40B4-BE49-F238E27FC236}">
              <a16:creationId xmlns="" xmlns:a16="http://schemas.microsoft.com/office/drawing/2014/main" id="{F7053960-FDFA-4F65-A930-FCD817A15BB0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586" name="Rectangle 6">
          <a:extLst>
            <a:ext uri="{FF2B5EF4-FFF2-40B4-BE49-F238E27FC236}">
              <a16:creationId xmlns="" xmlns:a16="http://schemas.microsoft.com/office/drawing/2014/main" id="{EEE4AD40-B2F1-4E14-90A8-B4ACDF94C2CB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87" name="Rectangle 6">
          <a:extLst>
            <a:ext uri="{FF2B5EF4-FFF2-40B4-BE49-F238E27FC236}">
              <a16:creationId xmlns="" xmlns:a16="http://schemas.microsoft.com/office/drawing/2014/main" id="{29CEEF5F-9D96-43A5-851E-72B98E4CFF09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588" name="Rectangle 6">
          <a:extLst>
            <a:ext uri="{FF2B5EF4-FFF2-40B4-BE49-F238E27FC236}">
              <a16:creationId xmlns="" xmlns:a16="http://schemas.microsoft.com/office/drawing/2014/main" id="{3D2CBA9A-4D2E-47BE-B3B0-89D5B0DD38A8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89" name="Rectangle 6">
          <a:extLst>
            <a:ext uri="{FF2B5EF4-FFF2-40B4-BE49-F238E27FC236}">
              <a16:creationId xmlns="" xmlns:a16="http://schemas.microsoft.com/office/drawing/2014/main" id="{50F369C4-EC75-4851-9FA4-1C592370B7EB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90" name="Rectangle 6">
          <a:extLst>
            <a:ext uri="{FF2B5EF4-FFF2-40B4-BE49-F238E27FC236}">
              <a16:creationId xmlns="" xmlns:a16="http://schemas.microsoft.com/office/drawing/2014/main" id="{E6BE16AB-482B-4EED-8918-2742FF04882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91" name="Rectangle 6">
          <a:extLst>
            <a:ext uri="{FF2B5EF4-FFF2-40B4-BE49-F238E27FC236}">
              <a16:creationId xmlns="" xmlns:a16="http://schemas.microsoft.com/office/drawing/2014/main" id="{8F217BFE-B7FC-43E7-972C-1E12ECE4DB12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92" name="Rectangle 6">
          <a:extLst>
            <a:ext uri="{FF2B5EF4-FFF2-40B4-BE49-F238E27FC236}">
              <a16:creationId xmlns="" xmlns:a16="http://schemas.microsoft.com/office/drawing/2014/main" id="{512280A8-A221-44CE-A62D-EA137BE7160C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93" name="Rectangle 6">
          <a:extLst>
            <a:ext uri="{FF2B5EF4-FFF2-40B4-BE49-F238E27FC236}">
              <a16:creationId xmlns="" xmlns:a16="http://schemas.microsoft.com/office/drawing/2014/main" id="{78799701-887E-4789-9076-B4729A4A8DED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594" name="Rectangle 6">
          <a:extLst>
            <a:ext uri="{FF2B5EF4-FFF2-40B4-BE49-F238E27FC236}">
              <a16:creationId xmlns="" xmlns:a16="http://schemas.microsoft.com/office/drawing/2014/main" id="{9090EBEE-80DD-4495-B5AA-4711E63F292A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95" name="Rectangle 6">
          <a:extLst>
            <a:ext uri="{FF2B5EF4-FFF2-40B4-BE49-F238E27FC236}">
              <a16:creationId xmlns="" xmlns:a16="http://schemas.microsoft.com/office/drawing/2014/main" id="{47801CE7-68E8-4CA8-9558-BDA3F2464BDF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96" name="Rectangle 6">
          <a:extLst>
            <a:ext uri="{FF2B5EF4-FFF2-40B4-BE49-F238E27FC236}">
              <a16:creationId xmlns="" xmlns:a16="http://schemas.microsoft.com/office/drawing/2014/main" id="{185F07F4-D819-4ADB-A818-E20536905758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97" name="Rectangle 6">
          <a:extLst>
            <a:ext uri="{FF2B5EF4-FFF2-40B4-BE49-F238E27FC236}">
              <a16:creationId xmlns="" xmlns:a16="http://schemas.microsoft.com/office/drawing/2014/main" id="{27A2821F-7023-494B-B5C8-61C76E5402C3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598" name="Rectangle 6">
          <a:extLst>
            <a:ext uri="{FF2B5EF4-FFF2-40B4-BE49-F238E27FC236}">
              <a16:creationId xmlns="" xmlns:a16="http://schemas.microsoft.com/office/drawing/2014/main" id="{D2581E7D-7219-4F44-948F-5F97A5DC739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599" name="Rectangle 6">
          <a:extLst>
            <a:ext uri="{FF2B5EF4-FFF2-40B4-BE49-F238E27FC236}">
              <a16:creationId xmlns="" xmlns:a16="http://schemas.microsoft.com/office/drawing/2014/main" id="{D1B9A1D2-B48B-4267-A26D-6EA5F9F73FCD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00" name="Rectangle 6">
          <a:extLst>
            <a:ext uri="{FF2B5EF4-FFF2-40B4-BE49-F238E27FC236}">
              <a16:creationId xmlns="" xmlns:a16="http://schemas.microsoft.com/office/drawing/2014/main" id="{4B8CED86-0F85-4FDA-9FD7-BBFA21A7967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601" name="Rectangle 6">
          <a:extLst>
            <a:ext uri="{FF2B5EF4-FFF2-40B4-BE49-F238E27FC236}">
              <a16:creationId xmlns="" xmlns:a16="http://schemas.microsoft.com/office/drawing/2014/main" id="{ABF9893E-4FFF-492F-9DA0-68955F60956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02" name="Rectangle 6">
          <a:extLst>
            <a:ext uri="{FF2B5EF4-FFF2-40B4-BE49-F238E27FC236}">
              <a16:creationId xmlns="" xmlns:a16="http://schemas.microsoft.com/office/drawing/2014/main" id="{23C041F7-7C1C-4BCA-87AE-8FC2B40155C5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03" name="Rectangle 6">
          <a:extLst>
            <a:ext uri="{FF2B5EF4-FFF2-40B4-BE49-F238E27FC236}">
              <a16:creationId xmlns="" xmlns:a16="http://schemas.microsoft.com/office/drawing/2014/main" id="{9C261FDC-CC11-4222-8A25-17B5AE8F2CB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04" name="Rectangle 6">
          <a:extLst>
            <a:ext uri="{FF2B5EF4-FFF2-40B4-BE49-F238E27FC236}">
              <a16:creationId xmlns="" xmlns:a16="http://schemas.microsoft.com/office/drawing/2014/main" id="{3141C907-80F6-4310-B530-012C3E016C9A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05" name="Rectangle 6">
          <a:extLst>
            <a:ext uri="{FF2B5EF4-FFF2-40B4-BE49-F238E27FC236}">
              <a16:creationId xmlns="" xmlns:a16="http://schemas.microsoft.com/office/drawing/2014/main" id="{4A5EB595-A03A-487D-A3F3-6AC745970D0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606" name="Rectangle 6">
          <a:extLst>
            <a:ext uri="{FF2B5EF4-FFF2-40B4-BE49-F238E27FC236}">
              <a16:creationId xmlns="" xmlns:a16="http://schemas.microsoft.com/office/drawing/2014/main" id="{AC8B9845-55C3-4481-95B4-13AB6A3D36F5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07" name="Rectangle 6">
          <a:extLst>
            <a:ext uri="{FF2B5EF4-FFF2-40B4-BE49-F238E27FC236}">
              <a16:creationId xmlns="" xmlns:a16="http://schemas.microsoft.com/office/drawing/2014/main" id="{0382F2D8-E544-4A71-883B-D5B5A5879379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08" name="Rectangle 6">
          <a:extLst>
            <a:ext uri="{FF2B5EF4-FFF2-40B4-BE49-F238E27FC236}">
              <a16:creationId xmlns="" xmlns:a16="http://schemas.microsoft.com/office/drawing/2014/main" id="{7B7A7EEF-3767-4D79-9044-D7C0208D12F6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09" name="Rectangle 6">
          <a:extLst>
            <a:ext uri="{FF2B5EF4-FFF2-40B4-BE49-F238E27FC236}">
              <a16:creationId xmlns="" xmlns:a16="http://schemas.microsoft.com/office/drawing/2014/main" id="{EF12D683-17FD-4905-9B0C-34D90CFBDB20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10" name="Rectangle 6">
          <a:extLst>
            <a:ext uri="{FF2B5EF4-FFF2-40B4-BE49-F238E27FC236}">
              <a16:creationId xmlns="" xmlns:a16="http://schemas.microsoft.com/office/drawing/2014/main" id="{D1CBAACB-2F4A-4AA0-89FA-6A595E3CE525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11" name="Rectangle 6">
          <a:extLst>
            <a:ext uri="{FF2B5EF4-FFF2-40B4-BE49-F238E27FC236}">
              <a16:creationId xmlns="" xmlns:a16="http://schemas.microsoft.com/office/drawing/2014/main" id="{EF6D2D20-C84E-41DF-8C07-41CF7233B7E7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12" name="Rectangle 6">
          <a:extLst>
            <a:ext uri="{FF2B5EF4-FFF2-40B4-BE49-F238E27FC236}">
              <a16:creationId xmlns="" xmlns:a16="http://schemas.microsoft.com/office/drawing/2014/main" id="{C0DD3465-270A-4410-B649-ADEBA0A00614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13" name="Rectangle 6">
          <a:extLst>
            <a:ext uri="{FF2B5EF4-FFF2-40B4-BE49-F238E27FC236}">
              <a16:creationId xmlns="" xmlns:a16="http://schemas.microsoft.com/office/drawing/2014/main" id="{DD4EFDE8-DA98-4779-B672-434695C23B50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14" name="Rectangle 6">
          <a:extLst>
            <a:ext uri="{FF2B5EF4-FFF2-40B4-BE49-F238E27FC236}">
              <a16:creationId xmlns="" xmlns:a16="http://schemas.microsoft.com/office/drawing/2014/main" id="{8467C6E0-9DEE-4D18-B60E-430CA1787722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15" name="Rectangle 6">
          <a:extLst>
            <a:ext uri="{FF2B5EF4-FFF2-40B4-BE49-F238E27FC236}">
              <a16:creationId xmlns="" xmlns:a16="http://schemas.microsoft.com/office/drawing/2014/main" id="{D059EC9C-533A-4B72-B3D6-6AAC68786F25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16" name="Rectangle 6">
          <a:extLst>
            <a:ext uri="{FF2B5EF4-FFF2-40B4-BE49-F238E27FC236}">
              <a16:creationId xmlns="" xmlns:a16="http://schemas.microsoft.com/office/drawing/2014/main" id="{D5A36AB6-810F-4B0C-AED0-230BAF366229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17" name="Rectangle 6">
          <a:extLst>
            <a:ext uri="{FF2B5EF4-FFF2-40B4-BE49-F238E27FC236}">
              <a16:creationId xmlns="" xmlns:a16="http://schemas.microsoft.com/office/drawing/2014/main" id="{75A6EA11-C631-4827-AF24-12EDA7FB137D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18" name="Rectangle 6">
          <a:extLst>
            <a:ext uri="{FF2B5EF4-FFF2-40B4-BE49-F238E27FC236}">
              <a16:creationId xmlns="" xmlns:a16="http://schemas.microsoft.com/office/drawing/2014/main" id="{74B94E6B-1CB4-46B5-A8C5-2F18EFF04102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19" name="Rectangle 6">
          <a:extLst>
            <a:ext uri="{FF2B5EF4-FFF2-40B4-BE49-F238E27FC236}">
              <a16:creationId xmlns="" xmlns:a16="http://schemas.microsoft.com/office/drawing/2014/main" id="{0CDFE087-2A63-44AB-84B1-5CECAB9AC84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20" name="Rectangle 6">
          <a:extLst>
            <a:ext uri="{FF2B5EF4-FFF2-40B4-BE49-F238E27FC236}">
              <a16:creationId xmlns="" xmlns:a16="http://schemas.microsoft.com/office/drawing/2014/main" id="{B9554F7F-B8A2-4536-A564-11B968A1495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621" name="Rectangle 6">
          <a:extLst>
            <a:ext uri="{FF2B5EF4-FFF2-40B4-BE49-F238E27FC236}">
              <a16:creationId xmlns="" xmlns:a16="http://schemas.microsoft.com/office/drawing/2014/main" id="{7E86DD60-7150-47B4-A45D-04506F56C3D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22" name="Rectangle 6">
          <a:extLst>
            <a:ext uri="{FF2B5EF4-FFF2-40B4-BE49-F238E27FC236}">
              <a16:creationId xmlns="" xmlns:a16="http://schemas.microsoft.com/office/drawing/2014/main" id="{50E0DD8C-79D5-486F-B574-6D3C84C64EA2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23" name="Rectangle 6">
          <a:extLst>
            <a:ext uri="{FF2B5EF4-FFF2-40B4-BE49-F238E27FC236}">
              <a16:creationId xmlns="" xmlns:a16="http://schemas.microsoft.com/office/drawing/2014/main" id="{BEF85DF0-17CA-4C9A-9829-86B781BE7597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24" name="Rectangle 6">
          <a:extLst>
            <a:ext uri="{FF2B5EF4-FFF2-40B4-BE49-F238E27FC236}">
              <a16:creationId xmlns="" xmlns:a16="http://schemas.microsoft.com/office/drawing/2014/main" id="{C3C6118E-FAA8-45A7-8DEA-2B985638E9C5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25" name="Rectangle 6">
          <a:extLst>
            <a:ext uri="{FF2B5EF4-FFF2-40B4-BE49-F238E27FC236}">
              <a16:creationId xmlns="" xmlns:a16="http://schemas.microsoft.com/office/drawing/2014/main" id="{3EE56FE0-E2DF-4367-B7C9-D56FA2468D09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626" name="Rectangle 6">
          <a:extLst>
            <a:ext uri="{FF2B5EF4-FFF2-40B4-BE49-F238E27FC236}">
              <a16:creationId xmlns="" xmlns:a16="http://schemas.microsoft.com/office/drawing/2014/main" id="{1B54F84B-646A-4175-9C3D-B06FD42AEFD2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27" name="Rectangle 6">
          <a:extLst>
            <a:ext uri="{FF2B5EF4-FFF2-40B4-BE49-F238E27FC236}">
              <a16:creationId xmlns="" xmlns:a16="http://schemas.microsoft.com/office/drawing/2014/main" id="{F87A1A6E-A672-4525-A823-58189E69D622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28" name="Rectangle 6">
          <a:extLst>
            <a:ext uri="{FF2B5EF4-FFF2-40B4-BE49-F238E27FC236}">
              <a16:creationId xmlns="" xmlns:a16="http://schemas.microsoft.com/office/drawing/2014/main" id="{9B52D622-D8D6-434B-8609-57C9D9F35412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29" name="Rectangle 6">
          <a:extLst>
            <a:ext uri="{FF2B5EF4-FFF2-40B4-BE49-F238E27FC236}">
              <a16:creationId xmlns="" xmlns:a16="http://schemas.microsoft.com/office/drawing/2014/main" id="{9C1D3D6A-8033-4EAD-AF61-3DCB3AF7E25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30" name="Rectangle 6">
          <a:extLst>
            <a:ext uri="{FF2B5EF4-FFF2-40B4-BE49-F238E27FC236}">
              <a16:creationId xmlns="" xmlns:a16="http://schemas.microsoft.com/office/drawing/2014/main" id="{B49CA345-AD49-451E-B9AE-8CFBDBBBF6EC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31" name="Rectangle 6">
          <a:extLst>
            <a:ext uri="{FF2B5EF4-FFF2-40B4-BE49-F238E27FC236}">
              <a16:creationId xmlns="" xmlns:a16="http://schemas.microsoft.com/office/drawing/2014/main" id="{58B9DDF9-BB93-4612-8198-82164BD1B23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32" name="Rectangle 6">
          <a:extLst>
            <a:ext uri="{FF2B5EF4-FFF2-40B4-BE49-F238E27FC236}">
              <a16:creationId xmlns="" xmlns:a16="http://schemas.microsoft.com/office/drawing/2014/main" id="{77408A9F-2E5F-4165-9314-E5D376C2600B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33" name="Rectangle 6">
          <a:extLst>
            <a:ext uri="{FF2B5EF4-FFF2-40B4-BE49-F238E27FC236}">
              <a16:creationId xmlns="" xmlns:a16="http://schemas.microsoft.com/office/drawing/2014/main" id="{F8DED459-8367-411C-B3D1-E5A2BB28E289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34" name="Rectangle 6">
          <a:extLst>
            <a:ext uri="{FF2B5EF4-FFF2-40B4-BE49-F238E27FC236}">
              <a16:creationId xmlns="" xmlns:a16="http://schemas.microsoft.com/office/drawing/2014/main" id="{FF5F10C7-664B-49C4-972B-CED1783078F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35" name="Rectangle 6">
          <a:extLst>
            <a:ext uri="{FF2B5EF4-FFF2-40B4-BE49-F238E27FC236}">
              <a16:creationId xmlns="" xmlns:a16="http://schemas.microsoft.com/office/drawing/2014/main" id="{37AC868B-5425-465F-A00F-110325CE4347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36" name="Rectangle 6">
          <a:extLst>
            <a:ext uri="{FF2B5EF4-FFF2-40B4-BE49-F238E27FC236}">
              <a16:creationId xmlns="" xmlns:a16="http://schemas.microsoft.com/office/drawing/2014/main" id="{FE6C3721-B717-4B07-A728-B9735B5717CC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37" name="Rectangle 6">
          <a:extLst>
            <a:ext uri="{FF2B5EF4-FFF2-40B4-BE49-F238E27FC236}">
              <a16:creationId xmlns="" xmlns:a16="http://schemas.microsoft.com/office/drawing/2014/main" id="{63BC9CF5-1226-4BBA-A482-024E46D6D3AF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38" name="Rectangle 6">
          <a:extLst>
            <a:ext uri="{FF2B5EF4-FFF2-40B4-BE49-F238E27FC236}">
              <a16:creationId xmlns="" xmlns:a16="http://schemas.microsoft.com/office/drawing/2014/main" id="{A8A76BB0-A62C-4432-B504-9AC4C7D42CEC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39" name="Rectangle 6">
          <a:extLst>
            <a:ext uri="{FF2B5EF4-FFF2-40B4-BE49-F238E27FC236}">
              <a16:creationId xmlns="" xmlns:a16="http://schemas.microsoft.com/office/drawing/2014/main" id="{2C872FE4-E2F8-4825-AC84-42EBE438485F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40" name="Rectangle 6">
          <a:extLst>
            <a:ext uri="{FF2B5EF4-FFF2-40B4-BE49-F238E27FC236}">
              <a16:creationId xmlns="" xmlns:a16="http://schemas.microsoft.com/office/drawing/2014/main" id="{EC5AF87C-E2B0-468B-A6B1-68F5C451F87D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41" name="Rectangle 6">
          <a:extLst>
            <a:ext uri="{FF2B5EF4-FFF2-40B4-BE49-F238E27FC236}">
              <a16:creationId xmlns="" xmlns:a16="http://schemas.microsoft.com/office/drawing/2014/main" id="{5BB0EDE4-A958-49DF-B794-D6116AC6FFE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42" name="Rectangle 6">
          <a:extLst>
            <a:ext uri="{FF2B5EF4-FFF2-40B4-BE49-F238E27FC236}">
              <a16:creationId xmlns="" xmlns:a16="http://schemas.microsoft.com/office/drawing/2014/main" id="{4268790C-338E-46B1-8FB3-914D72104D5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643" name="Rectangle 6">
          <a:extLst>
            <a:ext uri="{FF2B5EF4-FFF2-40B4-BE49-F238E27FC236}">
              <a16:creationId xmlns="" xmlns:a16="http://schemas.microsoft.com/office/drawing/2014/main" id="{92461265-61B0-430B-8D09-A13583A495CD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44" name="Rectangle 6">
          <a:extLst>
            <a:ext uri="{FF2B5EF4-FFF2-40B4-BE49-F238E27FC236}">
              <a16:creationId xmlns="" xmlns:a16="http://schemas.microsoft.com/office/drawing/2014/main" id="{BA8E1FFE-5853-4528-8DC1-72B89058AFF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45" name="Rectangle 6">
          <a:extLst>
            <a:ext uri="{FF2B5EF4-FFF2-40B4-BE49-F238E27FC236}">
              <a16:creationId xmlns="" xmlns:a16="http://schemas.microsoft.com/office/drawing/2014/main" id="{49EE29C0-A9EF-4F86-81E6-43CE09E73A79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46" name="Rectangle 6">
          <a:extLst>
            <a:ext uri="{FF2B5EF4-FFF2-40B4-BE49-F238E27FC236}">
              <a16:creationId xmlns="" xmlns:a16="http://schemas.microsoft.com/office/drawing/2014/main" id="{6EF61653-3F31-4160-8025-DE3644211ED9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47" name="Rectangle 6">
          <a:extLst>
            <a:ext uri="{FF2B5EF4-FFF2-40B4-BE49-F238E27FC236}">
              <a16:creationId xmlns="" xmlns:a16="http://schemas.microsoft.com/office/drawing/2014/main" id="{A94E9CC4-F107-454A-869D-5FEACEEED941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648" name="Rectangle 6">
          <a:extLst>
            <a:ext uri="{FF2B5EF4-FFF2-40B4-BE49-F238E27FC236}">
              <a16:creationId xmlns="" xmlns:a16="http://schemas.microsoft.com/office/drawing/2014/main" id="{022A10ED-7B9D-4DB7-9A63-3F1696BD76C0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49" name="Rectangle 6">
          <a:extLst>
            <a:ext uri="{FF2B5EF4-FFF2-40B4-BE49-F238E27FC236}">
              <a16:creationId xmlns="" xmlns:a16="http://schemas.microsoft.com/office/drawing/2014/main" id="{51C0DA41-B2C6-4E17-8212-0633EE1323AD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50" name="Rectangle 6">
          <a:extLst>
            <a:ext uri="{FF2B5EF4-FFF2-40B4-BE49-F238E27FC236}">
              <a16:creationId xmlns="" xmlns:a16="http://schemas.microsoft.com/office/drawing/2014/main" id="{5FE5D857-FA8C-4A39-AF59-27FFACEF1C0D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51" name="Rectangle 6">
          <a:extLst>
            <a:ext uri="{FF2B5EF4-FFF2-40B4-BE49-F238E27FC236}">
              <a16:creationId xmlns="" xmlns:a16="http://schemas.microsoft.com/office/drawing/2014/main" id="{C86CD011-9E65-4774-B963-8671078A9789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52" name="Rectangle 6">
          <a:extLst>
            <a:ext uri="{FF2B5EF4-FFF2-40B4-BE49-F238E27FC236}">
              <a16:creationId xmlns="" xmlns:a16="http://schemas.microsoft.com/office/drawing/2014/main" id="{94B62DAD-074D-4926-AF7C-D9944B957EC8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53" name="Rectangle 6">
          <a:extLst>
            <a:ext uri="{FF2B5EF4-FFF2-40B4-BE49-F238E27FC236}">
              <a16:creationId xmlns="" xmlns:a16="http://schemas.microsoft.com/office/drawing/2014/main" id="{D46D79CB-4A92-434F-829C-B6AFED5C80B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54" name="Rectangle 6">
          <a:extLst>
            <a:ext uri="{FF2B5EF4-FFF2-40B4-BE49-F238E27FC236}">
              <a16:creationId xmlns="" xmlns:a16="http://schemas.microsoft.com/office/drawing/2014/main" id="{947AE0BB-64B1-495B-A54A-443C81CA9B60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55" name="Rectangle 6">
          <a:extLst>
            <a:ext uri="{FF2B5EF4-FFF2-40B4-BE49-F238E27FC236}">
              <a16:creationId xmlns="" xmlns:a16="http://schemas.microsoft.com/office/drawing/2014/main" id="{A4443020-5A4F-44A1-91A5-C08AF1EF3FA7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56" name="Rectangle 6">
          <a:extLst>
            <a:ext uri="{FF2B5EF4-FFF2-40B4-BE49-F238E27FC236}">
              <a16:creationId xmlns="" xmlns:a16="http://schemas.microsoft.com/office/drawing/2014/main" id="{EC3E0854-34AB-4D1A-962D-B25AE3A3D19A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57" name="Rectangle 6">
          <a:extLst>
            <a:ext uri="{FF2B5EF4-FFF2-40B4-BE49-F238E27FC236}">
              <a16:creationId xmlns="" xmlns:a16="http://schemas.microsoft.com/office/drawing/2014/main" id="{20114CB2-0C7E-435F-8F7F-787C8B1596A7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58" name="Rectangle 6">
          <a:extLst>
            <a:ext uri="{FF2B5EF4-FFF2-40B4-BE49-F238E27FC236}">
              <a16:creationId xmlns="" xmlns:a16="http://schemas.microsoft.com/office/drawing/2014/main" id="{36DCE72E-CCBD-491E-A34A-B323A5F2B4C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59" name="Rectangle 6">
          <a:extLst>
            <a:ext uri="{FF2B5EF4-FFF2-40B4-BE49-F238E27FC236}">
              <a16:creationId xmlns="" xmlns:a16="http://schemas.microsoft.com/office/drawing/2014/main" id="{CAD06486-64CD-4CB0-950B-EB2BBEFEF509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660" name="Rectangle 6">
          <a:extLst>
            <a:ext uri="{FF2B5EF4-FFF2-40B4-BE49-F238E27FC236}">
              <a16:creationId xmlns="" xmlns:a16="http://schemas.microsoft.com/office/drawing/2014/main" id="{F6001839-EF17-4FAF-8DD7-9A0BDE542B8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61" name="Rectangle 6">
          <a:extLst>
            <a:ext uri="{FF2B5EF4-FFF2-40B4-BE49-F238E27FC236}">
              <a16:creationId xmlns="" xmlns:a16="http://schemas.microsoft.com/office/drawing/2014/main" id="{DA885E69-CDD7-47D0-9142-2FE323B4556E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662" name="Rectangle 6">
          <a:extLst>
            <a:ext uri="{FF2B5EF4-FFF2-40B4-BE49-F238E27FC236}">
              <a16:creationId xmlns="" xmlns:a16="http://schemas.microsoft.com/office/drawing/2014/main" id="{FEB1B628-2932-442D-82DE-75424C3C24CF}"/>
            </a:ext>
          </a:extLst>
        </xdr:cNvPr>
        <xdr:cNvSpPr>
          <a:spLocks noChangeArrowheads="1"/>
        </xdr:cNvSpPr>
      </xdr:nvSpPr>
      <xdr:spPr bwMode="auto">
        <a:xfrm>
          <a:off x="371475" y="1137951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1307</xdr:row>
      <xdr:rowOff>409575</xdr:rowOff>
    </xdr:from>
    <xdr:ext cx="189035" cy="323850"/>
    <xdr:sp macro="" textlink="">
      <xdr:nvSpPr>
        <xdr:cNvPr id="663" name="Rectangle 6">
          <a:extLst>
            <a:ext uri="{FF2B5EF4-FFF2-40B4-BE49-F238E27FC236}">
              <a16:creationId xmlns="" xmlns:a16="http://schemas.microsoft.com/office/drawing/2014/main" id="{FF63A455-1B77-4A95-8669-DE135C56E9BC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23850"/>
    <xdr:sp macro="" textlink="">
      <xdr:nvSpPr>
        <xdr:cNvPr id="664" name="Rectangle 6">
          <a:extLst>
            <a:ext uri="{FF2B5EF4-FFF2-40B4-BE49-F238E27FC236}">
              <a16:creationId xmlns="" xmlns:a16="http://schemas.microsoft.com/office/drawing/2014/main" id="{BD335B1A-5B2F-4252-8F9F-DF5E8AD4F3A4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23850"/>
    <xdr:sp macro="" textlink="">
      <xdr:nvSpPr>
        <xdr:cNvPr id="665" name="Rectangle 6">
          <a:extLst>
            <a:ext uri="{FF2B5EF4-FFF2-40B4-BE49-F238E27FC236}">
              <a16:creationId xmlns="" xmlns:a16="http://schemas.microsoft.com/office/drawing/2014/main" id="{BE0130E7-FE1A-42C5-BA27-62C135903784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23850"/>
    <xdr:sp macro="" textlink="">
      <xdr:nvSpPr>
        <xdr:cNvPr id="666" name="Rectangle 6">
          <a:extLst>
            <a:ext uri="{FF2B5EF4-FFF2-40B4-BE49-F238E27FC236}">
              <a16:creationId xmlns="" xmlns:a16="http://schemas.microsoft.com/office/drawing/2014/main" id="{292F38E9-D87C-471C-997F-1AE0B4034EBA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23850"/>
    <xdr:sp macro="" textlink="">
      <xdr:nvSpPr>
        <xdr:cNvPr id="667" name="Rectangle 6">
          <a:extLst>
            <a:ext uri="{FF2B5EF4-FFF2-40B4-BE49-F238E27FC236}">
              <a16:creationId xmlns="" xmlns:a16="http://schemas.microsoft.com/office/drawing/2014/main" id="{5F8130C2-622D-4E82-997B-74DBF55DC3C5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68" name="Rectangle 6">
          <a:extLst>
            <a:ext uri="{FF2B5EF4-FFF2-40B4-BE49-F238E27FC236}">
              <a16:creationId xmlns="" xmlns:a16="http://schemas.microsoft.com/office/drawing/2014/main" id="{FFFCE108-812A-4A23-98ED-71EDA4244F5E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69" name="Rectangle 6">
          <a:extLst>
            <a:ext uri="{FF2B5EF4-FFF2-40B4-BE49-F238E27FC236}">
              <a16:creationId xmlns="" xmlns:a16="http://schemas.microsoft.com/office/drawing/2014/main" id="{9CF23ABF-5EF5-4796-B920-CEF5304BB3F9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0" name="Rectangle 6">
          <a:extLst>
            <a:ext uri="{FF2B5EF4-FFF2-40B4-BE49-F238E27FC236}">
              <a16:creationId xmlns="" xmlns:a16="http://schemas.microsoft.com/office/drawing/2014/main" id="{0E0507B3-CAE6-4028-86CA-63175AFDEB0D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1" name="Rectangle 6">
          <a:extLst>
            <a:ext uri="{FF2B5EF4-FFF2-40B4-BE49-F238E27FC236}">
              <a16:creationId xmlns="" xmlns:a16="http://schemas.microsoft.com/office/drawing/2014/main" id="{A6A2880B-3013-4EE3-B91E-138BABE0CC1C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2" name="Rectangle 6">
          <a:extLst>
            <a:ext uri="{FF2B5EF4-FFF2-40B4-BE49-F238E27FC236}">
              <a16:creationId xmlns="" xmlns:a16="http://schemas.microsoft.com/office/drawing/2014/main" id="{0D34473E-476D-4C18-9AB1-12D335131436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3" name="Rectangle 6">
          <a:extLst>
            <a:ext uri="{FF2B5EF4-FFF2-40B4-BE49-F238E27FC236}">
              <a16:creationId xmlns="" xmlns:a16="http://schemas.microsoft.com/office/drawing/2014/main" id="{04DAF582-EA23-4BE7-AFCC-C5DCF1375C2E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4" name="Rectangle 6">
          <a:extLst>
            <a:ext uri="{FF2B5EF4-FFF2-40B4-BE49-F238E27FC236}">
              <a16:creationId xmlns="" xmlns:a16="http://schemas.microsoft.com/office/drawing/2014/main" id="{EB72FC29-A501-4F13-9FE9-F49A77424425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5" name="Rectangle 6">
          <a:extLst>
            <a:ext uri="{FF2B5EF4-FFF2-40B4-BE49-F238E27FC236}">
              <a16:creationId xmlns="" xmlns:a16="http://schemas.microsoft.com/office/drawing/2014/main" id="{83144116-687A-43DB-A3E9-536B6A6D2333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6" name="Rectangle 6">
          <a:extLst>
            <a:ext uri="{FF2B5EF4-FFF2-40B4-BE49-F238E27FC236}">
              <a16:creationId xmlns="" xmlns:a16="http://schemas.microsoft.com/office/drawing/2014/main" id="{EB298440-A114-4EFB-868D-FC9F72D0D9E0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7" name="Rectangle 6">
          <a:extLst>
            <a:ext uri="{FF2B5EF4-FFF2-40B4-BE49-F238E27FC236}">
              <a16:creationId xmlns="" xmlns:a16="http://schemas.microsoft.com/office/drawing/2014/main" id="{8E92CB40-5BF6-4631-860C-D0E2E1BBB69C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8" name="Rectangle 6">
          <a:extLst>
            <a:ext uri="{FF2B5EF4-FFF2-40B4-BE49-F238E27FC236}">
              <a16:creationId xmlns="" xmlns:a16="http://schemas.microsoft.com/office/drawing/2014/main" id="{3FDA9D45-E828-4024-A306-86D93F860879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79" name="Rectangle 6">
          <a:extLst>
            <a:ext uri="{FF2B5EF4-FFF2-40B4-BE49-F238E27FC236}">
              <a16:creationId xmlns="" xmlns:a16="http://schemas.microsoft.com/office/drawing/2014/main" id="{5B724FC5-8A45-4EA6-A8D9-380577ECEBBF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80" name="Rectangle 6">
          <a:extLst>
            <a:ext uri="{FF2B5EF4-FFF2-40B4-BE49-F238E27FC236}">
              <a16:creationId xmlns="" xmlns:a16="http://schemas.microsoft.com/office/drawing/2014/main" id="{645F54B6-BCB8-4A00-BC91-839403707A66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81" name="Rectangle 6">
          <a:extLst>
            <a:ext uri="{FF2B5EF4-FFF2-40B4-BE49-F238E27FC236}">
              <a16:creationId xmlns="" xmlns:a16="http://schemas.microsoft.com/office/drawing/2014/main" id="{B42F47D4-64FC-4867-9DE1-F35CCFA4C50D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82" name="Rectangle 6">
          <a:extLst>
            <a:ext uri="{FF2B5EF4-FFF2-40B4-BE49-F238E27FC236}">
              <a16:creationId xmlns="" xmlns:a16="http://schemas.microsoft.com/office/drawing/2014/main" id="{10CD4DAF-9D51-441D-AE3C-3A597D8FD297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683" name="Rectangle 6">
          <a:extLst>
            <a:ext uri="{FF2B5EF4-FFF2-40B4-BE49-F238E27FC236}">
              <a16:creationId xmlns="" xmlns:a16="http://schemas.microsoft.com/office/drawing/2014/main" id="{48E73AB0-F12C-42B2-91D4-FB4E0BB77A81}"/>
            </a:ext>
          </a:extLst>
        </xdr:cNvPr>
        <xdr:cNvSpPr>
          <a:spLocks noChangeArrowheads="1"/>
        </xdr:cNvSpPr>
      </xdr:nvSpPr>
      <xdr:spPr bwMode="auto">
        <a:xfrm>
          <a:off x="371475" y="1133665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84" name="Rectangle 6">
          <a:extLst>
            <a:ext uri="{FF2B5EF4-FFF2-40B4-BE49-F238E27FC236}">
              <a16:creationId xmlns="" xmlns:a16="http://schemas.microsoft.com/office/drawing/2014/main" id="{FEE6BD39-E951-4195-8FB1-7ED7523A547B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685" name="Rectangle 6">
          <a:extLst>
            <a:ext uri="{FF2B5EF4-FFF2-40B4-BE49-F238E27FC236}">
              <a16:creationId xmlns="" xmlns:a16="http://schemas.microsoft.com/office/drawing/2014/main" id="{12389D37-98DE-437F-9642-A74BEB311128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686" name="Rectangle 6">
          <a:extLst>
            <a:ext uri="{FF2B5EF4-FFF2-40B4-BE49-F238E27FC236}">
              <a16:creationId xmlns="" xmlns:a16="http://schemas.microsoft.com/office/drawing/2014/main" id="{15CFEAA8-7B38-412B-BB00-7BAF021A6940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87" name="Rectangle 6">
          <a:extLst>
            <a:ext uri="{FF2B5EF4-FFF2-40B4-BE49-F238E27FC236}">
              <a16:creationId xmlns="" xmlns:a16="http://schemas.microsoft.com/office/drawing/2014/main" id="{9513A3AB-5A01-43EF-A7F4-358E5A357CCB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88" name="Rectangle 6">
          <a:extLst>
            <a:ext uri="{FF2B5EF4-FFF2-40B4-BE49-F238E27FC236}">
              <a16:creationId xmlns="" xmlns:a16="http://schemas.microsoft.com/office/drawing/2014/main" id="{E4DEC8F5-8540-440E-A350-9A228F51BE3B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89" name="Rectangle 6">
          <a:extLst>
            <a:ext uri="{FF2B5EF4-FFF2-40B4-BE49-F238E27FC236}">
              <a16:creationId xmlns="" xmlns:a16="http://schemas.microsoft.com/office/drawing/2014/main" id="{DB3714F2-770F-48DD-AE86-DE8401411F37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0" name="Rectangle 6">
          <a:extLst>
            <a:ext uri="{FF2B5EF4-FFF2-40B4-BE49-F238E27FC236}">
              <a16:creationId xmlns="" xmlns:a16="http://schemas.microsoft.com/office/drawing/2014/main" id="{0D8CCBA2-682E-406C-A3D9-F882A71B7A13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1" name="Rectangle 6">
          <a:extLst>
            <a:ext uri="{FF2B5EF4-FFF2-40B4-BE49-F238E27FC236}">
              <a16:creationId xmlns="" xmlns:a16="http://schemas.microsoft.com/office/drawing/2014/main" id="{9E64637C-16A8-42A2-9C6A-DB31C9434F5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2" name="Rectangle 6">
          <a:extLst>
            <a:ext uri="{FF2B5EF4-FFF2-40B4-BE49-F238E27FC236}">
              <a16:creationId xmlns="" xmlns:a16="http://schemas.microsoft.com/office/drawing/2014/main" id="{BF651B46-3B9E-4CF1-B7BC-1AF72AD3B06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3" name="Rectangle 6">
          <a:extLst>
            <a:ext uri="{FF2B5EF4-FFF2-40B4-BE49-F238E27FC236}">
              <a16:creationId xmlns="" xmlns:a16="http://schemas.microsoft.com/office/drawing/2014/main" id="{9E385309-0455-46F1-90A3-81B2AEE3F98C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4" name="Rectangle 6">
          <a:extLst>
            <a:ext uri="{FF2B5EF4-FFF2-40B4-BE49-F238E27FC236}">
              <a16:creationId xmlns="" xmlns:a16="http://schemas.microsoft.com/office/drawing/2014/main" id="{6AD23327-2E6F-40B1-8574-899FAC987207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5" name="Rectangle 6">
          <a:extLst>
            <a:ext uri="{FF2B5EF4-FFF2-40B4-BE49-F238E27FC236}">
              <a16:creationId xmlns="" xmlns:a16="http://schemas.microsoft.com/office/drawing/2014/main" id="{2109C380-6764-4909-8CAB-731F7693B135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6" name="Rectangle 6">
          <a:extLst>
            <a:ext uri="{FF2B5EF4-FFF2-40B4-BE49-F238E27FC236}">
              <a16:creationId xmlns="" xmlns:a16="http://schemas.microsoft.com/office/drawing/2014/main" id="{68D1F385-3A29-4BE0-B7EB-309846949494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7" name="Rectangle 6">
          <a:extLst>
            <a:ext uri="{FF2B5EF4-FFF2-40B4-BE49-F238E27FC236}">
              <a16:creationId xmlns="" xmlns:a16="http://schemas.microsoft.com/office/drawing/2014/main" id="{A142EF43-8BA7-4E1D-8532-55AEA26AA7BB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8" name="Rectangle 6">
          <a:extLst>
            <a:ext uri="{FF2B5EF4-FFF2-40B4-BE49-F238E27FC236}">
              <a16:creationId xmlns="" xmlns:a16="http://schemas.microsoft.com/office/drawing/2014/main" id="{58062FE5-16DF-4ECB-A10A-B160BCE17D87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699" name="Rectangle 6">
          <a:extLst>
            <a:ext uri="{FF2B5EF4-FFF2-40B4-BE49-F238E27FC236}">
              <a16:creationId xmlns="" xmlns:a16="http://schemas.microsoft.com/office/drawing/2014/main" id="{584C0DDF-A0ED-4DBE-9807-EADD4781A78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700" name="Rectangle 6">
          <a:extLst>
            <a:ext uri="{FF2B5EF4-FFF2-40B4-BE49-F238E27FC236}">
              <a16:creationId xmlns="" xmlns:a16="http://schemas.microsoft.com/office/drawing/2014/main" id="{B3AE4976-73E7-4330-94AE-CD0C3F2B1D68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01" name="Rectangle 6">
          <a:extLst>
            <a:ext uri="{FF2B5EF4-FFF2-40B4-BE49-F238E27FC236}">
              <a16:creationId xmlns="" xmlns:a16="http://schemas.microsoft.com/office/drawing/2014/main" id="{588774C2-817E-4589-81C2-A8AACCD99248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02" name="Rectangle 6">
          <a:extLst>
            <a:ext uri="{FF2B5EF4-FFF2-40B4-BE49-F238E27FC236}">
              <a16:creationId xmlns="" xmlns:a16="http://schemas.microsoft.com/office/drawing/2014/main" id="{B31BA8BC-930F-4EDB-BC6A-351AD6157D84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703" name="Rectangle 6">
          <a:extLst>
            <a:ext uri="{FF2B5EF4-FFF2-40B4-BE49-F238E27FC236}">
              <a16:creationId xmlns="" xmlns:a16="http://schemas.microsoft.com/office/drawing/2014/main" id="{467D5859-6338-4B6A-906E-6B2F79B92F80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04" name="Rectangle 6">
          <a:extLst>
            <a:ext uri="{FF2B5EF4-FFF2-40B4-BE49-F238E27FC236}">
              <a16:creationId xmlns="" xmlns:a16="http://schemas.microsoft.com/office/drawing/2014/main" id="{088B9260-69C0-4287-9924-6C18D0B9E3D0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05" name="Rectangle 6">
          <a:extLst>
            <a:ext uri="{FF2B5EF4-FFF2-40B4-BE49-F238E27FC236}">
              <a16:creationId xmlns="" xmlns:a16="http://schemas.microsoft.com/office/drawing/2014/main" id="{F34DF581-6965-4B48-AD99-51DB9233C2D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06" name="Rectangle 6">
          <a:extLst>
            <a:ext uri="{FF2B5EF4-FFF2-40B4-BE49-F238E27FC236}">
              <a16:creationId xmlns="" xmlns:a16="http://schemas.microsoft.com/office/drawing/2014/main" id="{709719C2-B48B-4B07-BE04-7F235FB12DAF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07" name="Rectangle 6">
          <a:extLst>
            <a:ext uri="{FF2B5EF4-FFF2-40B4-BE49-F238E27FC236}">
              <a16:creationId xmlns="" xmlns:a16="http://schemas.microsoft.com/office/drawing/2014/main" id="{E949D5EB-CE86-4603-B355-455AB34F31FC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708" name="Rectangle 6">
          <a:extLst>
            <a:ext uri="{FF2B5EF4-FFF2-40B4-BE49-F238E27FC236}">
              <a16:creationId xmlns="" xmlns:a16="http://schemas.microsoft.com/office/drawing/2014/main" id="{B8F37436-E024-4D51-AD9F-267D6C8475F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09" name="Rectangle 6">
          <a:extLst>
            <a:ext uri="{FF2B5EF4-FFF2-40B4-BE49-F238E27FC236}">
              <a16:creationId xmlns="" xmlns:a16="http://schemas.microsoft.com/office/drawing/2014/main" id="{51E5F43B-E351-43B6-9AF2-48625607316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10" name="Rectangle 6">
          <a:extLst>
            <a:ext uri="{FF2B5EF4-FFF2-40B4-BE49-F238E27FC236}">
              <a16:creationId xmlns="" xmlns:a16="http://schemas.microsoft.com/office/drawing/2014/main" id="{0BEB421B-E2F4-4319-8A3D-9473A20A747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11" name="Rectangle 6">
          <a:extLst>
            <a:ext uri="{FF2B5EF4-FFF2-40B4-BE49-F238E27FC236}">
              <a16:creationId xmlns="" xmlns:a16="http://schemas.microsoft.com/office/drawing/2014/main" id="{18B21243-0982-400E-8CCC-6AB9B59DF552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12" name="Rectangle 6">
          <a:extLst>
            <a:ext uri="{FF2B5EF4-FFF2-40B4-BE49-F238E27FC236}">
              <a16:creationId xmlns="" xmlns:a16="http://schemas.microsoft.com/office/drawing/2014/main" id="{F6753B83-CC08-461D-BBCD-604D34EE71A7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13" name="Rectangle 6">
          <a:extLst>
            <a:ext uri="{FF2B5EF4-FFF2-40B4-BE49-F238E27FC236}">
              <a16:creationId xmlns="" xmlns:a16="http://schemas.microsoft.com/office/drawing/2014/main" id="{F9DEB681-50A7-4D27-8038-74BD5CACA98C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14" name="Rectangle 6">
          <a:extLst>
            <a:ext uri="{FF2B5EF4-FFF2-40B4-BE49-F238E27FC236}">
              <a16:creationId xmlns="" xmlns:a16="http://schemas.microsoft.com/office/drawing/2014/main" id="{F3D496DA-CA72-4958-A97D-88EF85210139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15" name="Rectangle 6">
          <a:extLst>
            <a:ext uri="{FF2B5EF4-FFF2-40B4-BE49-F238E27FC236}">
              <a16:creationId xmlns="" xmlns:a16="http://schemas.microsoft.com/office/drawing/2014/main" id="{CA0866D1-4DB8-4FC2-8A39-5128E845541A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16" name="Rectangle 6">
          <a:extLst>
            <a:ext uri="{FF2B5EF4-FFF2-40B4-BE49-F238E27FC236}">
              <a16:creationId xmlns="" xmlns:a16="http://schemas.microsoft.com/office/drawing/2014/main" id="{6DB2CF3D-A1D7-4EBD-94C8-1850F0C6E6F1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17" name="Rectangle 6">
          <a:extLst>
            <a:ext uri="{FF2B5EF4-FFF2-40B4-BE49-F238E27FC236}">
              <a16:creationId xmlns="" xmlns:a16="http://schemas.microsoft.com/office/drawing/2014/main" id="{BF876182-651A-46BA-8F09-2099EC0F9BB5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18" name="Rectangle 6">
          <a:extLst>
            <a:ext uri="{FF2B5EF4-FFF2-40B4-BE49-F238E27FC236}">
              <a16:creationId xmlns="" xmlns:a16="http://schemas.microsoft.com/office/drawing/2014/main" id="{500D498A-4A20-4C13-AB0C-749D7A927316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19" name="Rectangle 6">
          <a:extLst>
            <a:ext uri="{FF2B5EF4-FFF2-40B4-BE49-F238E27FC236}">
              <a16:creationId xmlns="" xmlns:a16="http://schemas.microsoft.com/office/drawing/2014/main" id="{82DF7118-173F-4F08-B5A6-FE233D632DFF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20" name="Rectangle 6">
          <a:extLst>
            <a:ext uri="{FF2B5EF4-FFF2-40B4-BE49-F238E27FC236}">
              <a16:creationId xmlns="" xmlns:a16="http://schemas.microsoft.com/office/drawing/2014/main" id="{934ABFBC-9B92-4B05-AED7-9C9BBDDE11AF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21" name="Rectangle 6">
          <a:extLst>
            <a:ext uri="{FF2B5EF4-FFF2-40B4-BE49-F238E27FC236}">
              <a16:creationId xmlns="" xmlns:a16="http://schemas.microsoft.com/office/drawing/2014/main" id="{95F307E6-52B6-4F4F-A4BA-B79535B1A029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22" name="Rectangle 6">
          <a:extLst>
            <a:ext uri="{FF2B5EF4-FFF2-40B4-BE49-F238E27FC236}">
              <a16:creationId xmlns="" xmlns:a16="http://schemas.microsoft.com/office/drawing/2014/main" id="{4306C39C-A827-476B-A30B-4BD6E793D446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723" name="Rectangle 6">
          <a:extLst>
            <a:ext uri="{FF2B5EF4-FFF2-40B4-BE49-F238E27FC236}">
              <a16:creationId xmlns="" xmlns:a16="http://schemas.microsoft.com/office/drawing/2014/main" id="{EA091060-1CED-48D6-AD17-1C913B405017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24" name="Rectangle 6">
          <a:extLst>
            <a:ext uri="{FF2B5EF4-FFF2-40B4-BE49-F238E27FC236}">
              <a16:creationId xmlns="" xmlns:a16="http://schemas.microsoft.com/office/drawing/2014/main" id="{191D2A46-A9DA-4E56-9F3E-E788068EFDAD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25" name="Rectangle 6">
          <a:extLst>
            <a:ext uri="{FF2B5EF4-FFF2-40B4-BE49-F238E27FC236}">
              <a16:creationId xmlns="" xmlns:a16="http://schemas.microsoft.com/office/drawing/2014/main" id="{21D15B5D-984F-49F5-A83A-0BB5EDC78BC1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26" name="Rectangle 6">
          <a:extLst>
            <a:ext uri="{FF2B5EF4-FFF2-40B4-BE49-F238E27FC236}">
              <a16:creationId xmlns="" xmlns:a16="http://schemas.microsoft.com/office/drawing/2014/main" id="{C2FC1EEE-ECFB-45C1-B755-CF4F6DC197B8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27" name="Rectangle 6">
          <a:extLst>
            <a:ext uri="{FF2B5EF4-FFF2-40B4-BE49-F238E27FC236}">
              <a16:creationId xmlns="" xmlns:a16="http://schemas.microsoft.com/office/drawing/2014/main" id="{1871BDD4-23EA-4772-9422-E35BDF3434B3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728" name="Rectangle 6">
          <a:extLst>
            <a:ext uri="{FF2B5EF4-FFF2-40B4-BE49-F238E27FC236}">
              <a16:creationId xmlns="" xmlns:a16="http://schemas.microsoft.com/office/drawing/2014/main" id="{D7722F0F-E11F-4D37-B12A-3D500DDB5058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29" name="Rectangle 6">
          <a:extLst>
            <a:ext uri="{FF2B5EF4-FFF2-40B4-BE49-F238E27FC236}">
              <a16:creationId xmlns="" xmlns:a16="http://schemas.microsoft.com/office/drawing/2014/main" id="{733BCC53-72B7-4556-8176-8FD405456704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30" name="Rectangle 6">
          <a:extLst>
            <a:ext uri="{FF2B5EF4-FFF2-40B4-BE49-F238E27FC236}">
              <a16:creationId xmlns="" xmlns:a16="http://schemas.microsoft.com/office/drawing/2014/main" id="{6D71B35A-4499-4387-85B0-02765754899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31" name="Rectangle 6">
          <a:extLst>
            <a:ext uri="{FF2B5EF4-FFF2-40B4-BE49-F238E27FC236}">
              <a16:creationId xmlns="" xmlns:a16="http://schemas.microsoft.com/office/drawing/2014/main" id="{A7146226-AA13-4C53-899C-73DEF4D23DE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32" name="Rectangle 6">
          <a:extLst>
            <a:ext uri="{FF2B5EF4-FFF2-40B4-BE49-F238E27FC236}">
              <a16:creationId xmlns="" xmlns:a16="http://schemas.microsoft.com/office/drawing/2014/main" id="{15D81871-F9A9-4E83-A615-BF68CA49763F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33" name="Rectangle 6">
          <a:extLst>
            <a:ext uri="{FF2B5EF4-FFF2-40B4-BE49-F238E27FC236}">
              <a16:creationId xmlns="" xmlns:a16="http://schemas.microsoft.com/office/drawing/2014/main" id="{026D5FB3-D15A-4745-B8D2-120E967E1F3F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34" name="Rectangle 6">
          <a:extLst>
            <a:ext uri="{FF2B5EF4-FFF2-40B4-BE49-F238E27FC236}">
              <a16:creationId xmlns="" xmlns:a16="http://schemas.microsoft.com/office/drawing/2014/main" id="{224924EF-A6CA-48D3-AD43-D30C78717486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35" name="Rectangle 6">
          <a:extLst>
            <a:ext uri="{FF2B5EF4-FFF2-40B4-BE49-F238E27FC236}">
              <a16:creationId xmlns="" xmlns:a16="http://schemas.microsoft.com/office/drawing/2014/main" id="{9DBC69A9-9F04-4405-B425-0E8523F58179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36" name="Rectangle 6">
          <a:extLst>
            <a:ext uri="{FF2B5EF4-FFF2-40B4-BE49-F238E27FC236}">
              <a16:creationId xmlns="" xmlns:a16="http://schemas.microsoft.com/office/drawing/2014/main" id="{640032D8-43FD-4417-A569-1C453EFBC153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37" name="Rectangle 6">
          <a:extLst>
            <a:ext uri="{FF2B5EF4-FFF2-40B4-BE49-F238E27FC236}">
              <a16:creationId xmlns="" xmlns:a16="http://schemas.microsoft.com/office/drawing/2014/main" id="{17FFA749-6519-41D9-A1C1-5964C9B963C8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38" name="Rectangle 6">
          <a:extLst>
            <a:ext uri="{FF2B5EF4-FFF2-40B4-BE49-F238E27FC236}">
              <a16:creationId xmlns="" xmlns:a16="http://schemas.microsoft.com/office/drawing/2014/main" id="{8BD652C3-ECA7-4DE1-A66E-C47E57E1E334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39" name="Rectangle 6">
          <a:extLst>
            <a:ext uri="{FF2B5EF4-FFF2-40B4-BE49-F238E27FC236}">
              <a16:creationId xmlns="" xmlns:a16="http://schemas.microsoft.com/office/drawing/2014/main" id="{23895266-7E64-4C4E-BC15-EDB1BD407565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40" name="Rectangle 6">
          <a:extLst>
            <a:ext uri="{FF2B5EF4-FFF2-40B4-BE49-F238E27FC236}">
              <a16:creationId xmlns="" xmlns:a16="http://schemas.microsoft.com/office/drawing/2014/main" id="{33BD6C04-8EAE-481A-89C8-972D7C7FDD6F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41" name="Rectangle 6">
          <a:extLst>
            <a:ext uri="{FF2B5EF4-FFF2-40B4-BE49-F238E27FC236}">
              <a16:creationId xmlns="" xmlns:a16="http://schemas.microsoft.com/office/drawing/2014/main" id="{739305C1-93DF-4F09-A288-D32123A888F2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42" name="Rectangle 6">
          <a:extLst>
            <a:ext uri="{FF2B5EF4-FFF2-40B4-BE49-F238E27FC236}">
              <a16:creationId xmlns="" xmlns:a16="http://schemas.microsoft.com/office/drawing/2014/main" id="{1EEFBB88-2434-43A1-89C1-E9B5001F8212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743" name="Rectangle 6">
          <a:extLst>
            <a:ext uri="{FF2B5EF4-FFF2-40B4-BE49-F238E27FC236}">
              <a16:creationId xmlns="" xmlns:a16="http://schemas.microsoft.com/office/drawing/2014/main" id="{A6BECDB1-3507-47F4-A2DB-1194685A856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44" name="Rectangle 6">
          <a:extLst>
            <a:ext uri="{FF2B5EF4-FFF2-40B4-BE49-F238E27FC236}">
              <a16:creationId xmlns="" xmlns:a16="http://schemas.microsoft.com/office/drawing/2014/main" id="{178A33A4-76CE-42CE-A968-2A099F3677AA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45" name="Rectangle 6">
          <a:extLst>
            <a:ext uri="{FF2B5EF4-FFF2-40B4-BE49-F238E27FC236}">
              <a16:creationId xmlns="" xmlns:a16="http://schemas.microsoft.com/office/drawing/2014/main" id="{70330E75-FC20-45C1-BB80-EF25BA6B706B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46" name="Rectangle 6">
          <a:extLst>
            <a:ext uri="{FF2B5EF4-FFF2-40B4-BE49-F238E27FC236}">
              <a16:creationId xmlns="" xmlns:a16="http://schemas.microsoft.com/office/drawing/2014/main" id="{6BB37FB7-C358-4B78-BE7D-2B18F1419A51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47" name="Rectangle 6">
          <a:extLst>
            <a:ext uri="{FF2B5EF4-FFF2-40B4-BE49-F238E27FC236}">
              <a16:creationId xmlns="" xmlns:a16="http://schemas.microsoft.com/office/drawing/2014/main" id="{42BE1E1A-3AE9-41AF-8991-42ACCCA6321B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748" name="Rectangle 6">
          <a:extLst>
            <a:ext uri="{FF2B5EF4-FFF2-40B4-BE49-F238E27FC236}">
              <a16:creationId xmlns="" xmlns:a16="http://schemas.microsoft.com/office/drawing/2014/main" id="{6A0FB0DC-F046-44A3-B1D5-BE89F953FCEA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49" name="Rectangle 6">
          <a:extLst>
            <a:ext uri="{FF2B5EF4-FFF2-40B4-BE49-F238E27FC236}">
              <a16:creationId xmlns="" xmlns:a16="http://schemas.microsoft.com/office/drawing/2014/main" id="{CD24CE6F-B3C6-4AA4-8557-28FF7694C456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50" name="Rectangle 6">
          <a:extLst>
            <a:ext uri="{FF2B5EF4-FFF2-40B4-BE49-F238E27FC236}">
              <a16:creationId xmlns="" xmlns:a16="http://schemas.microsoft.com/office/drawing/2014/main" id="{F419ABE1-1DEE-4064-8296-857E74BBC358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51" name="Rectangle 6">
          <a:extLst>
            <a:ext uri="{FF2B5EF4-FFF2-40B4-BE49-F238E27FC236}">
              <a16:creationId xmlns="" xmlns:a16="http://schemas.microsoft.com/office/drawing/2014/main" id="{71F456EA-687D-40DD-A9A5-E5488327E6AA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52" name="Rectangle 6">
          <a:extLst>
            <a:ext uri="{FF2B5EF4-FFF2-40B4-BE49-F238E27FC236}">
              <a16:creationId xmlns="" xmlns:a16="http://schemas.microsoft.com/office/drawing/2014/main" id="{47B57537-3FA4-49C8-AE00-F68B6717C690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53" name="Rectangle 6">
          <a:extLst>
            <a:ext uri="{FF2B5EF4-FFF2-40B4-BE49-F238E27FC236}">
              <a16:creationId xmlns="" xmlns:a16="http://schemas.microsoft.com/office/drawing/2014/main" id="{A46DD11F-683E-4048-B5E1-2065876B23A6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54" name="Rectangle 6">
          <a:extLst>
            <a:ext uri="{FF2B5EF4-FFF2-40B4-BE49-F238E27FC236}">
              <a16:creationId xmlns="" xmlns:a16="http://schemas.microsoft.com/office/drawing/2014/main" id="{2891DBB3-948B-4E75-9631-9B238DBDCFC4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55" name="Rectangle 6">
          <a:extLst>
            <a:ext uri="{FF2B5EF4-FFF2-40B4-BE49-F238E27FC236}">
              <a16:creationId xmlns="" xmlns:a16="http://schemas.microsoft.com/office/drawing/2014/main" id="{9017F17F-C833-4608-B240-DA1560C5C716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56" name="Rectangle 6">
          <a:extLst>
            <a:ext uri="{FF2B5EF4-FFF2-40B4-BE49-F238E27FC236}">
              <a16:creationId xmlns="" xmlns:a16="http://schemas.microsoft.com/office/drawing/2014/main" id="{CBDF00F0-6492-4443-9D2D-AF83843BD638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57" name="Rectangle 6">
          <a:extLst>
            <a:ext uri="{FF2B5EF4-FFF2-40B4-BE49-F238E27FC236}">
              <a16:creationId xmlns="" xmlns:a16="http://schemas.microsoft.com/office/drawing/2014/main" id="{6B221839-A903-42E4-853E-2635810768E9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58" name="Rectangle 6">
          <a:extLst>
            <a:ext uri="{FF2B5EF4-FFF2-40B4-BE49-F238E27FC236}">
              <a16:creationId xmlns="" xmlns:a16="http://schemas.microsoft.com/office/drawing/2014/main" id="{302B3553-7525-46D9-87D3-30CA2D76B59C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59" name="Rectangle 6">
          <a:extLst>
            <a:ext uri="{FF2B5EF4-FFF2-40B4-BE49-F238E27FC236}">
              <a16:creationId xmlns="" xmlns:a16="http://schemas.microsoft.com/office/drawing/2014/main" id="{AE7F2820-6092-489A-B9F4-2156DFEFAB54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60" name="Rectangle 6">
          <a:extLst>
            <a:ext uri="{FF2B5EF4-FFF2-40B4-BE49-F238E27FC236}">
              <a16:creationId xmlns="" xmlns:a16="http://schemas.microsoft.com/office/drawing/2014/main" id="{7DD1F66C-4E08-4E0C-8F05-B18EEE6236DB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61" name="Rectangle 6">
          <a:extLst>
            <a:ext uri="{FF2B5EF4-FFF2-40B4-BE49-F238E27FC236}">
              <a16:creationId xmlns="" xmlns:a16="http://schemas.microsoft.com/office/drawing/2014/main" id="{4B1FA3F2-8C8C-446B-AA68-A50CEACA1BE4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62" name="Rectangle 6">
          <a:extLst>
            <a:ext uri="{FF2B5EF4-FFF2-40B4-BE49-F238E27FC236}">
              <a16:creationId xmlns="" xmlns:a16="http://schemas.microsoft.com/office/drawing/2014/main" id="{7C62F9D9-FE67-483E-9539-65E610021C10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63" name="Rectangle 6">
          <a:extLst>
            <a:ext uri="{FF2B5EF4-FFF2-40B4-BE49-F238E27FC236}">
              <a16:creationId xmlns="" xmlns:a16="http://schemas.microsoft.com/office/drawing/2014/main" id="{563AE1D5-03A9-49FB-A918-14F534345CF6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64" name="Rectangle 6">
          <a:extLst>
            <a:ext uri="{FF2B5EF4-FFF2-40B4-BE49-F238E27FC236}">
              <a16:creationId xmlns="" xmlns:a16="http://schemas.microsoft.com/office/drawing/2014/main" id="{38BAA6DC-B893-49B2-A90A-CB81DC613D56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765" name="Rectangle 6">
          <a:extLst>
            <a:ext uri="{FF2B5EF4-FFF2-40B4-BE49-F238E27FC236}">
              <a16:creationId xmlns="" xmlns:a16="http://schemas.microsoft.com/office/drawing/2014/main" id="{C0D7D9FF-2D7C-41C7-9A11-C9D60E5CAEFA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66" name="Rectangle 6">
          <a:extLst>
            <a:ext uri="{FF2B5EF4-FFF2-40B4-BE49-F238E27FC236}">
              <a16:creationId xmlns="" xmlns:a16="http://schemas.microsoft.com/office/drawing/2014/main" id="{F7703221-C4E5-456F-A167-87A9764D5CD3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67" name="Rectangle 6">
          <a:extLst>
            <a:ext uri="{FF2B5EF4-FFF2-40B4-BE49-F238E27FC236}">
              <a16:creationId xmlns="" xmlns:a16="http://schemas.microsoft.com/office/drawing/2014/main" id="{58693A00-2526-4AC1-911A-37EE9EAED9A3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68" name="Rectangle 6">
          <a:extLst>
            <a:ext uri="{FF2B5EF4-FFF2-40B4-BE49-F238E27FC236}">
              <a16:creationId xmlns="" xmlns:a16="http://schemas.microsoft.com/office/drawing/2014/main" id="{D3C45BB0-3397-4B92-B6E8-EBE1B1586C1A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69" name="Rectangle 6">
          <a:extLst>
            <a:ext uri="{FF2B5EF4-FFF2-40B4-BE49-F238E27FC236}">
              <a16:creationId xmlns="" xmlns:a16="http://schemas.microsoft.com/office/drawing/2014/main" id="{2DCE3348-3FD4-4B52-810B-53D9D8C620FB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770" name="Rectangle 6">
          <a:extLst>
            <a:ext uri="{FF2B5EF4-FFF2-40B4-BE49-F238E27FC236}">
              <a16:creationId xmlns="" xmlns:a16="http://schemas.microsoft.com/office/drawing/2014/main" id="{9E3EE3A7-414B-449E-ACB7-7CC052C429FE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71" name="Rectangle 6">
          <a:extLst>
            <a:ext uri="{FF2B5EF4-FFF2-40B4-BE49-F238E27FC236}">
              <a16:creationId xmlns="" xmlns:a16="http://schemas.microsoft.com/office/drawing/2014/main" id="{93C3B094-0631-4C6C-A1F8-6941D9E347AD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72" name="Rectangle 6">
          <a:extLst>
            <a:ext uri="{FF2B5EF4-FFF2-40B4-BE49-F238E27FC236}">
              <a16:creationId xmlns="" xmlns:a16="http://schemas.microsoft.com/office/drawing/2014/main" id="{370DE487-52CF-4CD4-A7DB-AF8DCC35736D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73" name="Rectangle 6">
          <a:extLst>
            <a:ext uri="{FF2B5EF4-FFF2-40B4-BE49-F238E27FC236}">
              <a16:creationId xmlns="" xmlns:a16="http://schemas.microsoft.com/office/drawing/2014/main" id="{A1DDD41D-2E66-4869-B7DA-0FA608E9B86B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74" name="Rectangle 6">
          <a:extLst>
            <a:ext uri="{FF2B5EF4-FFF2-40B4-BE49-F238E27FC236}">
              <a16:creationId xmlns="" xmlns:a16="http://schemas.microsoft.com/office/drawing/2014/main" id="{2BA6064E-4B9A-4834-8CCD-6901A9A32B00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75" name="Rectangle 6">
          <a:extLst>
            <a:ext uri="{FF2B5EF4-FFF2-40B4-BE49-F238E27FC236}">
              <a16:creationId xmlns="" xmlns:a16="http://schemas.microsoft.com/office/drawing/2014/main" id="{18580AD8-EA49-489D-A0A4-A42F2A01F5F4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76" name="Rectangle 6">
          <a:extLst>
            <a:ext uri="{FF2B5EF4-FFF2-40B4-BE49-F238E27FC236}">
              <a16:creationId xmlns="" xmlns:a16="http://schemas.microsoft.com/office/drawing/2014/main" id="{009F9A58-5CBC-4D40-A08D-AED74B058AD7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77" name="Rectangle 6">
          <a:extLst>
            <a:ext uri="{FF2B5EF4-FFF2-40B4-BE49-F238E27FC236}">
              <a16:creationId xmlns="" xmlns:a16="http://schemas.microsoft.com/office/drawing/2014/main" id="{9B7C210C-3BCF-4B68-9AE0-88AF0EB31A1C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78" name="Rectangle 6">
          <a:extLst>
            <a:ext uri="{FF2B5EF4-FFF2-40B4-BE49-F238E27FC236}">
              <a16:creationId xmlns="" xmlns:a16="http://schemas.microsoft.com/office/drawing/2014/main" id="{A43460B6-844F-4F32-8069-8E6B1E22EFC3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79" name="Rectangle 6">
          <a:extLst>
            <a:ext uri="{FF2B5EF4-FFF2-40B4-BE49-F238E27FC236}">
              <a16:creationId xmlns="" xmlns:a16="http://schemas.microsoft.com/office/drawing/2014/main" id="{3B573933-7CDE-4C95-911D-631AEB6F0A10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80" name="Rectangle 6">
          <a:extLst>
            <a:ext uri="{FF2B5EF4-FFF2-40B4-BE49-F238E27FC236}">
              <a16:creationId xmlns="" xmlns:a16="http://schemas.microsoft.com/office/drawing/2014/main" id="{25A7FF59-07F9-4CA8-9650-299497E6A583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81" name="Rectangle 6">
          <a:extLst>
            <a:ext uri="{FF2B5EF4-FFF2-40B4-BE49-F238E27FC236}">
              <a16:creationId xmlns="" xmlns:a16="http://schemas.microsoft.com/office/drawing/2014/main" id="{F9CC680F-6AFB-49A2-8965-FE8A0E250FFC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782" name="Rectangle 6">
          <a:extLst>
            <a:ext uri="{FF2B5EF4-FFF2-40B4-BE49-F238E27FC236}">
              <a16:creationId xmlns="" xmlns:a16="http://schemas.microsoft.com/office/drawing/2014/main" id="{962634DF-A2F4-4757-8B4C-C7389DF5F2F3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83" name="Rectangle 6">
          <a:extLst>
            <a:ext uri="{FF2B5EF4-FFF2-40B4-BE49-F238E27FC236}">
              <a16:creationId xmlns="" xmlns:a16="http://schemas.microsoft.com/office/drawing/2014/main" id="{5C9306EC-D14A-4403-B2D9-5A99DF900DB2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784" name="Rectangle 6">
          <a:extLst>
            <a:ext uri="{FF2B5EF4-FFF2-40B4-BE49-F238E27FC236}">
              <a16:creationId xmlns="" xmlns:a16="http://schemas.microsoft.com/office/drawing/2014/main" id="{2BCF74D7-5194-40BB-85EC-2CEDA39C6FA0}"/>
            </a:ext>
          </a:extLst>
        </xdr:cNvPr>
        <xdr:cNvSpPr>
          <a:spLocks noChangeArrowheads="1"/>
        </xdr:cNvSpPr>
      </xdr:nvSpPr>
      <xdr:spPr bwMode="auto">
        <a:xfrm>
          <a:off x="371475" y="115738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1309</xdr:row>
      <xdr:rowOff>409575</xdr:rowOff>
    </xdr:from>
    <xdr:ext cx="189035" cy="323850"/>
    <xdr:sp macro="" textlink="">
      <xdr:nvSpPr>
        <xdr:cNvPr id="785" name="Rectangle 6">
          <a:extLst>
            <a:ext uri="{FF2B5EF4-FFF2-40B4-BE49-F238E27FC236}">
              <a16:creationId xmlns="" xmlns:a16="http://schemas.microsoft.com/office/drawing/2014/main" id="{80BC6D03-E1D2-420F-BB49-6DD1EC4CC828}"/>
            </a:ext>
          </a:extLst>
        </xdr:cNvPr>
        <xdr:cNvSpPr>
          <a:spLocks noChangeArrowheads="1"/>
        </xdr:cNvSpPr>
      </xdr:nvSpPr>
      <xdr:spPr bwMode="auto">
        <a:xfrm>
          <a:off x="371475" y="1150715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786" name="Rectangle 6">
          <a:extLst>
            <a:ext uri="{FF2B5EF4-FFF2-40B4-BE49-F238E27FC236}">
              <a16:creationId xmlns="" xmlns:a16="http://schemas.microsoft.com/office/drawing/2014/main" id="{EDE54265-316C-4270-BF22-409180A15D3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787" name="Rectangle 6">
          <a:extLst>
            <a:ext uri="{FF2B5EF4-FFF2-40B4-BE49-F238E27FC236}">
              <a16:creationId xmlns="" xmlns:a16="http://schemas.microsoft.com/office/drawing/2014/main" id="{6EE9C966-45C0-4D27-91FC-F0BA96AE1C77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788" name="Rectangle 6">
          <a:extLst>
            <a:ext uri="{FF2B5EF4-FFF2-40B4-BE49-F238E27FC236}">
              <a16:creationId xmlns="" xmlns:a16="http://schemas.microsoft.com/office/drawing/2014/main" id="{616F4368-5A9A-45BE-B5C2-BD577B2E2F6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789" name="Rectangle 6">
          <a:extLst>
            <a:ext uri="{FF2B5EF4-FFF2-40B4-BE49-F238E27FC236}">
              <a16:creationId xmlns="" xmlns:a16="http://schemas.microsoft.com/office/drawing/2014/main" id="{DEC0ADAA-C0E6-4A14-81B1-33CA690F6808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0" name="Rectangle 6">
          <a:extLst>
            <a:ext uri="{FF2B5EF4-FFF2-40B4-BE49-F238E27FC236}">
              <a16:creationId xmlns="" xmlns:a16="http://schemas.microsoft.com/office/drawing/2014/main" id="{411A57BE-767B-4E9C-991B-17AA6F4F3E73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1" name="Rectangle 6">
          <a:extLst>
            <a:ext uri="{FF2B5EF4-FFF2-40B4-BE49-F238E27FC236}">
              <a16:creationId xmlns="" xmlns:a16="http://schemas.microsoft.com/office/drawing/2014/main" id="{038558FF-B25D-4EDB-AEE4-0C635545066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2" name="Rectangle 6">
          <a:extLst>
            <a:ext uri="{FF2B5EF4-FFF2-40B4-BE49-F238E27FC236}">
              <a16:creationId xmlns="" xmlns:a16="http://schemas.microsoft.com/office/drawing/2014/main" id="{CAC5A100-A096-43A7-BEEB-68B015C1125A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3" name="Rectangle 6">
          <a:extLst>
            <a:ext uri="{FF2B5EF4-FFF2-40B4-BE49-F238E27FC236}">
              <a16:creationId xmlns="" xmlns:a16="http://schemas.microsoft.com/office/drawing/2014/main" id="{18DC8F1A-BFE2-4E64-A501-F54C524A8837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4" name="Rectangle 6">
          <a:extLst>
            <a:ext uri="{FF2B5EF4-FFF2-40B4-BE49-F238E27FC236}">
              <a16:creationId xmlns="" xmlns:a16="http://schemas.microsoft.com/office/drawing/2014/main" id="{3F37C22C-DBB7-4282-8BEC-F8B041BD4511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5" name="Rectangle 6">
          <a:extLst>
            <a:ext uri="{FF2B5EF4-FFF2-40B4-BE49-F238E27FC236}">
              <a16:creationId xmlns="" xmlns:a16="http://schemas.microsoft.com/office/drawing/2014/main" id="{BAEF6C6E-DD33-4DD2-B5B1-16D97478DABD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6" name="Rectangle 6">
          <a:extLst>
            <a:ext uri="{FF2B5EF4-FFF2-40B4-BE49-F238E27FC236}">
              <a16:creationId xmlns="" xmlns:a16="http://schemas.microsoft.com/office/drawing/2014/main" id="{DDB7FB66-E19D-4CE2-8D35-479BB7B08D1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7" name="Rectangle 6">
          <a:extLst>
            <a:ext uri="{FF2B5EF4-FFF2-40B4-BE49-F238E27FC236}">
              <a16:creationId xmlns="" xmlns:a16="http://schemas.microsoft.com/office/drawing/2014/main" id="{872AEB94-6DC2-4908-B81E-28E558287E0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8" name="Rectangle 6">
          <a:extLst>
            <a:ext uri="{FF2B5EF4-FFF2-40B4-BE49-F238E27FC236}">
              <a16:creationId xmlns="" xmlns:a16="http://schemas.microsoft.com/office/drawing/2014/main" id="{A1B9A390-2DF1-4C64-8372-75A935B2FCC7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799" name="Rectangle 6">
          <a:extLst>
            <a:ext uri="{FF2B5EF4-FFF2-40B4-BE49-F238E27FC236}">
              <a16:creationId xmlns="" xmlns:a16="http://schemas.microsoft.com/office/drawing/2014/main" id="{95A57737-705C-4659-A41D-949802B45AD2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00" name="Rectangle 6">
          <a:extLst>
            <a:ext uri="{FF2B5EF4-FFF2-40B4-BE49-F238E27FC236}">
              <a16:creationId xmlns="" xmlns:a16="http://schemas.microsoft.com/office/drawing/2014/main" id="{6682BE14-1A56-4D3E-8493-52448451774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01" name="Rectangle 6">
          <a:extLst>
            <a:ext uri="{FF2B5EF4-FFF2-40B4-BE49-F238E27FC236}">
              <a16:creationId xmlns="" xmlns:a16="http://schemas.microsoft.com/office/drawing/2014/main" id="{498E9AEE-EEE4-441A-A54C-2B6ACE27668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02" name="Rectangle 6">
          <a:extLst>
            <a:ext uri="{FF2B5EF4-FFF2-40B4-BE49-F238E27FC236}">
              <a16:creationId xmlns="" xmlns:a16="http://schemas.microsoft.com/office/drawing/2014/main" id="{802063F0-46F0-478D-AB22-454BA69F67D5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03" name="Rectangle 6">
          <a:extLst>
            <a:ext uri="{FF2B5EF4-FFF2-40B4-BE49-F238E27FC236}">
              <a16:creationId xmlns="" xmlns:a16="http://schemas.microsoft.com/office/drawing/2014/main" id="{885A128A-5CF7-427C-AB11-3F6102075418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04" name="Rectangle 6">
          <a:extLst>
            <a:ext uri="{FF2B5EF4-FFF2-40B4-BE49-F238E27FC236}">
              <a16:creationId xmlns="" xmlns:a16="http://schemas.microsoft.com/office/drawing/2014/main" id="{4EE64505-C231-42EA-B3FE-A01283B51BF1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05" name="Rectangle 6">
          <a:extLst>
            <a:ext uri="{FF2B5EF4-FFF2-40B4-BE49-F238E27FC236}">
              <a16:creationId xmlns="" xmlns:a16="http://schemas.microsoft.com/office/drawing/2014/main" id="{C8AD7FF1-A57E-4DB8-B7FD-CC5C50FEB478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1309</xdr:row>
      <xdr:rowOff>409575</xdr:rowOff>
    </xdr:from>
    <xdr:ext cx="189035" cy="323850"/>
    <xdr:sp macro="" textlink="">
      <xdr:nvSpPr>
        <xdr:cNvPr id="806" name="Rectangle 6">
          <a:extLst>
            <a:ext uri="{FF2B5EF4-FFF2-40B4-BE49-F238E27FC236}">
              <a16:creationId xmlns="" xmlns:a16="http://schemas.microsoft.com/office/drawing/2014/main" id="{F1435A74-060F-4063-89EF-F7CDBE2F4B1D}"/>
            </a:ext>
          </a:extLst>
        </xdr:cNvPr>
        <xdr:cNvSpPr>
          <a:spLocks noChangeArrowheads="1"/>
        </xdr:cNvSpPr>
      </xdr:nvSpPr>
      <xdr:spPr bwMode="auto">
        <a:xfrm>
          <a:off x="371475" y="1150715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807" name="Rectangle 6">
          <a:extLst>
            <a:ext uri="{FF2B5EF4-FFF2-40B4-BE49-F238E27FC236}">
              <a16:creationId xmlns="" xmlns:a16="http://schemas.microsoft.com/office/drawing/2014/main" id="{E1F034DE-2A65-4B21-895B-B8C0D6AD8E82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808" name="Rectangle 6">
          <a:extLst>
            <a:ext uri="{FF2B5EF4-FFF2-40B4-BE49-F238E27FC236}">
              <a16:creationId xmlns="" xmlns:a16="http://schemas.microsoft.com/office/drawing/2014/main" id="{C01E40D1-78C8-4448-B019-A22104149C4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809" name="Rectangle 6">
          <a:extLst>
            <a:ext uri="{FF2B5EF4-FFF2-40B4-BE49-F238E27FC236}">
              <a16:creationId xmlns="" xmlns:a16="http://schemas.microsoft.com/office/drawing/2014/main" id="{E0C80025-0C91-4832-9B29-49F0FDAF020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810" name="Rectangle 6">
          <a:extLst>
            <a:ext uri="{FF2B5EF4-FFF2-40B4-BE49-F238E27FC236}">
              <a16:creationId xmlns="" xmlns:a16="http://schemas.microsoft.com/office/drawing/2014/main" id="{2C9B21B6-CE8F-422B-8E13-69F77C43E5C7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11" name="Rectangle 6">
          <a:extLst>
            <a:ext uri="{FF2B5EF4-FFF2-40B4-BE49-F238E27FC236}">
              <a16:creationId xmlns="" xmlns:a16="http://schemas.microsoft.com/office/drawing/2014/main" id="{AFD809EA-1BAB-46F0-BAFE-F05459066551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12" name="Rectangle 6">
          <a:extLst>
            <a:ext uri="{FF2B5EF4-FFF2-40B4-BE49-F238E27FC236}">
              <a16:creationId xmlns="" xmlns:a16="http://schemas.microsoft.com/office/drawing/2014/main" id="{E342414D-609E-47C7-ABE3-BB8B393EC77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13" name="Rectangle 6">
          <a:extLst>
            <a:ext uri="{FF2B5EF4-FFF2-40B4-BE49-F238E27FC236}">
              <a16:creationId xmlns="" xmlns:a16="http://schemas.microsoft.com/office/drawing/2014/main" id="{C0B457B8-7A5D-462A-A971-6523C73405AF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14" name="Rectangle 6">
          <a:extLst>
            <a:ext uri="{FF2B5EF4-FFF2-40B4-BE49-F238E27FC236}">
              <a16:creationId xmlns="" xmlns:a16="http://schemas.microsoft.com/office/drawing/2014/main" id="{4EF91725-C8B1-4AC5-9AD0-7BDD50B23E7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15" name="Rectangle 6">
          <a:extLst>
            <a:ext uri="{FF2B5EF4-FFF2-40B4-BE49-F238E27FC236}">
              <a16:creationId xmlns="" xmlns:a16="http://schemas.microsoft.com/office/drawing/2014/main" id="{870F9C2F-71C7-4B58-9031-233472F11ABB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16" name="Rectangle 6">
          <a:extLst>
            <a:ext uri="{FF2B5EF4-FFF2-40B4-BE49-F238E27FC236}">
              <a16:creationId xmlns="" xmlns:a16="http://schemas.microsoft.com/office/drawing/2014/main" id="{1F3EA0C2-C00F-4CCD-B913-BE9BEAEBA0E4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17" name="Rectangle 6">
          <a:extLst>
            <a:ext uri="{FF2B5EF4-FFF2-40B4-BE49-F238E27FC236}">
              <a16:creationId xmlns="" xmlns:a16="http://schemas.microsoft.com/office/drawing/2014/main" id="{B9170498-ACD6-464F-863B-192C7FA02EA7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18" name="Rectangle 6">
          <a:extLst>
            <a:ext uri="{FF2B5EF4-FFF2-40B4-BE49-F238E27FC236}">
              <a16:creationId xmlns="" xmlns:a16="http://schemas.microsoft.com/office/drawing/2014/main" id="{14091708-E336-4794-B70A-0297A9E66EE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19" name="Rectangle 6">
          <a:extLst>
            <a:ext uri="{FF2B5EF4-FFF2-40B4-BE49-F238E27FC236}">
              <a16:creationId xmlns="" xmlns:a16="http://schemas.microsoft.com/office/drawing/2014/main" id="{EEF01BE5-E8D1-4123-9A88-015C27DF862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20" name="Rectangle 6">
          <a:extLst>
            <a:ext uri="{FF2B5EF4-FFF2-40B4-BE49-F238E27FC236}">
              <a16:creationId xmlns="" xmlns:a16="http://schemas.microsoft.com/office/drawing/2014/main" id="{86CB44F6-A3EF-4732-9E46-C074D2724CCC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21" name="Rectangle 6">
          <a:extLst>
            <a:ext uri="{FF2B5EF4-FFF2-40B4-BE49-F238E27FC236}">
              <a16:creationId xmlns="" xmlns:a16="http://schemas.microsoft.com/office/drawing/2014/main" id="{E8BBF338-09EC-4C25-AFBC-8DBD5DA41C29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22" name="Rectangle 6">
          <a:extLst>
            <a:ext uri="{FF2B5EF4-FFF2-40B4-BE49-F238E27FC236}">
              <a16:creationId xmlns="" xmlns:a16="http://schemas.microsoft.com/office/drawing/2014/main" id="{0F993C86-9F1A-48FD-9EE6-BBF7EA7B1A82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23" name="Rectangle 6">
          <a:extLst>
            <a:ext uri="{FF2B5EF4-FFF2-40B4-BE49-F238E27FC236}">
              <a16:creationId xmlns="" xmlns:a16="http://schemas.microsoft.com/office/drawing/2014/main" id="{2E264A7F-A5C1-4061-88B6-CCFEE5EEE5E7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24" name="Rectangle 6">
          <a:extLst>
            <a:ext uri="{FF2B5EF4-FFF2-40B4-BE49-F238E27FC236}">
              <a16:creationId xmlns="" xmlns:a16="http://schemas.microsoft.com/office/drawing/2014/main" id="{3DE2FE6D-FFEE-4982-A8B1-6FF38A788046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25" name="Rectangle 6">
          <a:extLst>
            <a:ext uri="{FF2B5EF4-FFF2-40B4-BE49-F238E27FC236}">
              <a16:creationId xmlns="" xmlns:a16="http://schemas.microsoft.com/office/drawing/2014/main" id="{D6DF8EC7-E7EE-4AEB-901D-C2CDA0533E43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826" name="Rectangle 6">
          <a:extLst>
            <a:ext uri="{FF2B5EF4-FFF2-40B4-BE49-F238E27FC236}">
              <a16:creationId xmlns="" xmlns:a16="http://schemas.microsoft.com/office/drawing/2014/main" id="{5EA74582-0329-4917-B3CE-7736B573A570}"/>
            </a:ext>
          </a:extLst>
        </xdr:cNvPr>
        <xdr:cNvSpPr>
          <a:spLocks noChangeArrowheads="1"/>
        </xdr:cNvSpPr>
      </xdr:nvSpPr>
      <xdr:spPr bwMode="auto">
        <a:xfrm>
          <a:off x="371475" y="115090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27" name="Rectangle 6">
          <a:extLst>
            <a:ext uri="{FF2B5EF4-FFF2-40B4-BE49-F238E27FC236}">
              <a16:creationId xmlns="" xmlns:a16="http://schemas.microsoft.com/office/drawing/2014/main" id="{A7F664A7-C886-462C-880B-301E915082D8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828" name="Rectangle 6">
          <a:extLst>
            <a:ext uri="{FF2B5EF4-FFF2-40B4-BE49-F238E27FC236}">
              <a16:creationId xmlns="" xmlns:a16="http://schemas.microsoft.com/office/drawing/2014/main" id="{4C9C0132-F38F-44A5-A4D6-1B6AF37222F8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829" name="Rectangle 6">
          <a:extLst>
            <a:ext uri="{FF2B5EF4-FFF2-40B4-BE49-F238E27FC236}">
              <a16:creationId xmlns="" xmlns:a16="http://schemas.microsoft.com/office/drawing/2014/main" id="{150896BB-CFFA-4B81-8240-DBB91B8B0C0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0" name="Rectangle 6">
          <a:extLst>
            <a:ext uri="{FF2B5EF4-FFF2-40B4-BE49-F238E27FC236}">
              <a16:creationId xmlns="" xmlns:a16="http://schemas.microsoft.com/office/drawing/2014/main" id="{ABECD67D-3C8B-4499-80C4-BB1FE883832C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1" name="Rectangle 6">
          <a:extLst>
            <a:ext uri="{FF2B5EF4-FFF2-40B4-BE49-F238E27FC236}">
              <a16:creationId xmlns="" xmlns:a16="http://schemas.microsoft.com/office/drawing/2014/main" id="{AAA219BF-3499-4E55-9489-57DC5E6C4FC3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2" name="Rectangle 6">
          <a:extLst>
            <a:ext uri="{FF2B5EF4-FFF2-40B4-BE49-F238E27FC236}">
              <a16:creationId xmlns="" xmlns:a16="http://schemas.microsoft.com/office/drawing/2014/main" id="{767ED3F6-1E92-4B3C-812B-C28B74C3D840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3" name="Rectangle 6">
          <a:extLst>
            <a:ext uri="{FF2B5EF4-FFF2-40B4-BE49-F238E27FC236}">
              <a16:creationId xmlns="" xmlns:a16="http://schemas.microsoft.com/office/drawing/2014/main" id="{256B7636-B8B7-4B12-8299-A41B5C3F6A2D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4" name="Rectangle 6">
          <a:extLst>
            <a:ext uri="{FF2B5EF4-FFF2-40B4-BE49-F238E27FC236}">
              <a16:creationId xmlns="" xmlns:a16="http://schemas.microsoft.com/office/drawing/2014/main" id="{712C94E4-D2E3-4E9E-852C-0B953FDBCEFB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5" name="Rectangle 6">
          <a:extLst>
            <a:ext uri="{FF2B5EF4-FFF2-40B4-BE49-F238E27FC236}">
              <a16:creationId xmlns="" xmlns:a16="http://schemas.microsoft.com/office/drawing/2014/main" id="{398FE5FF-F001-48DC-ACD1-C0FD9C3D0E91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6" name="Rectangle 6">
          <a:extLst>
            <a:ext uri="{FF2B5EF4-FFF2-40B4-BE49-F238E27FC236}">
              <a16:creationId xmlns="" xmlns:a16="http://schemas.microsoft.com/office/drawing/2014/main" id="{33CCC15C-3731-4FE3-A96A-BD2689446569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7" name="Rectangle 6">
          <a:extLst>
            <a:ext uri="{FF2B5EF4-FFF2-40B4-BE49-F238E27FC236}">
              <a16:creationId xmlns="" xmlns:a16="http://schemas.microsoft.com/office/drawing/2014/main" id="{C0A9274F-6BEE-4D19-A33D-B79B3A20B5B0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8" name="Rectangle 6">
          <a:extLst>
            <a:ext uri="{FF2B5EF4-FFF2-40B4-BE49-F238E27FC236}">
              <a16:creationId xmlns="" xmlns:a16="http://schemas.microsoft.com/office/drawing/2014/main" id="{B33C9520-0814-48B9-979A-E3E1BD426E9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39" name="Rectangle 6">
          <a:extLst>
            <a:ext uri="{FF2B5EF4-FFF2-40B4-BE49-F238E27FC236}">
              <a16:creationId xmlns="" xmlns:a16="http://schemas.microsoft.com/office/drawing/2014/main" id="{59917DBA-AFE8-41E4-A79E-14B14DBCA726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40" name="Rectangle 6">
          <a:extLst>
            <a:ext uri="{FF2B5EF4-FFF2-40B4-BE49-F238E27FC236}">
              <a16:creationId xmlns="" xmlns:a16="http://schemas.microsoft.com/office/drawing/2014/main" id="{B3C341B0-0FD5-4737-B4B7-85544298F04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41" name="Rectangle 6">
          <a:extLst>
            <a:ext uri="{FF2B5EF4-FFF2-40B4-BE49-F238E27FC236}">
              <a16:creationId xmlns="" xmlns:a16="http://schemas.microsoft.com/office/drawing/2014/main" id="{B276539B-1040-4CEF-972C-9FBAD0A8934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42" name="Rectangle 6">
          <a:extLst>
            <a:ext uri="{FF2B5EF4-FFF2-40B4-BE49-F238E27FC236}">
              <a16:creationId xmlns="" xmlns:a16="http://schemas.microsoft.com/office/drawing/2014/main" id="{3F5A399F-DF64-43FB-9754-3AD7538151B9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843" name="Rectangle 6">
          <a:extLst>
            <a:ext uri="{FF2B5EF4-FFF2-40B4-BE49-F238E27FC236}">
              <a16:creationId xmlns="" xmlns:a16="http://schemas.microsoft.com/office/drawing/2014/main" id="{13EB7198-6B12-4B07-A288-80A7E5BCB206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44" name="Rectangle 6">
          <a:extLst>
            <a:ext uri="{FF2B5EF4-FFF2-40B4-BE49-F238E27FC236}">
              <a16:creationId xmlns="" xmlns:a16="http://schemas.microsoft.com/office/drawing/2014/main" id="{54535182-BDA6-4105-A14D-09802BB38C5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45" name="Rectangle 6">
          <a:extLst>
            <a:ext uri="{FF2B5EF4-FFF2-40B4-BE49-F238E27FC236}">
              <a16:creationId xmlns="" xmlns:a16="http://schemas.microsoft.com/office/drawing/2014/main" id="{AEEC1A77-BB93-46DF-8833-62B9DE95C542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846" name="Rectangle 6">
          <a:extLst>
            <a:ext uri="{FF2B5EF4-FFF2-40B4-BE49-F238E27FC236}">
              <a16:creationId xmlns="" xmlns:a16="http://schemas.microsoft.com/office/drawing/2014/main" id="{55BF6460-0C22-4927-9BF7-F5549641BD53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47" name="Rectangle 6">
          <a:extLst>
            <a:ext uri="{FF2B5EF4-FFF2-40B4-BE49-F238E27FC236}">
              <a16:creationId xmlns="" xmlns:a16="http://schemas.microsoft.com/office/drawing/2014/main" id="{AD2F3F12-729A-4AE5-9080-653F0FFB038B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48" name="Rectangle 6">
          <a:extLst>
            <a:ext uri="{FF2B5EF4-FFF2-40B4-BE49-F238E27FC236}">
              <a16:creationId xmlns="" xmlns:a16="http://schemas.microsoft.com/office/drawing/2014/main" id="{19BF5BBC-FD84-4540-AAC1-0F04094F556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49" name="Rectangle 6">
          <a:extLst>
            <a:ext uri="{FF2B5EF4-FFF2-40B4-BE49-F238E27FC236}">
              <a16:creationId xmlns="" xmlns:a16="http://schemas.microsoft.com/office/drawing/2014/main" id="{D8693C06-E5C7-496B-8094-93CC30C422B9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50" name="Rectangle 6">
          <a:extLst>
            <a:ext uri="{FF2B5EF4-FFF2-40B4-BE49-F238E27FC236}">
              <a16:creationId xmlns="" xmlns:a16="http://schemas.microsoft.com/office/drawing/2014/main" id="{7908FBE2-CCA7-4E97-A694-26819BF2673E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851" name="Rectangle 6">
          <a:extLst>
            <a:ext uri="{FF2B5EF4-FFF2-40B4-BE49-F238E27FC236}">
              <a16:creationId xmlns="" xmlns:a16="http://schemas.microsoft.com/office/drawing/2014/main" id="{1227276C-43EE-48C3-BBDB-31BE4015EEE6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52" name="Rectangle 6">
          <a:extLst>
            <a:ext uri="{FF2B5EF4-FFF2-40B4-BE49-F238E27FC236}">
              <a16:creationId xmlns="" xmlns:a16="http://schemas.microsoft.com/office/drawing/2014/main" id="{E3C83A6D-F046-44DF-A3A4-FF5C3315DB33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53" name="Rectangle 6">
          <a:extLst>
            <a:ext uri="{FF2B5EF4-FFF2-40B4-BE49-F238E27FC236}">
              <a16:creationId xmlns="" xmlns:a16="http://schemas.microsoft.com/office/drawing/2014/main" id="{20585B94-A9BC-4821-B199-C3735B3908E8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54" name="Rectangle 6">
          <a:extLst>
            <a:ext uri="{FF2B5EF4-FFF2-40B4-BE49-F238E27FC236}">
              <a16:creationId xmlns="" xmlns:a16="http://schemas.microsoft.com/office/drawing/2014/main" id="{B6A5F5BF-91A9-4216-8150-AB7DEE8D86F9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55" name="Rectangle 6">
          <a:extLst>
            <a:ext uri="{FF2B5EF4-FFF2-40B4-BE49-F238E27FC236}">
              <a16:creationId xmlns="" xmlns:a16="http://schemas.microsoft.com/office/drawing/2014/main" id="{90418DC7-690A-4858-A7E9-A6179D1C6BFE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56" name="Rectangle 6">
          <a:extLst>
            <a:ext uri="{FF2B5EF4-FFF2-40B4-BE49-F238E27FC236}">
              <a16:creationId xmlns="" xmlns:a16="http://schemas.microsoft.com/office/drawing/2014/main" id="{E61A43D5-2D28-407F-9F48-BB698CBB4112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57" name="Rectangle 6">
          <a:extLst>
            <a:ext uri="{FF2B5EF4-FFF2-40B4-BE49-F238E27FC236}">
              <a16:creationId xmlns="" xmlns:a16="http://schemas.microsoft.com/office/drawing/2014/main" id="{9C7E72F5-E442-4F9C-8435-7A3D93A7F68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58" name="Rectangle 6">
          <a:extLst>
            <a:ext uri="{FF2B5EF4-FFF2-40B4-BE49-F238E27FC236}">
              <a16:creationId xmlns="" xmlns:a16="http://schemas.microsoft.com/office/drawing/2014/main" id="{B9629B67-C6F6-462D-AA2F-05139934E9D4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59" name="Rectangle 6">
          <a:extLst>
            <a:ext uri="{FF2B5EF4-FFF2-40B4-BE49-F238E27FC236}">
              <a16:creationId xmlns="" xmlns:a16="http://schemas.microsoft.com/office/drawing/2014/main" id="{43DF4855-C194-4E3B-9E3B-7DAC71A4DD2B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60" name="Rectangle 6">
          <a:extLst>
            <a:ext uri="{FF2B5EF4-FFF2-40B4-BE49-F238E27FC236}">
              <a16:creationId xmlns="" xmlns:a16="http://schemas.microsoft.com/office/drawing/2014/main" id="{036FAE9E-2954-4D52-AF72-968A005BFCB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61" name="Rectangle 6">
          <a:extLst>
            <a:ext uri="{FF2B5EF4-FFF2-40B4-BE49-F238E27FC236}">
              <a16:creationId xmlns="" xmlns:a16="http://schemas.microsoft.com/office/drawing/2014/main" id="{EF9DC652-473F-424F-97A8-C04F21DD77FC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62" name="Rectangle 6">
          <a:extLst>
            <a:ext uri="{FF2B5EF4-FFF2-40B4-BE49-F238E27FC236}">
              <a16:creationId xmlns="" xmlns:a16="http://schemas.microsoft.com/office/drawing/2014/main" id="{AC01EDEA-F1A6-4471-AF92-FCD290FFBB50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63" name="Rectangle 6">
          <a:extLst>
            <a:ext uri="{FF2B5EF4-FFF2-40B4-BE49-F238E27FC236}">
              <a16:creationId xmlns="" xmlns:a16="http://schemas.microsoft.com/office/drawing/2014/main" id="{DC67313E-A8E9-4B2A-9AF8-3AAFEC49C3C0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64" name="Rectangle 6">
          <a:extLst>
            <a:ext uri="{FF2B5EF4-FFF2-40B4-BE49-F238E27FC236}">
              <a16:creationId xmlns="" xmlns:a16="http://schemas.microsoft.com/office/drawing/2014/main" id="{35F4F597-9471-49F8-AD36-39C1A44D2CBB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65" name="Rectangle 6">
          <a:extLst>
            <a:ext uri="{FF2B5EF4-FFF2-40B4-BE49-F238E27FC236}">
              <a16:creationId xmlns="" xmlns:a16="http://schemas.microsoft.com/office/drawing/2014/main" id="{D8B9D83E-BE5E-46A6-AB7C-95C8A00B1F0C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866" name="Rectangle 6">
          <a:extLst>
            <a:ext uri="{FF2B5EF4-FFF2-40B4-BE49-F238E27FC236}">
              <a16:creationId xmlns="" xmlns:a16="http://schemas.microsoft.com/office/drawing/2014/main" id="{1B799521-6BE4-4B60-BFED-6E742DAB2D7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67" name="Rectangle 6">
          <a:extLst>
            <a:ext uri="{FF2B5EF4-FFF2-40B4-BE49-F238E27FC236}">
              <a16:creationId xmlns="" xmlns:a16="http://schemas.microsoft.com/office/drawing/2014/main" id="{469CDA9C-7B39-49A2-A35B-728F26BC4FEE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68" name="Rectangle 6">
          <a:extLst>
            <a:ext uri="{FF2B5EF4-FFF2-40B4-BE49-F238E27FC236}">
              <a16:creationId xmlns="" xmlns:a16="http://schemas.microsoft.com/office/drawing/2014/main" id="{8CA15DA5-B0F6-452A-915E-D9C43FCE7F4C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69" name="Rectangle 6">
          <a:extLst>
            <a:ext uri="{FF2B5EF4-FFF2-40B4-BE49-F238E27FC236}">
              <a16:creationId xmlns="" xmlns:a16="http://schemas.microsoft.com/office/drawing/2014/main" id="{C98F2593-F380-465E-AADD-1708ADE5F27C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70" name="Rectangle 6">
          <a:extLst>
            <a:ext uri="{FF2B5EF4-FFF2-40B4-BE49-F238E27FC236}">
              <a16:creationId xmlns="" xmlns:a16="http://schemas.microsoft.com/office/drawing/2014/main" id="{FD9D676E-169A-4DB4-A3FC-A46900A3D73D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871" name="Rectangle 6">
          <a:extLst>
            <a:ext uri="{FF2B5EF4-FFF2-40B4-BE49-F238E27FC236}">
              <a16:creationId xmlns="" xmlns:a16="http://schemas.microsoft.com/office/drawing/2014/main" id="{5CC2010F-B407-4E89-9B65-4A7A1C6206C6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72" name="Rectangle 6">
          <a:extLst>
            <a:ext uri="{FF2B5EF4-FFF2-40B4-BE49-F238E27FC236}">
              <a16:creationId xmlns="" xmlns:a16="http://schemas.microsoft.com/office/drawing/2014/main" id="{0AF770AF-7232-4B6D-9BCB-3605B777E30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73" name="Rectangle 6">
          <a:extLst>
            <a:ext uri="{FF2B5EF4-FFF2-40B4-BE49-F238E27FC236}">
              <a16:creationId xmlns="" xmlns:a16="http://schemas.microsoft.com/office/drawing/2014/main" id="{84B2BDE0-E39D-4382-8A32-7F8C51099438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74" name="Rectangle 6">
          <a:extLst>
            <a:ext uri="{FF2B5EF4-FFF2-40B4-BE49-F238E27FC236}">
              <a16:creationId xmlns="" xmlns:a16="http://schemas.microsoft.com/office/drawing/2014/main" id="{62A7FED0-9F76-480A-8E4B-1D23C2389CE6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75" name="Rectangle 6">
          <a:extLst>
            <a:ext uri="{FF2B5EF4-FFF2-40B4-BE49-F238E27FC236}">
              <a16:creationId xmlns="" xmlns:a16="http://schemas.microsoft.com/office/drawing/2014/main" id="{BECD4631-3110-4CBD-A53A-E54CA04BF61E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76" name="Rectangle 6">
          <a:extLst>
            <a:ext uri="{FF2B5EF4-FFF2-40B4-BE49-F238E27FC236}">
              <a16:creationId xmlns="" xmlns:a16="http://schemas.microsoft.com/office/drawing/2014/main" id="{F6D986FC-B302-4054-81F8-1C9CF46B1DB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77" name="Rectangle 6">
          <a:extLst>
            <a:ext uri="{FF2B5EF4-FFF2-40B4-BE49-F238E27FC236}">
              <a16:creationId xmlns="" xmlns:a16="http://schemas.microsoft.com/office/drawing/2014/main" id="{28002C3C-B6CC-4C85-A7B5-5FD25511DBA9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78" name="Rectangle 6">
          <a:extLst>
            <a:ext uri="{FF2B5EF4-FFF2-40B4-BE49-F238E27FC236}">
              <a16:creationId xmlns="" xmlns:a16="http://schemas.microsoft.com/office/drawing/2014/main" id="{82C3D4B2-AA12-4E4F-9FA7-BA5A5242DEA6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79" name="Rectangle 6">
          <a:extLst>
            <a:ext uri="{FF2B5EF4-FFF2-40B4-BE49-F238E27FC236}">
              <a16:creationId xmlns="" xmlns:a16="http://schemas.microsoft.com/office/drawing/2014/main" id="{374900C5-3B4B-451A-8453-527E6BD08209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80" name="Rectangle 6">
          <a:extLst>
            <a:ext uri="{FF2B5EF4-FFF2-40B4-BE49-F238E27FC236}">
              <a16:creationId xmlns="" xmlns:a16="http://schemas.microsoft.com/office/drawing/2014/main" id="{82FD95B6-29D8-4D48-8CC2-FDE9DF872CCD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81" name="Rectangle 6">
          <a:extLst>
            <a:ext uri="{FF2B5EF4-FFF2-40B4-BE49-F238E27FC236}">
              <a16:creationId xmlns="" xmlns:a16="http://schemas.microsoft.com/office/drawing/2014/main" id="{B636650A-3A50-46FF-9AB2-EBB296770FC9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82" name="Rectangle 6">
          <a:extLst>
            <a:ext uri="{FF2B5EF4-FFF2-40B4-BE49-F238E27FC236}">
              <a16:creationId xmlns="" xmlns:a16="http://schemas.microsoft.com/office/drawing/2014/main" id="{89191838-400D-4F76-84B7-6D70DA48FF6C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83" name="Rectangle 6">
          <a:extLst>
            <a:ext uri="{FF2B5EF4-FFF2-40B4-BE49-F238E27FC236}">
              <a16:creationId xmlns="" xmlns:a16="http://schemas.microsoft.com/office/drawing/2014/main" id="{DF13D10F-8671-4C62-990D-0567A342958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84" name="Rectangle 6">
          <a:extLst>
            <a:ext uri="{FF2B5EF4-FFF2-40B4-BE49-F238E27FC236}">
              <a16:creationId xmlns="" xmlns:a16="http://schemas.microsoft.com/office/drawing/2014/main" id="{96C24115-DB10-406F-AE24-EA79A925E3DB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85" name="Rectangle 6">
          <a:extLst>
            <a:ext uri="{FF2B5EF4-FFF2-40B4-BE49-F238E27FC236}">
              <a16:creationId xmlns="" xmlns:a16="http://schemas.microsoft.com/office/drawing/2014/main" id="{F383EEA2-30BF-4CD8-9AC8-D81817445C2E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886" name="Rectangle 6">
          <a:extLst>
            <a:ext uri="{FF2B5EF4-FFF2-40B4-BE49-F238E27FC236}">
              <a16:creationId xmlns="" xmlns:a16="http://schemas.microsoft.com/office/drawing/2014/main" id="{77BC1089-55FC-4C0A-9563-EAEA971C290B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87" name="Rectangle 6">
          <a:extLst>
            <a:ext uri="{FF2B5EF4-FFF2-40B4-BE49-F238E27FC236}">
              <a16:creationId xmlns="" xmlns:a16="http://schemas.microsoft.com/office/drawing/2014/main" id="{944F5CDA-6603-4266-BAAE-223F87CBDFB0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88" name="Rectangle 6">
          <a:extLst>
            <a:ext uri="{FF2B5EF4-FFF2-40B4-BE49-F238E27FC236}">
              <a16:creationId xmlns="" xmlns:a16="http://schemas.microsoft.com/office/drawing/2014/main" id="{23FA067E-AA7D-4E96-8579-D09887AC2985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89" name="Rectangle 6">
          <a:extLst>
            <a:ext uri="{FF2B5EF4-FFF2-40B4-BE49-F238E27FC236}">
              <a16:creationId xmlns="" xmlns:a16="http://schemas.microsoft.com/office/drawing/2014/main" id="{EED33500-65C5-4488-A214-A860682A5C08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90" name="Rectangle 6">
          <a:extLst>
            <a:ext uri="{FF2B5EF4-FFF2-40B4-BE49-F238E27FC236}">
              <a16:creationId xmlns="" xmlns:a16="http://schemas.microsoft.com/office/drawing/2014/main" id="{B01AADB2-6AA8-4D8C-8FE8-02DCC3DDB2B5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891" name="Rectangle 6">
          <a:extLst>
            <a:ext uri="{FF2B5EF4-FFF2-40B4-BE49-F238E27FC236}">
              <a16:creationId xmlns="" xmlns:a16="http://schemas.microsoft.com/office/drawing/2014/main" id="{1F576EB1-A70D-4666-B1A0-2905AA3EC48D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92" name="Rectangle 6">
          <a:extLst>
            <a:ext uri="{FF2B5EF4-FFF2-40B4-BE49-F238E27FC236}">
              <a16:creationId xmlns="" xmlns:a16="http://schemas.microsoft.com/office/drawing/2014/main" id="{26192241-F0E6-485D-A239-8085B89DE4AE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93" name="Rectangle 6">
          <a:extLst>
            <a:ext uri="{FF2B5EF4-FFF2-40B4-BE49-F238E27FC236}">
              <a16:creationId xmlns="" xmlns:a16="http://schemas.microsoft.com/office/drawing/2014/main" id="{3EAFBA37-2886-4FA8-9E10-540A7280AFBF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94" name="Rectangle 6">
          <a:extLst>
            <a:ext uri="{FF2B5EF4-FFF2-40B4-BE49-F238E27FC236}">
              <a16:creationId xmlns="" xmlns:a16="http://schemas.microsoft.com/office/drawing/2014/main" id="{891B703A-A9F9-4F8C-A646-9C1696F9934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95" name="Rectangle 6">
          <a:extLst>
            <a:ext uri="{FF2B5EF4-FFF2-40B4-BE49-F238E27FC236}">
              <a16:creationId xmlns="" xmlns:a16="http://schemas.microsoft.com/office/drawing/2014/main" id="{1BE91FE5-D2D9-487A-85C5-88DD55A3F28F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96" name="Rectangle 6">
          <a:extLst>
            <a:ext uri="{FF2B5EF4-FFF2-40B4-BE49-F238E27FC236}">
              <a16:creationId xmlns="" xmlns:a16="http://schemas.microsoft.com/office/drawing/2014/main" id="{65E1B1FE-CBA3-42C5-BFD5-3C7285F52DEB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97" name="Rectangle 6">
          <a:extLst>
            <a:ext uri="{FF2B5EF4-FFF2-40B4-BE49-F238E27FC236}">
              <a16:creationId xmlns="" xmlns:a16="http://schemas.microsoft.com/office/drawing/2014/main" id="{36D5FFCA-21D6-4ECA-ADE2-8738FEF86CAC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898" name="Rectangle 6">
          <a:extLst>
            <a:ext uri="{FF2B5EF4-FFF2-40B4-BE49-F238E27FC236}">
              <a16:creationId xmlns="" xmlns:a16="http://schemas.microsoft.com/office/drawing/2014/main" id="{58682698-0ADC-4619-B40B-7A305E090BC6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899" name="Rectangle 6">
          <a:extLst>
            <a:ext uri="{FF2B5EF4-FFF2-40B4-BE49-F238E27FC236}">
              <a16:creationId xmlns="" xmlns:a16="http://schemas.microsoft.com/office/drawing/2014/main" id="{6628D8EF-9E58-4144-9BD8-703E8DE9432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00" name="Rectangle 6">
          <a:extLst>
            <a:ext uri="{FF2B5EF4-FFF2-40B4-BE49-F238E27FC236}">
              <a16:creationId xmlns="" xmlns:a16="http://schemas.microsoft.com/office/drawing/2014/main" id="{4A977849-F89B-4FF7-83F0-706203795A45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01" name="Rectangle 6">
          <a:extLst>
            <a:ext uri="{FF2B5EF4-FFF2-40B4-BE49-F238E27FC236}">
              <a16:creationId xmlns="" xmlns:a16="http://schemas.microsoft.com/office/drawing/2014/main" id="{86162F75-BC0C-411C-A561-CFDCE12D2FDD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02" name="Rectangle 6">
          <a:extLst>
            <a:ext uri="{FF2B5EF4-FFF2-40B4-BE49-F238E27FC236}">
              <a16:creationId xmlns="" xmlns:a16="http://schemas.microsoft.com/office/drawing/2014/main" id="{DE32DB88-5F2D-4ABB-B996-A9DA8991620E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903" name="Rectangle 6">
          <a:extLst>
            <a:ext uri="{FF2B5EF4-FFF2-40B4-BE49-F238E27FC236}">
              <a16:creationId xmlns="" xmlns:a16="http://schemas.microsoft.com/office/drawing/2014/main" id="{A72A5E7C-37A0-4B10-8FC2-83FB3EE0063E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04" name="Rectangle 6">
          <a:extLst>
            <a:ext uri="{FF2B5EF4-FFF2-40B4-BE49-F238E27FC236}">
              <a16:creationId xmlns="" xmlns:a16="http://schemas.microsoft.com/office/drawing/2014/main" id="{E9477485-2118-4B4A-865A-855E5AF990B8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05" name="Rectangle 6">
          <a:extLst>
            <a:ext uri="{FF2B5EF4-FFF2-40B4-BE49-F238E27FC236}">
              <a16:creationId xmlns="" xmlns:a16="http://schemas.microsoft.com/office/drawing/2014/main" id="{70CFEA3B-E853-40B6-8895-8E27A8EDC19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06" name="Rectangle 6">
          <a:extLst>
            <a:ext uri="{FF2B5EF4-FFF2-40B4-BE49-F238E27FC236}">
              <a16:creationId xmlns="" xmlns:a16="http://schemas.microsoft.com/office/drawing/2014/main" id="{837BFE36-9BD9-45CE-B7CB-3105438F169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07" name="Rectangle 6">
          <a:extLst>
            <a:ext uri="{FF2B5EF4-FFF2-40B4-BE49-F238E27FC236}">
              <a16:creationId xmlns="" xmlns:a16="http://schemas.microsoft.com/office/drawing/2014/main" id="{DD588F40-99AE-4D08-9406-CAF2149E2E24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908" name="Rectangle 6">
          <a:extLst>
            <a:ext uri="{FF2B5EF4-FFF2-40B4-BE49-F238E27FC236}">
              <a16:creationId xmlns="" xmlns:a16="http://schemas.microsoft.com/office/drawing/2014/main" id="{D5FE85DA-FA07-4CF1-B665-CECE7A4C3B7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09" name="Rectangle 6">
          <a:extLst>
            <a:ext uri="{FF2B5EF4-FFF2-40B4-BE49-F238E27FC236}">
              <a16:creationId xmlns="" xmlns:a16="http://schemas.microsoft.com/office/drawing/2014/main" id="{F7982A3E-1B7E-48A1-860C-A016A2132A90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910" name="Rectangle 6">
          <a:extLst>
            <a:ext uri="{FF2B5EF4-FFF2-40B4-BE49-F238E27FC236}">
              <a16:creationId xmlns="" xmlns:a16="http://schemas.microsoft.com/office/drawing/2014/main" id="{27C9D39D-1BD9-490B-93B6-58517463B81D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11" name="Rectangle 6">
          <a:extLst>
            <a:ext uri="{FF2B5EF4-FFF2-40B4-BE49-F238E27FC236}">
              <a16:creationId xmlns="" xmlns:a16="http://schemas.microsoft.com/office/drawing/2014/main" id="{F09A8532-3F6F-4029-96C6-BDB5C3669068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12" name="Rectangle 6">
          <a:extLst>
            <a:ext uri="{FF2B5EF4-FFF2-40B4-BE49-F238E27FC236}">
              <a16:creationId xmlns="" xmlns:a16="http://schemas.microsoft.com/office/drawing/2014/main" id="{227E8C87-DD7F-4486-9CC9-C2885D544B9A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913" name="Rectangle 6">
          <a:extLst>
            <a:ext uri="{FF2B5EF4-FFF2-40B4-BE49-F238E27FC236}">
              <a16:creationId xmlns="" xmlns:a16="http://schemas.microsoft.com/office/drawing/2014/main" id="{684750E6-513B-4DE0-BBA8-7929F4B36108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14" name="Rectangle 6">
          <a:extLst>
            <a:ext uri="{FF2B5EF4-FFF2-40B4-BE49-F238E27FC236}">
              <a16:creationId xmlns="" xmlns:a16="http://schemas.microsoft.com/office/drawing/2014/main" id="{12B21665-1879-40E9-A419-CED2C287CB84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915" name="Rectangle 6">
          <a:extLst>
            <a:ext uri="{FF2B5EF4-FFF2-40B4-BE49-F238E27FC236}">
              <a16:creationId xmlns="" xmlns:a16="http://schemas.microsoft.com/office/drawing/2014/main" id="{F2624B9A-C751-4B2D-9E2C-8A55A5C0ECE1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16" name="Rectangle 6">
          <a:extLst>
            <a:ext uri="{FF2B5EF4-FFF2-40B4-BE49-F238E27FC236}">
              <a16:creationId xmlns="" xmlns:a16="http://schemas.microsoft.com/office/drawing/2014/main" id="{41082592-89B3-46B6-BF5E-A5F35B96E18C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17" name="Rectangle 6">
          <a:extLst>
            <a:ext uri="{FF2B5EF4-FFF2-40B4-BE49-F238E27FC236}">
              <a16:creationId xmlns="" xmlns:a16="http://schemas.microsoft.com/office/drawing/2014/main" id="{BC9D36DF-B49D-4CDB-A46B-96CC5FDCEE11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18" name="Rectangle 6">
          <a:extLst>
            <a:ext uri="{FF2B5EF4-FFF2-40B4-BE49-F238E27FC236}">
              <a16:creationId xmlns="" xmlns:a16="http://schemas.microsoft.com/office/drawing/2014/main" id="{11486E42-26E8-4B17-B09E-CCABF98E9E2D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19" name="Rectangle 6">
          <a:extLst>
            <a:ext uri="{FF2B5EF4-FFF2-40B4-BE49-F238E27FC236}">
              <a16:creationId xmlns="" xmlns:a16="http://schemas.microsoft.com/office/drawing/2014/main" id="{2D4C04F2-7198-4CDF-BEEE-810A615AD0D5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20" name="Rectangle 6">
          <a:extLst>
            <a:ext uri="{FF2B5EF4-FFF2-40B4-BE49-F238E27FC236}">
              <a16:creationId xmlns="" xmlns:a16="http://schemas.microsoft.com/office/drawing/2014/main" id="{BF2D34A8-2332-4944-A433-482CDE3B2EF5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921" name="Rectangle 6">
          <a:extLst>
            <a:ext uri="{FF2B5EF4-FFF2-40B4-BE49-F238E27FC236}">
              <a16:creationId xmlns="" xmlns:a16="http://schemas.microsoft.com/office/drawing/2014/main" id="{9DA19C8F-0081-435A-A686-F75FEADC1604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22" name="Rectangle 6">
          <a:extLst>
            <a:ext uri="{FF2B5EF4-FFF2-40B4-BE49-F238E27FC236}">
              <a16:creationId xmlns="" xmlns:a16="http://schemas.microsoft.com/office/drawing/2014/main" id="{24413AD2-405E-4BC3-9A3B-7A61E6DFD4C1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23" name="Rectangle 6">
          <a:extLst>
            <a:ext uri="{FF2B5EF4-FFF2-40B4-BE49-F238E27FC236}">
              <a16:creationId xmlns="" xmlns:a16="http://schemas.microsoft.com/office/drawing/2014/main" id="{782D62E2-9F6C-47B5-8F66-D41E0CA85C8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24" name="Rectangle 6">
          <a:extLst>
            <a:ext uri="{FF2B5EF4-FFF2-40B4-BE49-F238E27FC236}">
              <a16:creationId xmlns="" xmlns:a16="http://schemas.microsoft.com/office/drawing/2014/main" id="{FFDF3AA7-8E16-460F-9A75-7EE5C5869667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925" name="Rectangle 6">
          <a:extLst>
            <a:ext uri="{FF2B5EF4-FFF2-40B4-BE49-F238E27FC236}">
              <a16:creationId xmlns="" xmlns:a16="http://schemas.microsoft.com/office/drawing/2014/main" id="{4A122E5D-59FB-464E-AFB7-711A495A2C29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26" name="Rectangle 6">
          <a:extLst>
            <a:ext uri="{FF2B5EF4-FFF2-40B4-BE49-F238E27FC236}">
              <a16:creationId xmlns="" xmlns:a16="http://schemas.microsoft.com/office/drawing/2014/main" id="{FC2D957E-59F3-4245-823C-8058F2205DC5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927" name="Rectangle 6">
          <a:extLst>
            <a:ext uri="{FF2B5EF4-FFF2-40B4-BE49-F238E27FC236}">
              <a16:creationId xmlns="" xmlns:a16="http://schemas.microsoft.com/office/drawing/2014/main" id="{3AF1ABB2-18A2-4260-9ED1-98FBBE2F6FBD}"/>
            </a:ext>
          </a:extLst>
        </xdr:cNvPr>
        <xdr:cNvSpPr>
          <a:spLocks noChangeArrowheads="1"/>
        </xdr:cNvSpPr>
      </xdr:nvSpPr>
      <xdr:spPr bwMode="auto">
        <a:xfrm>
          <a:off x="371475" y="1164431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1311</xdr:row>
      <xdr:rowOff>409575</xdr:rowOff>
    </xdr:from>
    <xdr:ext cx="189035" cy="323850"/>
    <xdr:sp macro="" textlink="">
      <xdr:nvSpPr>
        <xdr:cNvPr id="928" name="Rectangle 6">
          <a:extLst>
            <a:ext uri="{FF2B5EF4-FFF2-40B4-BE49-F238E27FC236}">
              <a16:creationId xmlns="" xmlns:a16="http://schemas.microsoft.com/office/drawing/2014/main" id="{F1AE1693-BB60-4B2A-8BFD-FFCAACAB764A}"/>
            </a:ext>
          </a:extLst>
        </xdr:cNvPr>
        <xdr:cNvSpPr>
          <a:spLocks noChangeArrowheads="1"/>
        </xdr:cNvSpPr>
      </xdr:nvSpPr>
      <xdr:spPr bwMode="auto">
        <a:xfrm>
          <a:off x="371475" y="1162050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929" name="Rectangle 6">
          <a:extLst>
            <a:ext uri="{FF2B5EF4-FFF2-40B4-BE49-F238E27FC236}">
              <a16:creationId xmlns="" xmlns:a16="http://schemas.microsoft.com/office/drawing/2014/main" id="{CC9226E3-BA81-4542-9AA5-FFD96C88A498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930" name="Rectangle 6">
          <a:extLst>
            <a:ext uri="{FF2B5EF4-FFF2-40B4-BE49-F238E27FC236}">
              <a16:creationId xmlns="" xmlns:a16="http://schemas.microsoft.com/office/drawing/2014/main" id="{E5931400-9F04-42F5-80E0-2E555EA04DC7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931" name="Rectangle 6">
          <a:extLst>
            <a:ext uri="{FF2B5EF4-FFF2-40B4-BE49-F238E27FC236}">
              <a16:creationId xmlns="" xmlns:a16="http://schemas.microsoft.com/office/drawing/2014/main" id="{779488DD-26EA-4231-8A8E-0562B813A09B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932" name="Rectangle 6">
          <a:extLst>
            <a:ext uri="{FF2B5EF4-FFF2-40B4-BE49-F238E27FC236}">
              <a16:creationId xmlns="" xmlns:a16="http://schemas.microsoft.com/office/drawing/2014/main" id="{5C174D91-8684-4FBC-8C10-03ED3D1534B3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33" name="Rectangle 6">
          <a:extLst>
            <a:ext uri="{FF2B5EF4-FFF2-40B4-BE49-F238E27FC236}">
              <a16:creationId xmlns="" xmlns:a16="http://schemas.microsoft.com/office/drawing/2014/main" id="{CD91D016-9677-4506-91D4-7A693C9D658B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34" name="Rectangle 6">
          <a:extLst>
            <a:ext uri="{FF2B5EF4-FFF2-40B4-BE49-F238E27FC236}">
              <a16:creationId xmlns="" xmlns:a16="http://schemas.microsoft.com/office/drawing/2014/main" id="{B9FCFBC1-EEE7-4F36-816A-D69EBA00A97A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35" name="Rectangle 6">
          <a:extLst>
            <a:ext uri="{FF2B5EF4-FFF2-40B4-BE49-F238E27FC236}">
              <a16:creationId xmlns="" xmlns:a16="http://schemas.microsoft.com/office/drawing/2014/main" id="{09800101-DCD1-445F-AE7C-72F8ADB436E0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36" name="Rectangle 6">
          <a:extLst>
            <a:ext uri="{FF2B5EF4-FFF2-40B4-BE49-F238E27FC236}">
              <a16:creationId xmlns="" xmlns:a16="http://schemas.microsoft.com/office/drawing/2014/main" id="{A5BD0F32-3676-4174-ACF1-B7FA14E0A824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37" name="Rectangle 6">
          <a:extLst>
            <a:ext uri="{FF2B5EF4-FFF2-40B4-BE49-F238E27FC236}">
              <a16:creationId xmlns="" xmlns:a16="http://schemas.microsoft.com/office/drawing/2014/main" id="{2E9A7EF0-82CE-46B9-A7A3-12ADE0D98EA5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38" name="Rectangle 6">
          <a:extLst>
            <a:ext uri="{FF2B5EF4-FFF2-40B4-BE49-F238E27FC236}">
              <a16:creationId xmlns="" xmlns:a16="http://schemas.microsoft.com/office/drawing/2014/main" id="{FFED1B67-620E-4DE0-A630-A81B680FB4C2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39" name="Rectangle 6">
          <a:extLst>
            <a:ext uri="{FF2B5EF4-FFF2-40B4-BE49-F238E27FC236}">
              <a16:creationId xmlns="" xmlns:a16="http://schemas.microsoft.com/office/drawing/2014/main" id="{F995477E-FDCF-46F2-9BB9-890F040A4AA9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40" name="Rectangle 6">
          <a:extLst>
            <a:ext uri="{FF2B5EF4-FFF2-40B4-BE49-F238E27FC236}">
              <a16:creationId xmlns="" xmlns:a16="http://schemas.microsoft.com/office/drawing/2014/main" id="{AFDB9B01-C228-467E-8406-2D167627B7A8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41" name="Rectangle 6">
          <a:extLst>
            <a:ext uri="{FF2B5EF4-FFF2-40B4-BE49-F238E27FC236}">
              <a16:creationId xmlns="" xmlns:a16="http://schemas.microsoft.com/office/drawing/2014/main" id="{012D8F17-F75B-43AF-96A5-F7280758FD93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42" name="Rectangle 6">
          <a:extLst>
            <a:ext uri="{FF2B5EF4-FFF2-40B4-BE49-F238E27FC236}">
              <a16:creationId xmlns="" xmlns:a16="http://schemas.microsoft.com/office/drawing/2014/main" id="{8099C50D-EB11-4DA1-BCBE-2EED41405319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43" name="Rectangle 6">
          <a:extLst>
            <a:ext uri="{FF2B5EF4-FFF2-40B4-BE49-F238E27FC236}">
              <a16:creationId xmlns="" xmlns:a16="http://schemas.microsoft.com/office/drawing/2014/main" id="{FEB00A08-BA4D-477B-BB31-08FB23AC79C7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44" name="Rectangle 6">
          <a:extLst>
            <a:ext uri="{FF2B5EF4-FFF2-40B4-BE49-F238E27FC236}">
              <a16:creationId xmlns="" xmlns:a16="http://schemas.microsoft.com/office/drawing/2014/main" id="{322412B6-D603-4144-8603-1763E8297775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45" name="Rectangle 6">
          <a:extLst>
            <a:ext uri="{FF2B5EF4-FFF2-40B4-BE49-F238E27FC236}">
              <a16:creationId xmlns="" xmlns:a16="http://schemas.microsoft.com/office/drawing/2014/main" id="{69798D65-A526-4096-A04B-C0186FBCFCE6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46" name="Rectangle 6">
          <a:extLst>
            <a:ext uri="{FF2B5EF4-FFF2-40B4-BE49-F238E27FC236}">
              <a16:creationId xmlns="" xmlns:a16="http://schemas.microsoft.com/office/drawing/2014/main" id="{B8CBB15B-3E78-4179-8F39-03E6E3B33E12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47" name="Rectangle 6">
          <a:extLst>
            <a:ext uri="{FF2B5EF4-FFF2-40B4-BE49-F238E27FC236}">
              <a16:creationId xmlns="" xmlns:a16="http://schemas.microsoft.com/office/drawing/2014/main" id="{F1275E5A-D555-4891-99F6-69536C1F7336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48" name="Rectangle 6">
          <a:extLst>
            <a:ext uri="{FF2B5EF4-FFF2-40B4-BE49-F238E27FC236}">
              <a16:creationId xmlns="" xmlns:a16="http://schemas.microsoft.com/office/drawing/2014/main" id="{205DE2F5-3DB7-494E-BCF8-585F3551346C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1311</xdr:row>
      <xdr:rowOff>409575</xdr:rowOff>
    </xdr:from>
    <xdr:ext cx="189035" cy="323850"/>
    <xdr:sp macro="" textlink="">
      <xdr:nvSpPr>
        <xdr:cNvPr id="949" name="Rectangle 6">
          <a:extLst>
            <a:ext uri="{FF2B5EF4-FFF2-40B4-BE49-F238E27FC236}">
              <a16:creationId xmlns="" xmlns:a16="http://schemas.microsoft.com/office/drawing/2014/main" id="{4687B837-EBF0-47CD-8300-0FE2313D802C}"/>
            </a:ext>
          </a:extLst>
        </xdr:cNvPr>
        <xdr:cNvSpPr>
          <a:spLocks noChangeArrowheads="1"/>
        </xdr:cNvSpPr>
      </xdr:nvSpPr>
      <xdr:spPr bwMode="auto">
        <a:xfrm>
          <a:off x="371475" y="1162050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950" name="Rectangle 6">
          <a:extLst>
            <a:ext uri="{FF2B5EF4-FFF2-40B4-BE49-F238E27FC236}">
              <a16:creationId xmlns="" xmlns:a16="http://schemas.microsoft.com/office/drawing/2014/main" id="{4DA98B46-67AD-407D-BB6E-1A4533CF5C91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951" name="Rectangle 6">
          <a:extLst>
            <a:ext uri="{FF2B5EF4-FFF2-40B4-BE49-F238E27FC236}">
              <a16:creationId xmlns="" xmlns:a16="http://schemas.microsoft.com/office/drawing/2014/main" id="{EBCF0A0D-0479-4DCB-9D72-F4CEA2FF35BF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952" name="Rectangle 6">
          <a:extLst>
            <a:ext uri="{FF2B5EF4-FFF2-40B4-BE49-F238E27FC236}">
              <a16:creationId xmlns="" xmlns:a16="http://schemas.microsoft.com/office/drawing/2014/main" id="{987A416A-959C-4C14-89D4-30546765E7D2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953" name="Rectangle 6">
          <a:extLst>
            <a:ext uri="{FF2B5EF4-FFF2-40B4-BE49-F238E27FC236}">
              <a16:creationId xmlns="" xmlns:a16="http://schemas.microsoft.com/office/drawing/2014/main" id="{AD09FFFA-7E50-479C-BA64-B3F276B75D7E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54" name="Rectangle 6">
          <a:extLst>
            <a:ext uri="{FF2B5EF4-FFF2-40B4-BE49-F238E27FC236}">
              <a16:creationId xmlns="" xmlns:a16="http://schemas.microsoft.com/office/drawing/2014/main" id="{85F36FBA-3781-40A6-91DB-D295B3674404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55" name="Rectangle 6">
          <a:extLst>
            <a:ext uri="{FF2B5EF4-FFF2-40B4-BE49-F238E27FC236}">
              <a16:creationId xmlns="" xmlns:a16="http://schemas.microsoft.com/office/drawing/2014/main" id="{DA5D700A-2894-44C9-95BF-FBB13D368A83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56" name="Rectangle 6">
          <a:extLst>
            <a:ext uri="{FF2B5EF4-FFF2-40B4-BE49-F238E27FC236}">
              <a16:creationId xmlns="" xmlns:a16="http://schemas.microsoft.com/office/drawing/2014/main" id="{32192635-F332-4A05-A588-660B27F365BD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57" name="Rectangle 6">
          <a:extLst>
            <a:ext uri="{FF2B5EF4-FFF2-40B4-BE49-F238E27FC236}">
              <a16:creationId xmlns="" xmlns:a16="http://schemas.microsoft.com/office/drawing/2014/main" id="{ADABCD45-1D33-4030-B275-7C4D08EE3287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58" name="Rectangle 6">
          <a:extLst>
            <a:ext uri="{FF2B5EF4-FFF2-40B4-BE49-F238E27FC236}">
              <a16:creationId xmlns="" xmlns:a16="http://schemas.microsoft.com/office/drawing/2014/main" id="{4D4AD44C-AF18-41C5-98E9-0DB9AE506657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59" name="Rectangle 6">
          <a:extLst>
            <a:ext uri="{FF2B5EF4-FFF2-40B4-BE49-F238E27FC236}">
              <a16:creationId xmlns="" xmlns:a16="http://schemas.microsoft.com/office/drawing/2014/main" id="{DC8E3B36-C49A-46A3-89C1-14231F5DA075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0" name="Rectangle 6">
          <a:extLst>
            <a:ext uri="{FF2B5EF4-FFF2-40B4-BE49-F238E27FC236}">
              <a16:creationId xmlns="" xmlns:a16="http://schemas.microsoft.com/office/drawing/2014/main" id="{98BFE0E3-761E-4DD6-B0F5-BDA56003DA0E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1" name="Rectangle 6">
          <a:extLst>
            <a:ext uri="{FF2B5EF4-FFF2-40B4-BE49-F238E27FC236}">
              <a16:creationId xmlns="" xmlns:a16="http://schemas.microsoft.com/office/drawing/2014/main" id="{B814C7D7-77A2-4E5C-B55A-9800C0F33E4C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2" name="Rectangle 6">
          <a:extLst>
            <a:ext uri="{FF2B5EF4-FFF2-40B4-BE49-F238E27FC236}">
              <a16:creationId xmlns="" xmlns:a16="http://schemas.microsoft.com/office/drawing/2014/main" id="{198C06EB-D7AF-43DE-934F-C91DBB4E20A4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3" name="Rectangle 6">
          <a:extLst>
            <a:ext uri="{FF2B5EF4-FFF2-40B4-BE49-F238E27FC236}">
              <a16:creationId xmlns="" xmlns:a16="http://schemas.microsoft.com/office/drawing/2014/main" id="{ED6D9B08-DE84-42C6-916D-5775096C90DA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4" name="Rectangle 6">
          <a:extLst>
            <a:ext uri="{FF2B5EF4-FFF2-40B4-BE49-F238E27FC236}">
              <a16:creationId xmlns="" xmlns:a16="http://schemas.microsoft.com/office/drawing/2014/main" id="{1EB50393-5FDE-4A5D-A2E5-3B48B37DB596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5" name="Rectangle 6">
          <a:extLst>
            <a:ext uri="{FF2B5EF4-FFF2-40B4-BE49-F238E27FC236}">
              <a16:creationId xmlns="" xmlns:a16="http://schemas.microsoft.com/office/drawing/2014/main" id="{B1C56959-73EF-444B-97F5-D254E117C302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6" name="Rectangle 6">
          <a:extLst>
            <a:ext uri="{FF2B5EF4-FFF2-40B4-BE49-F238E27FC236}">
              <a16:creationId xmlns="" xmlns:a16="http://schemas.microsoft.com/office/drawing/2014/main" id="{86819CA4-D67B-4067-96E7-AD9D6028661D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7" name="Rectangle 6">
          <a:extLst>
            <a:ext uri="{FF2B5EF4-FFF2-40B4-BE49-F238E27FC236}">
              <a16:creationId xmlns="" xmlns:a16="http://schemas.microsoft.com/office/drawing/2014/main" id="{0C5D6CE3-4A14-48A3-A6EA-B34610200092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8" name="Rectangle 6">
          <a:extLst>
            <a:ext uri="{FF2B5EF4-FFF2-40B4-BE49-F238E27FC236}">
              <a16:creationId xmlns="" xmlns:a16="http://schemas.microsoft.com/office/drawing/2014/main" id="{F02601A7-77B6-46E1-99C6-AB2C12CD8E40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969" name="Rectangle 6">
          <a:extLst>
            <a:ext uri="{FF2B5EF4-FFF2-40B4-BE49-F238E27FC236}">
              <a16:creationId xmlns="" xmlns:a16="http://schemas.microsoft.com/office/drawing/2014/main" id="{172CE237-4CFF-4367-83F6-7CD4611D4842}"/>
            </a:ext>
          </a:extLst>
        </xdr:cNvPr>
        <xdr:cNvSpPr>
          <a:spLocks noChangeArrowheads="1"/>
        </xdr:cNvSpPr>
      </xdr:nvSpPr>
      <xdr:spPr bwMode="auto">
        <a:xfrm>
          <a:off x="371475" y="1162240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70" name="Rectangle 6">
          <a:extLst>
            <a:ext uri="{FF2B5EF4-FFF2-40B4-BE49-F238E27FC236}">
              <a16:creationId xmlns="" xmlns:a16="http://schemas.microsoft.com/office/drawing/2014/main" id="{FD1C94D6-C610-4F47-A28A-9DB2970E6263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971" name="Rectangle 6">
          <a:extLst>
            <a:ext uri="{FF2B5EF4-FFF2-40B4-BE49-F238E27FC236}">
              <a16:creationId xmlns="" xmlns:a16="http://schemas.microsoft.com/office/drawing/2014/main" id="{4EB57493-609C-4A46-A0A2-840D9C427B1C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972" name="Rectangle 6">
          <a:extLst>
            <a:ext uri="{FF2B5EF4-FFF2-40B4-BE49-F238E27FC236}">
              <a16:creationId xmlns="" xmlns:a16="http://schemas.microsoft.com/office/drawing/2014/main" id="{3001E091-A16A-407D-8B65-AF333054C455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73" name="Rectangle 6">
          <a:extLst>
            <a:ext uri="{FF2B5EF4-FFF2-40B4-BE49-F238E27FC236}">
              <a16:creationId xmlns="" xmlns:a16="http://schemas.microsoft.com/office/drawing/2014/main" id="{D4C7AC9C-9391-4FA9-A895-298C98CD46EF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74" name="Rectangle 6">
          <a:extLst>
            <a:ext uri="{FF2B5EF4-FFF2-40B4-BE49-F238E27FC236}">
              <a16:creationId xmlns="" xmlns:a16="http://schemas.microsoft.com/office/drawing/2014/main" id="{1C89AE26-1F4E-45AA-B6A0-ACE9C87B357E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75" name="Rectangle 6">
          <a:extLst>
            <a:ext uri="{FF2B5EF4-FFF2-40B4-BE49-F238E27FC236}">
              <a16:creationId xmlns="" xmlns:a16="http://schemas.microsoft.com/office/drawing/2014/main" id="{0E276313-F3A0-4349-9D78-52CB2E949D75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76" name="Rectangle 6">
          <a:extLst>
            <a:ext uri="{FF2B5EF4-FFF2-40B4-BE49-F238E27FC236}">
              <a16:creationId xmlns="" xmlns:a16="http://schemas.microsoft.com/office/drawing/2014/main" id="{A383779B-3994-4B2C-AA7C-FB151E8E0AAC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77" name="Rectangle 6">
          <a:extLst>
            <a:ext uri="{FF2B5EF4-FFF2-40B4-BE49-F238E27FC236}">
              <a16:creationId xmlns="" xmlns:a16="http://schemas.microsoft.com/office/drawing/2014/main" id="{A13DCA7B-5E5D-4CD2-BF86-D5CEC7531DA1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78" name="Rectangle 6">
          <a:extLst>
            <a:ext uri="{FF2B5EF4-FFF2-40B4-BE49-F238E27FC236}">
              <a16:creationId xmlns="" xmlns:a16="http://schemas.microsoft.com/office/drawing/2014/main" id="{2322A482-6DDA-4A6A-B4A2-8AB109DA2C04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79" name="Rectangle 6">
          <a:extLst>
            <a:ext uri="{FF2B5EF4-FFF2-40B4-BE49-F238E27FC236}">
              <a16:creationId xmlns="" xmlns:a16="http://schemas.microsoft.com/office/drawing/2014/main" id="{B0421BFE-8415-40D4-8196-89F8EA48A48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80" name="Rectangle 6">
          <a:extLst>
            <a:ext uri="{FF2B5EF4-FFF2-40B4-BE49-F238E27FC236}">
              <a16:creationId xmlns="" xmlns:a16="http://schemas.microsoft.com/office/drawing/2014/main" id="{62D15A14-AF87-4C7B-A8CB-50DC0124CAE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81" name="Rectangle 6">
          <a:extLst>
            <a:ext uri="{FF2B5EF4-FFF2-40B4-BE49-F238E27FC236}">
              <a16:creationId xmlns="" xmlns:a16="http://schemas.microsoft.com/office/drawing/2014/main" id="{5B0AF79E-E84E-4A56-857C-AFEF021046B4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82" name="Rectangle 6">
          <a:extLst>
            <a:ext uri="{FF2B5EF4-FFF2-40B4-BE49-F238E27FC236}">
              <a16:creationId xmlns="" xmlns:a16="http://schemas.microsoft.com/office/drawing/2014/main" id="{04FD4627-A5AB-41F7-BAFE-F6BE946C154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83" name="Rectangle 6">
          <a:extLst>
            <a:ext uri="{FF2B5EF4-FFF2-40B4-BE49-F238E27FC236}">
              <a16:creationId xmlns="" xmlns:a16="http://schemas.microsoft.com/office/drawing/2014/main" id="{CA0E9DD1-3EC3-4B57-932C-1828EEDFA60C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84" name="Rectangle 6">
          <a:extLst>
            <a:ext uri="{FF2B5EF4-FFF2-40B4-BE49-F238E27FC236}">
              <a16:creationId xmlns="" xmlns:a16="http://schemas.microsoft.com/office/drawing/2014/main" id="{343D77DC-5B02-4A96-BBAA-D999A2AFF653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85" name="Rectangle 6">
          <a:extLst>
            <a:ext uri="{FF2B5EF4-FFF2-40B4-BE49-F238E27FC236}">
              <a16:creationId xmlns="" xmlns:a16="http://schemas.microsoft.com/office/drawing/2014/main" id="{E762A605-E5FC-4C4E-8F0F-8B0065B8120C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986" name="Rectangle 6">
          <a:extLst>
            <a:ext uri="{FF2B5EF4-FFF2-40B4-BE49-F238E27FC236}">
              <a16:creationId xmlns="" xmlns:a16="http://schemas.microsoft.com/office/drawing/2014/main" id="{4410CA20-84F5-44F1-8DD7-F704D89EE4D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87" name="Rectangle 6">
          <a:extLst>
            <a:ext uri="{FF2B5EF4-FFF2-40B4-BE49-F238E27FC236}">
              <a16:creationId xmlns="" xmlns:a16="http://schemas.microsoft.com/office/drawing/2014/main" id="{EBCB890E-8D9F-4EFF-A381-26A62AEDDD37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88" name="Rectangle 6">
          <a:extLst>
            <a:ext uri="{FF2B5EF4-FFF2-40B4-BE49-F238E27FC236}">
              <a16:creationId xmlns="" xmlns:a16="http://schemas.microsoft.com/office/drawing/2014/main" id="{CEF7FB54-7BC3-4EAE-BD83-099DD425A21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989" name="Rectangle 6">
          <a:extLst>
            <a:ext uri="{FF2B5EF4-FFF2-40B4-BE49-F238E27FC236}">
              <a16:creationId xmlns="" xmlns:a16="http://schemas.microsoft.com/office/drawing/2014/main" id="{79F99AEF-393C-4B6C-AEB5-7DA9BD6991E1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90" name="Rectangle 6">
          <a:extLst>
            <a:ext uri="{FF2B5EF4-FFF2-40B4-BE49-F238E27FC236}">
              <a16:creationId xmlns="" xmlns:a16="http://schemas.microsoft.com/office/drawing/2014/main" id="{B3F3257D-5D11-4492-834F-CF725B715173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991" name="Rectangle 6">
          <a:extLst>
            <a:ext uri="{FF2B5EF4-FFF2-40B4-BE49-F238E27FC236}">
              <a16:creationId xmlns="" xmlns:a16="http://schemas.microsoft.com/office/drawing/2014/main" id="{0D4CDCA4-FD98-4525-A2F4-1C3AFE3494B2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92" name="Rectangle 6">
          <a:extLst>
            <a:ext uri="{FF2B5EF4-FFF2-40B4-BE49-F238E27FC236}">
              <a16:creationId xmlns="" xmlns:a16="http://schemas.microsoft.com/office/drawing/2014/main" id="{8691FF04-2BD8-4708-9A83-134AE7EEABBD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93" name="Rectangle 6">
          <a:extLst>
            <a:ext uri="{FF2B5EF4-FFF2-40B4-BE49-F238E27FC236}">
              <a16:creationId xmlns="" xmlns:a16="http://schemas.microsoft.com/office/drawing/2014/main" id="{DE3D6C28-E0D7-4D34-A482-0E0A09F89974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994" name="Rectangle 6">
          <a:extLst>
            <a:ext uri="{FF2B5EF4-FFF2-40B4-BE49-F238E27FC236}">
              <a16:creationId xmlns="" xmlns:a16="http://schemas.microsoft.com/office/drawing/2014/main" id="{5B6157BA-0166-4214-ADF3-B6D509D53D92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95" name="Rectangle 6">
          <a:extLst>
            <a:ext uri="{FF2B5EF4-FFF2-40B4-BE49-F238E27FC236}">
              <a16:creationId xmlns="" xmlns:a16="http://schemas.microsoft.com/office/drawing/2014/main" id="{0E9AC6E6-CBBA-4910-965A-B80B8DC46CE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996" name="Rectangle 6">
          <a:extLst>
            <a:ext uri="{FF2B5EF4-FFF2-40B4-BE49-F238E27FC236}">
              <a16:creationId xmlns="" xmlns:a16="http://schemas.microsoft.com/office/drawing/2014/main" id="{28FF79D8-06AA-4215-A6F1-8E8D048D3FD8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97" name="Rectangle 6">
          <a:extLst>
            <a:ext uri="{FF2B5EF4-FFF2-40B4-BE49-F238E27FC236}">
              <a16:creationId xmlns="" xmlns:a16="http://schemas.microsoft.com/office/drawing/2014/main" id="{F057DA9E-C95B-4381-BF0E-295A573F5D02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98" name="Rectangle 6">
          <a:extLst>
            <a:ext uri="{FF2B5EF4-FFF2-40B4-BE49-F238E27FC236}">
              <a16:creationId xmlns="" xmlns:a16="http://schemas.microsoft.com/office/drawing/2014/main" id="{23C13C96-12F8-452E-93F1-72BD68D45A6D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99" name="Rectangle 6">
          <a:extLst>
            <a:ext uri="{FF2B5EF4-FFF2-40B4-BE49-F238E27FC236}">
              <a16:creationId xmlns="" xmlns:a16="http://schemas.microsoft.com/office/drawing/2014/main" id="{849DDB2A-5B17-4E3C-A47A-6AAB190BBC3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00" name="Rectangle 6">
          <a:extLst>
            <a:ext uri="{FF2B5EF4-FFF2-40B4-BE49-F238E27FC236}">
              <a16:creationId xmlns="" xmlns:a16="http://schemas.microsoft.com/office/drawing/2014/main" id="{63618B91-9C9C-4A85-8B25-1975AB3B270A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01" name="Rectangle 6">
          <a:extLst>
            <a:ext uri="{FF2B5EF4-FFF2-40B4-BE49-F238E27FC236}">
              <a16:creationId xmlns="" xmlns:a16="http://schemas.microsoft.com/office/drawing/2014/main" id="{64086B6D-D5F2-4A10-973B-680346F285DD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02" name="Rectangle 6">
          <a:extLst>
            <a:ext uri="{FF2B5EF4-FFF2-40B4-BE49-F238E27FC236}">
              <a16:creationId xmlns="" xmlns:a16="http://schemas.microsoft.com/office/drawing/2014/main" id="{2F8D2F44-37C2-49C4-BD61-EBEAD7430F18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03" name="Rectangle 6">
          <a:extLst>
            <a:ext uri="{FF2B5EF4-FFF2-40B4-BE49-F238E27FC236}">
              <a16:creationId xmlns="" xmlns:a16="http://schemas.microsoft.com/office/drawing/2014/main" id="{82E8F371-9149-4288-A8A0-79FC725716EF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04" name="Rectangle 6">
          <a:extLst>
            <a:ext uri="{FF2B5EF4-FFF2-40B4-BE49-F238E27FC236}">
              <a16:creationId xmlns="" xmlns:a16="http://schemas.microsoft.com/office/drawing/2014/main" id="{13449350-56E0-4441-9C9B-09C1327D79A5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05" name="Rectangle 6">
          <a:extLst>
            <a:ext uri="{FF2B5EF4-FFF2-40B4-BE49-F238E27FC236}">
              <a16:creationId xmlns="" xmlns:a16="http://schemas.microsoft.com/office/drawing/2014/main" id="{13337402-71CF-4574-9804-02E84F9FC525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06" name="Rectangle 6">
          <a:extLst>
            <a:ext uri="{FF2B5EF4-FFF2-40B4-BE49-F238E27FC236}">
              <a16:creationId xmlns="" xmlns:a16="http://schemas.microsoft.com/office/drawing/2014/main" id="{08420360-1B99-4860-ADED-3C480DFE1300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07" name="Rectangle 6">
          <a:extLst>
            <a:ext uri="{FF2B5EF4-FFF2-40B4-BE49-F238E27FC236}">
              <a16:creationId xmlns="" xmlns:a16="http://schemas.microsoft.com/office/drawing/2014/main" id="{F0ADB69A-8DB7-4C3A-BD80-3FEA6BB70A21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08" name="Rectangle 6">
          <a:extLst>
            <a:ext uri="{FF2B5EF4-FFF2-40B4-BE49-F238E27FC236}">
              <a16:creationId xmlns="" xmlns:a16="http://schemas.microsoft.com/office/drawing/2014/main" id="{B6244217-5139-4356-9443-8A60D441AC38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1009" name="Rectangle 6">
          <a:extLst>
            <a:ext uri="{FF2B5EF4-FFF2-40B4-BE49-F238E27FC236}">
              <a16:creationId xmlns="" xmlns:a16="http://schemas.microsoft.com/office/drawing/2014/main" id="{B955B1BC-822D-4CC0-A325-6FB7DDFDD981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10" name="Rectangle 6">
          <a:extLst>
            <a:ext uri="{FF2B5EF4-FFF2-40B4-BE49-F238E27FC236}">
              <a16:creationId xmlns="" xmlns:a16="http://schemas.microsoft.com/office/drawing/2014/main" id="{0CFFEA34-8B52-42A3-8CB5-8D85AB575F19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11" name="Rectangle 6">
          <a:extLst>
            <a:ext uri="{FF2B5EF4-FFF2-40B4-BE49-F238E27FC236}">
              <a16:creationId xmlns="" xmlns:a16="http://schemas.microsoft.com/office/drawing/2014/main" id="{83768058-FEFC-4141-A5AC-C7ED46DFF597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12" name="Rectangle 6">
          <a:extLst>
            <a:ext uri="{FF2B5EF4-FFF2-40B4-BE49-F238E27FC236}">
              <a16:creationId xmlns="" xmlns:a16="http://schemas.microsoft.com/office/drawing/2014/main" id="{645EB3D5-A788-4A3E-BA48-092DFBE2B32F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13" name="Rectangle 6">
          <a:extLst>
            <a:ext uri="{FF2B5EF4-FFF2-40B4-BE49-F238E27FC236}">
              <a16:creationId xmlns="" xmlns:a16="http://schemas.microsoft.com/office/drawing/2014/main" id="{1CD135FF-92A1-41F9-B4F9-80FC89DD6FA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1014" name="Rectangle 6">
          <a:extLst>
            <a:ext uri="{FF2B5EF4-FFF2-40B4-BE49-F238E27FC236}">
              <a16:creationId xmlns="" xmlns:a16="http://schemas.microsoft.com/office/drawing/2014/main" id="{650579C5-BA45-4DC9-B4D0-34DF5F88B63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15" name="Rectangle 6">
          <a:extLst>
            <a:ext uri="{FF2B5EF4-FFF2-40B4-BE49-F238E27FC236}">
              <a16:creationId xmlns="" xmlns:a16="http://schemas.microsoft.com/office/drawing/2014/main" id="{44EAD9E6-77E3-4C62-B457-5F8AD31A76E2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16" name="Rectangle 6">
          <a:extLst>
            <a:ext uri="{FF2B5EF4-FFF2-40B4-BE49-F238E27FC236}">
              <a16:creationId xmlns="" xmlns:a16="http://schemas.microsoft.com/office/drawing/2014/main" id="{EC2B79A2-D1A9-4584-A519-DC0901630555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17" name="Rectangle 6">
          <a:extLst>
            <a:ext uri="{FF2B5EF4-FFF2-40B4-BE49-F238E27FC236}">
              <a16:creationId xmlns="" xmlns:a16="http://schemas.microsoft.com/office/drawing/2014/main" id="{F7E09891-1E0B-4A3B-94CA-A561B0E5DA8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18" name="Rectangle 6">
          <a:extLst>
            <a:ext uri="{FF2B5EF4-FFF2-40B4-BE49-F238E27FC236}">
              <a16:creationId xmlns="" xmlns:a16="http://schemas.microsoft.com/office/drawing/2014/main" id="{21025169-54F6-430B-839C-53F43DD280AC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19" name="Rectangle 6">
          <a:extLst>
            <a:ext uri="{FF2B5EF4-FFF2-40B4-BE49-F238E27FC236}">
              <a16:creationId xmlns="" xmlns:a16="http://schemas.microsoft.com/office/drawing/2014/main" id="{04413640-5DDA-47B1-AE53-4D10B05636FD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20" name="Rectangle 6">
          <a:extLst>
            <a:ext uri="{FF2B5EF4-FFF2-40B4-BE49-F238E27FC236}">
              <a16:creationId xmlns="" xmlns:a16="http://schemas.microsoft.com/office/drawing/2014/main" id="{5C4043C7-FC41-42E9-8619-C481D2B1DE0C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21" name="Rectangle 6">
          <a:extLst>
            <a:ext uri="{FF2B5EF4-FFF2-40B4-BE49-F238E27FC236}">
              <a16:creationId xmlns="" xmlns:a16="http://schemas.microsoft.com/office/drawing/2014/main" id="{DE5E887B-B3B5-4DE2-B195-759F3661DDC4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22" name="Rectangle 6">
          <a:extLst>
            <a:ext uri="{FF2B5EF4-FFF2-40B4-BE49-F238E27FC236}">
              <a16:creationId xmlns="" xmlns:a16="http://schemas.microsoft.com/office/drawing/2014/main" id="{15460765-D4FE-43DD-A3BE-E27B927C2500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23" name="Rectangle 6">
          <a:extLst>
            <a:ext uri="{FF2B5EF4-FFF2-40B4-BE49-F238E27FC236}">
              <a16:creationId xmlns="" xmlns:a16="http://schemas.microsoft.com/office/drawing/2014/main" id="{949C3B6D-23E5-46D7-BF88-11704504F0D2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24" name="Rectangle 6">
          <a:extLst>
            <a:ext uri="{FF2B5EF4-FFF2-40B4-BE49-F238E27FC236}">
              <a16:creationId xmlns="" xmlns:a16="http://schemas.microsoft.com/office/drawing/2014/main" id="{682D339E-43D0-4DA1-86B2-E523D8C5CF38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25" name="Rectangle 6">
          <a:extLst>
            <a:ext uri="{FF2B5EF4-FFF2-40B4-BE49-F238E27FC236}">
              <a16:creationId xmlns="" xmlns:a16="http://schemas.microsoft.com/office/drawing/2014/main" id="{0C7CF102-2C43-45C8-98CB-95DB09D76DA0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26" name="Rectangle 6">
          <a:extLst>
            <a:ext uri="{FF2B5EF4-FFF2-40B4-BE49-F238E27FC236}">
              <a16:creationId xmlns="" xmlns:a16="http://schemas.microsoft.com/office/drawing/2014/main" id="{02901B88-8BAB-457A-98E0-8F6AA68EA01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27" name="Rectangle 6">
          <a:extLst>
            <a:ext uri="{FF2B5EF4-FFF2-40B4-BE49-F238E27FC236}">
              <a16:creationId xmlns="" xmlns:a16="http://schemas.microsoft.com/office/drawing/2014/main" id="{7D45C52F-C9FB-41E7-A950-A4D7B847225E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28" name="Rectangle 6">
          <a:extLst>
            <a:ext uri="{FF2B5EF4-FFF2-40B4-BE49-F238E27FC236}">
              <a16:creationId xmlns="" xmlns:a16="http://schemas.microsoft.com/office/drawing/2014/main" id="{74B9DBF6-88B0-49AB-8B32-22681151C98A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1029" name="Rectangle 6">
          <a:extLst>
            <a:ext uri="{FF2B5EF4-FFF2-40B4-BE49-F238E27FC236}">
              <a16:creationId xmlns="" xmlns:a16="http://schemas.microsoft.com/office/drawing/2014/main" id="{4B706641-B4BD-4407-A1AC-749ACB15FE9F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30" name="Rectangle 6">
          <a:extLst>
            <a:ext uri="{FF2B5EF4-FFF2-40B4-BE49-F238E27FC236}">
              <a16:creationId xmlns="" xmlns:a16="http://schemas.microsoft.com/office/drawing/2014/main" id="{AEAE2BAB-CDD6-4369-9E4F-35D39B8FBA4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31" name="Rectangle 6">
          <a:extLst>
            <a:ext uri="{FF2B5EF4-FFF2-40B4-BE49-F238E27FC236}">
              <a16:creationId xmlns="" xmlns:a16="http://schemas.microsoft.com/office/drawing/2014/main" id="{291798EA-0BFA-4FAC-B19E-B1EFDC17FD24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32" name="Rectangle 6">
          <a:extLst>
            <a:ext uri="{FF2B5EF4-FFF2-40B4-BE49-F238E27FC236}">
              <a16:creationId xmlns="" xmlns:a16="http://schemas.microsoft.com/office/drawing/2014/main" id="{6E6BF683-96F5-43A9-B1EF-118B9ADDAA8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33" name="Rectangle 6">
          <a:extLst>
            <a:ext uri="{FF2B5EF4-FFF2-40B4-BE49-F238E27FC236}">
              <a16:creationId xmlns="" xmlns:a16="http://schemas.microsoft.com/office/drawing/2014/main" id="{6E6842ED-BAFE-46EA-921A-FBDE4D8C4978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1034" name="Rectangle 6">
          <a:extLst>
            <a:ext uri="{FF2B5EF4-FFF2-40B4-BE49-F238E27FC236}">
              <a16:creationId xmlns="" xmlns:a16="http://schemas.microsoft.com/office/drawing/2014/main" id="{AFC20544-D513-4CDD-A6A7-6936D877526C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35" name="Rectangle 6">
          <a:extLst>
            <a:ext uri="{FF2B5EF4-FFF2-40B4-BE49-F238E27FC236}">
              <a16:creationId xmlns="" xmlns:a16="http://schemas.microsoft.com/office/drawing/2014/main" id="{65F3AFBF-FC27-4AE0-A306-240B1DA2830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36" name="Rectangle 6">
          <a:extLst>
            <a:ext uri="{FF2B5EF4-FFF2-40B4-BE49-F238E27FC236}">
              <a16:creationId xmlns="" xmlns:a16="http://schemas.microsoft.com/office/drawing/2014/main" id="{99333A6C-D042-427C-8348-A4E10B6126C2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37" name="Rectangle 6">
          <a:extLst>
            <a:ext uri="{FF2B5EF4-FFF2-40B4-BE49-F238E27FC236}">
              <a16:creationId xmlns="" xmlns:a16="http://schemas.microsoft.com/office/drawing/2014/main" id="{DAEFB16B-BFED-49D6-9A63-D75585341B87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38" name="Rectangle 6">
          <a:extLst>
            <a:ext uri="{FF2B5EF4-FFF2-40B4-BE49-F238E27FC236}">
              <a16:creationId xmlns="" xmlns:a16="http://schemas.microsoft.com/office/drawing/2014/main" id="{153EDD6D-BC76-44A6-9700-7B2F152F24B8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39" name="Rectangle 6">
          <a:extLst>
            <a:ext uri="{FF2B5EF4-FFF2-40B4-BE49-F238E27FC236}">
              <a16:creationId xmlns="" xmlns:a16="http://schemas.microsoft.com/office/drawing/2014/main" id="{9D61E5D4-D631-4F26-A7DE-2A30140F8C5C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40" name="Rectangle 6">
          <a:extLst>
            <a:ext uri="{FF2B5EF4-FFF2-40B4-BE49-F238E27FC236}">
              <a16:creationId xmlns="" xmlns:a16="http://schemas.microsoft.com/office/drawing/2014/main" id="{F1FA2616-17A5-4FBF-A5AF-AD22653225A1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41" name="Rectangle 6">
          <a:extLst>
            <a:ext uri="{FF2B5EF4-FFF2-40B4-BE49-F238E27FC236}">
              <a16:creationId xmlns="" xmlns:a16="http://schemas.microsoft.com/office/drawing/2014/main" id="{FDFA4228-3647-4199-BCFE-60C41259D328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42" name="Rectangle 6">
          <a:extLst>
            <a:ext uri="{FF2B5EF4-FFF2-40B4-BE49-F238E27FC236}">
              <a16:creationId xmlns="" xmlns:a16="http://schemas.microsoft.com/office/drawing/2014/main" id="{BC7CF97E-B41F-47C5-84AD-6CAF38D2AD6F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43" name="Rectangle 6">
          <a:extLst>
            <a:ext uri="{FF2B5EF4-FFF2-40B4-BE49-F238E27FC236}">
              <a16:creationId xmlns="" xmlns:a16="http://schemas.microsoft.com/office/drawing/2014/main" id="{82CBD460-5CC0-4DDF-81AE-ACECD1FD6C2A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44" name="Rectangle 6">
          <a:extLst>
            <a:ext uri="{FF2B5EF4-FFF2-40B4-BE49-F238E27FC236}">
              <a16:creationId xmlns="" xmlns:a16="http://schemas.microsoft.com/office/drawing/2014/main" id="{DFEEC94C-37F6-40D9-92B3-391606715C21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45" name="Rectangle 6">
          <a:extLst>
            <a:ext uri="{FF2B5EF4-FFF2-40B4-BE49-F238E27FC236}">
              <a16:creationId xmlns="" xmlns:a16="http://schemas.microsoft.com/office/drawing/2014/main" id="{473F9867-9554-4C28-B332-E93D13A86D4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46" name="Rectangle 6">
          <a:extLst>
            <a:ext uri="{FF2B5EF4-FFF2-40B4-BE49-F238E27FC236}">
              <a16:creationId xmlns="" xmlns:a16="http://schemas.microsoft.com/office/drawing/2014/main" id="{028B1CD3-E24E-471F-9002-B3B0B1C78469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47" name="Rectangle 6">
          <a:extLst>
            <a:ext uri="{FF2B5EF4-FFF2-40B4-BE49-F238E27FC236}">
              <a16:creationId xmlns="" xmlns:a16="http://schemas.microsoft.com/office/drawing/2014/main" id="{254F44B5-9DF9-4923-9AE1-896B60D54DF9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48" name="Rectangle 6">
          <a:extLst>
            <a:ext uri="{FF2B5EF4-FFF2-40B4-BE49-F238E27FC236}">
              <a16:creationId xmlns="" xmlns:a16="http://schemas.microsoft.com/office/drawing/2014/main" id="{675753C5-5FAA-4B1A-9A58-61409690C7D2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49" name="Rectangle 6">
          <a:extLst>
            <a:ext uri="{FF2B5EF4-FFF2-40B4-BE49-F238E27FC236}">
              <a16:creationId xmlns="" xmlns:a16="http://schemas.microsoft.com/office/drawing/2014/main" id="{BA720548-A4B4-4504-8656-747E07BE26B0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50" name="Rectangle 6">
          <a:extLst>
            <a:ext uri="{FF2B5EF4-FFF2-40B4-BE49-F238E27FC236}">
              <a16:creationId xmlns="" xmlns:a16="http://schemas.microsoft.com/office/drawing/2014/main" id="{2A9CAEB1-72D0-4C0A-9968-66CDB8219245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1051" name="Rectangle 6">
          <a:extLst>
            <a:ext uri="{FF2B5EF4-FFF2-40B4-BE49-F238E27FC236}">
              <a16:creationId xmlns="" xmlns:a16="http://schemas.microsoft.com/office/drawing/2014/main" id="{9E0BD183-541C-4C9B-9A33-5D4FD0A559D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52" name="Rectangle 6">
          <a:extLst>
            <a:ext uri="{FF2B5EF4-FFF2-40B4-BE49-F238E27FC236}">
              <a16:creationId xmlns="" xmlns:a16="http://schemas.microsoft.com/office/drawing/2014/main" id="{185DA861-EDD5-415A-9ADB-DD7D3F74A845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53" name="Rectangle 6">
          <a:extLst>
            <a:ext uri="{FF2B5EF4-FFF2-40B4-BE49-F238E27FC236}">
              <a16:creationId xmlns="" xmlns:a16="http://schemas.microsoft.com/office/drawing/2014/main" id="{EFD4044D-D807-4793-94AB-60AB84633EBE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54" name="Rectangle 6">
          <a:extLst>
            <a:ext uri="{FF2B5EF4-FFF2-40B4-BE49-F238E27FC236}">
              <a16:creationId xmlns="" xmlns:a16="http://schemas.microsoft.com/office/drawing/2014/main" id="{7A5E73ED-3C30-44AC-AEEE-4C8643057F57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55" name="Rectangle 6">
          <a:extLst>
            <a:ext uri="{FF2B5EF4-FFF2-40B4-BE49-F238E27FC236}">
              <a16:creationId xmlns="" xmlns:a16="http://schemas.microsoft.com/office/drawing/2014/main" id="{B25FB334-58F2-4852-867D-6BCFB58800A3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1056" name="Rectangle 6">
          <a:extLst>
            <a:ext uri="{FF2B5EF4-FFF2-40B4-BE49-F238E27FC236}">
              <a16:creationId xmlns="" xmlns:a16="http://schemas.microsoft.com/office/drawing/2014/main" id="{6AF1268C-A982-4851-B8A4-AFF8FCD234A5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57" name="Rectangle 6">
          <a:extLst>
            <a:ext uri="{FF2B5EF4-FFF2-40B4-BE49-F238E27FC236}">
              <a16:creationId xmlns="" xmlns:a16="http://schemas.microsoft.com/office/drawing/2014/main" id="{79660D55-E4C7-4EA7-9522-0557A6A425C1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58" name="Rectangle 6">
          <a:extLst>
            <a:ext uri="{FF2B5EF4-FFF2-40B4-BE49-F238E27FC236}">
              <a16:creationId xmlns="" xmlns:a16="http://schemas.microsoft.com/office/drawing/2014/main" id="{53F14152-86DA-41C9-B2AA-CA135B0F512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59" name="Rectangle 6">
          <a:extLst>
            <a:ext uri="{FF2B5EF4-FFF2-40B4-BE49-F238E27FC236}">
              <a16:creationId xmlns="" xmlns:a16="http://schemas.microsoft.com/office/drawing/2014/main" id="{9F2DF713-0DC4-460C-BCD7-DDC816BC835F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60" name="Rectangle 6">
          <a:extLst>
            <a:ext uri="{FF2B5EF4-FFF2-40B4-BE49-F238E27FC236}">
              <a16:creationId xmlns="" xmlns:a16="http://schemas.microsoft.com/office/drawing/2014/main" id="{B69E7CDE-1F5E-4BAC-95BE-76AA63F9130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61" name="Rectangle 6">
          <a:extLst>
            <a:ext uri="{FF2B5EF4-FFF2-40B4-BE49-F238E27FC236}">
              <a16:creationId xmlns="" xmlns:a16="http://schemas.microsoft.com/office/drawing/2014/main" id="{531A09F2-BAB8-4314-B885-A21A24BBDFF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62" name="Rectangle 6">
          <a:extLst>
            <a:ext uri="{FF2B5EF4-FFF2-40B4-BE49-F238E27FC236}">
              <a16:creationId xmlns="" xmlns:a16="http://schemas.microsoft.com/office/drawing/2014/main" id="{8D5C1B19-E6DC-4AA5-BCF7-88B0280C0293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63" name="Rectangle 6">
          <a:extLst>
            <a:ext uri="{FF2B5EF4-FFF2-40B4-BE49-F238E27FC236}">
              <a16:creationId xmlns="" xmlns:a16="http://schemas.microsoft.com/office/drawing/2014/main" id="{476B44CE-D728-42C5-B431-75D03285E7A3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64" name="Rectangle 6">
          <a:extLst>
            <a:ext uri="{FF2B5EF4-FFF2-40B4-BE49-F238E27FC236}">
              <a16:creationId xmlns="" xmlns:a16="http://schemas.microsoft.com/office/drawing/2014/main" id="{CE1313A9-909E-4BF0-9BA0-A25137E16426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65" name="Rectangle 6">
          <a:extLst>
            <a:ext uri="{FF2B5EF4-FFF2-40B4-BE49-F238E27FC236}">
              <a16:creationId xmlns="" xmlns:a16="http://schemas.microsoft.com/office/drawing/2014/main" id="{2AAE5277-0B96-4054-A2C0-BB963375F53A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66" name="Rectangle 6">
          <a:extLst>
            <a:ext uri="{FF2B5EF4-FFF2-40B4-BE49-F238E27FC236}">
              <a16:creationId xmlns="" xmlns:a16="http://schemas.microsoft.com/office/drawing/2014/main" id="{74BA2958-5D69-4D7E-8AE5-3BFC8F353D2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67" name="Rectangle 6">
          <a:extLst>
            <a:ext uri="{FF2B5EF4-FFF2-40B4-BE49-F238E27FC236}">
              <a16:creationId xmlns="" xmlns:a16="http://schemas.microsoft.com/office/drawing/2014/main" id="{52607D9B-0AA7-48B3-B478-B1106A1D3B1B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1068" name="Rectangle 6">
          <a:extLst>
            <a:ext uri="{FF2B5EF4-FFF2-40B4-BE49-F238E27FC236}">
              <a16:creationId xmlns="" xmlns:a16="http://schemas.microsoft.com/office/drawing/2014/main" id="{61C69907-6391-47C0-A1AE-30F12DA998B4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69" name="Rectangle 6">
          <a:extLst>
            <a:ext uri="{FF2B5EF4-FFF2-40B4-BE49-F238E27FC236}">
              <a16:creationId xmlns="" xmlns:a16="http://schemas.microsoft.com/office/drawing/2014/main" id="{3EA5096A-3145-4EE3-A6E1-E4DF21BE2CDE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1070" name="Rectangle 6">
          <a:extLst>
            <a:ext uri="{FF2B5EF4-FFF2-40B4-BE49-F238E27FC236}">
              <a16:creationId xmlns="" xmlns:a16="http://schemas.microsoft.com/office/drawing/2014/main" id="{FED89332-F52D-4496-B9C0-6F2F8AF58517}"/>
            </a:ext>
          </a:extLst>
        </xdr:cNvPr>
        <xdr:cNvSpPr>
          <a:spLocks noChangeArrowheads="1"/>
        </xdr:cNvSpPr>
      </xdr:nvSpPr>
      <xdr:spPr bwMode="auto">
        <a:xfrm>
          <a:off x="371475" y="1173575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1313</xdr:row>
      <xdr:rowOff>409575</xdr:rowOff>
    </xdr:from>
    <xdr:ext cx="189035" cy="323850"/>
    <xdr:sp macro="" textlink="">
      <xdr:nvSpPr>
        <xdr:cNvPr id="1071" name="Rectangle 6">
          <a:extLst>
            <a:ext uri="{FF2B5EF4-FFF2-40B4-BE49-F238E27FC236}">
              <a16:creationId xmlns="" xmlns:a16="http://schemas.microsoft.com/office/drawing/2014/main" id="{BFBEF73D-6B27-4D77-9036-73D2121B0177}"/>
            </a:ext>
          </a:extLst>
        </xdr:cNvPr>
        <xdr:cNvSpPr>
          <a:spLocks noChangeArrowheads="1"/>
        </xdr:cNvSpPr>
      </xdr:nvSpPr>
      <xdr:spPr bwMode="auto">
        <a:xfrm>
          <a:off x="371475" y="1168527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1072" name="Rectangle 6">
          <a:extLst>
            <a:ext uri="{FF2B5EF4-FFF2-40B4-BE49-F238E27FC236}">
              <a16:creationId xmlns="" xmlns:a16="http://schemas.microsoft.com/office/drawing/2014/main" id="{961B8823-FC1D-4F76-842B-1E2A03F82919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1073" name="Rectangle 6">
          <a:extLst>
            <a:ext uri="{FF2B5EF4-FFF2-40B4-BE49-F238E27FC236}">
              <a16:creationId xmlns="" xmlns:a16="http://schemas.microsoft.com/office/drawing/2014/main" id="{DEC007B9-7E9B-4B39-A588-242AB853B41D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1074" name="Rectangle 6">
          <a:extLst>
            <a:ext uri="{FF2B5EF4-FFF2-40B4-BE49-F238E27FC236}">
              <a16:creationId xmlns="" xmlns:a16="http://schemas.microsoft.com/office/drawing/2014/main" id="{D222F590-2533-49DA-9C11-051DD687B440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1075" name="Rectangle 6">
          <a:extLst>
            <a:ext uri="{FF2B5EF4-FFF2-40B4-BE49-F238E27FC236}">
              <a16:creationId xmlns="" xmlns:a16="http://schemas.microsoft.com/office/drawing/2014/main" id="{286D7964-5191-4822-BBC6-556B2ED2B84C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76" name="Rectangle 6">
          <a:extLst>
            <a:ext uri="{FF2B5EF4-FFF2-40B4-BE49-F238E27FC236}">
              <a16:creationId xmlns="" xmlns:a16="http://schemas.microsoft.com/office/drawing/2014/main" id="{671F514F-FA46-4F25-9806-D5926C941C7C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77" name="Rectangle 6">
          <a:extLst>
            <a:ext uri="{FF2B5EF4-FFF2-40B4-BE49-F238E27FC236}">
              <a16:creationId xmlns="" xmlns:a16="http://schemas.microsoft.com/office/drawing/2014/main" id="{51E16BF6-8034-47A9-BFA9-6CD68AE14F5B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78" name="Rectangle 6">
          <a:extLst>
            <a:ext uri="{FF2B5EF4-FFF2-40B4-BE49-F238E27FC236}">
              <a16:creationId xmlns="" xmlns:a16="http://schemas.microsoft.com/office/drawing/2014/main" id="{CE04BBD0-351D-4E40-9738-683D86B98F02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79" name="Rectangle 6">
          <a:extLst>
            <a:ext uri="{FF2B5EF4-FFF2-40B4-BE49-F238E27FC236}">
              <a16:creationId xmlns="" xmlns:a16="http://schemas.microsoft.com/office/drawing/2014/main" id="{EE5C578E-4E99-4101-A2A7-3DAB469BD698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0" name="Rectangle 6">
          <a:extLst>
            <a:ext uri="{FF2B5EF4-FFF2-40B4-BE49-F238E27FC236}">
              <a16:creationId xmlns="" xmlns:a16="http://schemas.microsoft.com/office/drawing/2014/main" id="{7D70617C-87A8-42B9-AD58-B0ADB9EFE7A4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1" name="Rectangle 6">
          <a:extLst>
            <a:ext uri="{FF2B5EF4-FFF2-40B4-BE49-F238E27FC236}">
              <a16:creationId xmlns="" xmlns:a16="http://schemas.microsoft.com/office/drawing/2014/main" id="{34A705EF-F72A-483A-A6A7-2DC20673F750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2" name="Rectangle 6">
          <a:extLst>
            <a:ext uri="{FF2B5EF4-FFF2-40B4-BE49-F238E27FC236}">
              <a16:creationId xmlns="" xmlns:a16="http://schemas.microsoft.com/office/drawing/2014/main" id="{B00D85A9-1A79-4635-B389-8638D0B41394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3" name="Rectangle 6">
          <a:extLst>
            <a:ext uri="{FF2B5EF4-FFF2-40B4-BE49-F238E27FC236}">
              <a16:creationId xmlns="" xmlns:a16="http://schemas.microsoft.com/office/drawing/2014/main" id="{D3AA3EDA-6313-4654-92F6-CF6FD034782A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4" name="Rectangle 6">
          <a:extLst>
            <a:ext uri="{FF2B5EF4-FFF2-40B4-BE49-F238E27FC236}">
              <a16:creationId xmlns="" xmlns:a16="http://schemas.microsoft.com/office/drawing/2014/main" id="{7654A8CF-75CF-4D31-BF1E-181401F7FB27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5" name="Rectangle 6">
          <a:extLst>
            <a:ext uri="{FF2B5EF4-FFF2-40B4-BE49-F238E27FC236}">
              <a16:creationId xmlns="" xmlns:a16="http://schemas.microsoft.com/office/drawing/2014/main" id="{0A7B5A90-BE70-40A0-9C34-6DEF81530086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6" name="Rectangle 6">
          <a:extLst>
            <a:ext uri="{FF2B5EF4-FFF2-40B4-BE49-F238E27FC236}">
              <a16:creationId xmlns="" xmlns:a16="http://schemas.microsoft.com/office/drawing/2014/main" id="{5AEC8520-F3DC-4506-B4B2-79D5A0AAA69A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7" name="Rectangle 6">
          <a:extLst>
            <a:ext uri="{FF2B5EF4-FFF2-40B4-BE49-F238E27FC236}">
              <a16:creationId xmlns="" xmlns:a16="http://schemas.microsoft.com/office/drawing/2014/main" id="{92A6E9F4-0437-411C-9BFC-781CA473459E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8" name="Rectangle 6">
          <a:extLst>
            <a:ext uri="{FF2B5EF4-FFF2-40B4-BE49-F238E27FC236}">
              <a16:creationId xmlns="" xmlns:a16="http://schemas.microsoft.com/office/drawing/2014/main" id="{ADDFF863-95F8-4C30-8276-3274864046DB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89" name="Rectangle 6">
          <a:extLst>
            <a:ext uri="{FF2B5EF4-FFF2-40B4-BE49-F238E27FC236}">
              <a16:creationId xmlns="" xmlns:a16="http://schemas.microsoft.com/office/drawing/2014/main" id="{E89DE8D4-BD3E-4076-A418-E7760D34447B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90" name="Rectangle 6">
          <a:extLst>
            <a:ext uri="{FF2B5EF4-FFF2-40B4-BE49-F238E27FC236}">
              <a16:creationId xmlns="" xmlns:a16="http://schemas.microsoft.com/office/drawing/2014/main" id="{16358E42-9059-4ACF-AF06-AE397E0B7452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91" name="Rectangle 6">
          <a:extLst>
            <a:ext uri="{FF2B5EF4-FFF2-40B4-BE49-F238E27FC236}">
              <a16:creationId xmlns="" xmlns:a16="http://schemas.microsoft.com/office/drawing/2014/main" id="{633910CF-94E6-4051-8799-FAB21130D857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1313</xdr:row>
      <xdr:rowOff>409575</xdr:rowOff>
    </xdr:from>
    <xdr:ext cx="189035" cy="323850"/>
    <xdr:sp macro="" textlink="">
      <xdr:nvSpPr>
        <xdr:cNvPr id="1092" name="Rectangle 6">
          <a:extLst>
            <a:ext uri="{FF2B5EF4-FFF2-40B4-BE49-F238E27FC236}">
              <a16:creationId xmlns="" xmlns:a16="http://schemas.microsoft.com/office/drawing/2014/main" id="{754CEE5D-4582-422E-89E2-A0451B6FD816}"/>
            </a:ext>
          </a:extLst>
        </xdr:cNvPr>
        <xdr:cNvSpPr>
          <a:spLocks noChangeArrowheads="1"/>
        </xdr:cNvSpPr>
      </xdr:nvSpPr>
      <xdr:spPr bwMode="auto">
        <a:xfrm>
          <a:off x="371475" y="1168527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1093" name="Rectangle 6">
          <a:extLst>
            <a:ext uri="{FF2B5EF4-FFF2-40B4-BE49-F238E27FC236}">
              <a16:creationId xmlns="" xmlns:a16="http://schemas.microsoft.com/office/drawing/2014/main" id="{C41F51C7-B002-4332-BFAA-47DE0AF990FB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1094" name="Rectangle 6">
          <a:extLst>
            <a:ext uri="{FF2B5EF4-FFF2-40B4-BE49-F238E27FC236}">
              <a16:creationId xmlns="" xmlns:a16="http://schemas.microsoft.com/office/drawing/2014/main" id="{1CFE0D9B-4584-40D5-A8F3-A7BEF9C3F3AF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1095" name="Rectangle 6">
          <a:extLst>
            <a:ext uri="{FF2B5EF4-FFF2-40B4-BE49-F238E27FC236}">
              <a16:creationId xmlns="" xmlns:a16="http://schemas.microsoft.com/office/drawing/2014/main" id="{97F396C1-C612-4D6E-9DDF-42015E8A1EAC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1096" name="Rectangle 6">
          <a:extLst>
            <a:ext uri="{FF2B5EF4-FFF2-40B4-BE49-F238E27FC236}">
              <a16:creationId xmlns="" xmlns:a16="http://schemas.microsoft.com/office/drawing/2014/main" id="{573C2D8C-3AD0-4D3A-902C-A54A1549CEF4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97" name="Rectangle 6">
          <a:extLst>
            <a:ext uri="{FF2B5EF4-FFF2-40B4-BE49-F238E27FC236}">
              <a16:creationId xmlns="" xmlns:a16="http://schemas.microsoft.com/office/drawing/2014/main" id="{5B135A5C-B08A-47AE-B841-F4492B07A1D3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98" name="Rectangle 6">
          <a:extLst>
            <a:ext uri="{FF2B5EF4-FFF2-40B4-BE49-F238E27FC236}">
              <a16:creationId xmlns="" xmlns:a16="http://schemas.microsoft.com/office/drawing/2014/main" id="{A1AF44D5-67E0-45C5-861B-E9861162A800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099" name="Rectangle 6">
          <a:extLst>
            <a:ext uri="{FF2B5EF4-FFF2-40B4-BE49-F238E27FC236}">
              <a16:creationId xmlns="" xmlns:a16="http://schemas.microsoft.com/office/drawing/2014/main" id="{7493A2D7-E8D1-4129-A42D-6E051F728B68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0" name="Rectangle 6">
          <a:extLst>
            <a:ext uri="{FF2B5EF4-FFF2-40B4-BE49-F238E27FC236}">
              <a16:creationId xmlns="" xmlns:a16="http://schemas.microsoft.com/office/drawing/2014/main" id="{93253950-0F94-42C0-AD48-A2C3506DF4FB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1" name="Rectangle 6">
          <a:extLst>
            <a:ext uri="{FF2B5EF4-FFF2-40B4-BE49-F238E27FC236}">
              <a16:creationId xmlns="" xmlns:a16="http://schemas.microsoft.com/office/drawing/2014/main" id="{D798B5E4-E93B-4129-85C5-453BF759B46F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2" name="Rectangle 6">
          <a:extLst>
            <a:ext uri="{FF2B5EF4-FFF2-40B4-BE49-F238E27FC236}">
              <a16:creationId xmlns="" xmlns:a16="http://schemas.microsoft.com/office/drawing/2014/main" id="{598B211E-D975-4D58-B1AA-1897584F3035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3" name="Rectangle 6">
          <a:extLst>
            <a:ext uri="{FF2B5EF4-FFF2-40B4-BE49-F238E27FC236}">
              <a16:creationId xmlns="" xmlns:a16="http://schemas.microsoft.com/office/drawing/2014/main" id="{E95F769F-53C4-48DD-809C-EC1770A2DC4A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4" name="Rectangle 6">
          <a:extLst>
            <a:ext uri="{FF2B5EF4-FFF2-40B4-BE49-F238E27FC236}">
              <a16:creationId xmlns="" xmlns:a16="http://schemas.microsoft.com/office/drawing/2014/main" id="{59F9A10E-7B56-4BF8-9023-3EE32896EB5B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5" name="Rectangle 6">
          <a:extLst>
            <a:ext uri="{FF2B5EF4-FFF2-40B4-BE49-F238E27FC236}">
              <a16:creationId xmlns="" xmlns:a16="http://schemas.microsoft.com/office/drawing/2014/main" id="{B0FDCC32-594E-4EBA-8106-285FE8BFAEBB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6" name="Rectangle 6">
          <a:extLst>
            <a:ext uri="{FF2B5EF4-FFF2-40B4-BE49-F238E27FC236}">
              <a16:creationId xmlns="" xmlns:a16="http://schemas.microsoft.com/office/drawing/2014/main" id="{B0F4CC67-45A8-4D77-9F3A-8956452B07BC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7" name="Rectangle 6">
          <a:extLst>
            <a:ext uri="{FF2B5EF4-FFF2-40B4-BE49-F238E27FC236}">
              <a16:creationId xmlns="" xmlns:a16="http://schemas.microsoft.com/office/drawing/2014/main" id="{BFBF8575-170D-499C-873B-7E225E2B7C8F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8" name="Rectangle 6">
          <a:extLst>
            <a:ext uri="{FF2B5EF4-FFF2-40B4-BE49-F238E27FC236}">
              <a16:creationId xmlns="" xmlns:a16="http://schemas.microsoft.com/office/drawing/2014/main" id="{C8E2CD3C-05C6-4A11-876D-E99817A7A933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09" name="Rectangle 6">
          <a:extLst>
            <a:ext uri="{FF2B5EF4-FFF2-40B4-BE49-F238E27FC236}">
              <a16:creationId xmlns="" xmlns:a16="http://schemas.microsoft.com/office/drawing/2014/main" id="{C6CE6074-8F05-44AE-B26B-40E04B25E1B1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10" name="Rectangle 6">
          <a:extLst>
            <a:ext uri="{FF2B5EF4-FFF2-40B4-BE49-F238E27FC236}">
              <a16:creationId xmlns="" xmlns:a16="http://schemas.microsoft.com/office/drawing/2014/main" id="{B741562E-CFC6-452E-A462-D5B4FE2F469C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11" name="Rectangle 6">
          <a:extLst>
            <a:ext uri="{FF2B5EF4-FFF2-40B4-BE49-F238E27FC236}">
              <a16:creationId xmlns="" xmlns:a16="http://schemas.microsoft.com/office/drawing/2014/main" id="{B33329A1-AA62-415C-842C-E654D5897A48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1112" name="Rectangle 6">
          <a:extLst>
            <a:ext uri="{FF2B5EF4-FFF2-40B4-BE49-F238E27FC236}">
              <a16:creationId xmlns="" xmlns:a16="http://schemas.microsoft.com/office/drawing/2014/main" id="{B684A105-F18B-40A8-88A6-E68D83AEDCB6}"/>
            </a:ext>
          </a:extLst>
        </xdr:cNvPr>
        <xdr:cNvSpPr>
          <a:spLocks noChangeArrowheads="1"/>
        </xdr:cNvSpPr>
      </xdr:nvSpPr>
      <xdr:spPr bwMode="auto">
        <a:xfrm>
          <a:off x="371475" y="1168717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13" name="Rectangle 6">
          <a:extLst>
            <a:ext uri="{FF2B5EF4-FFF2-40B4-BE49-F238E27FC236}">
              <a16:creationId xmlns="" xmlns:a16="http://schemas.microsoft.com/office/drawing/2014/main" id="{08A06B7F-6C41-47CC-B984-B3FA2A10A88C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14" name="Rectangle 6">
          <a:extLst>
            <a:ext uri="{FF2B5EF4-FFF2-40B4-BE49-F238E27FC236}">
              <a16:creationId xmlns="" xmlns:a16="http://schemas.microsoft.com/office/drawing/2014/main" id="{D54CE769-05E1-4DBC-B07C-105985F647EE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15" name="Rectangle 6">
          <a:extLst>
            <a:ext uri="{FF2B5EF4-FFF2-40B4-BE49-F238E27FC236}">
              <a16:creationId xmlns="" xmlns:a16="http://schemas.microsoft.com/office/drawing/2014/main" id="{FA683441-4390-456B-9708-C8AB16FEC644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16" name="Rectangle 6">
          <a:extLst>
            <a:ext uri="{FF2B5EF4-FFF2-40B4-BE49-F238E27FC236}">
              <a16:creationId xmlns="" xmlns:a16="http://schemas.microsoft.com/office/drawing/2014/main" id="{37F1E13A-E90F-44C7-86AA-E5CE64A3BFC6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17" name="Rectangle 6">
          <a:extLst>
            <a:ext uri="{FF2B5EF4-FFF2-40B4-BE49-F238E27FC236}">
              <a16:creationId xmlns="" xmlns:a16="http://schemas.microsoft.com/office/drawing/2014/main" id="{79DC9B5B-2471-4847-BF23-4E2BF5BB716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18" name="Rectangle 6">
          <a:extLst>
            <a:ext uri="{FF2B5EF4-FFF2-40B4-BE49-F238E27FC236}">
              <a16:creationId xmlns="" xmlns:a16="http://schemas.microsoft.com/office/drawing/2014/main" id="{ED7BA88B-E426-475C-A9A0-08B5B720FE7B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19" name="Rectangle 6">
          <a:extLst>
            <a:ext uri="{FF2B5EF4-FFF2-40B4-BE49-F238E27FC236}">
              <a16:creationId xmlns="" xmlns:a16="http://schemas.microsoft.com/office/drawing/2014/main" id="{C925EC08-968A-47A6-ABAB-733173A2F946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0" name="Rectangle 6">
          <a:extLst>
            <a:ext uri="{FF2B5EF4-FFF2-40B4-BE49-F238E27FC236}">
              <a16:creationId xmlns="" xmlns:a16="http://schemas.microsoft.com/office/drawing/2014/main" id="{43A77A45-1BC7-4A75-B094-BA5B6B846ACD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1" name="Rectangle 6">
          <a:extLst>
            <a:ext uri="{FF2B5EF4-FFF2-40B4-BE49-F238E27FC236}">
              <a16:creationId xmlns="" xmlns:a16="http://schemas.microsoft.com/office/drawing/2014/main" id="{F370A4FE-9701-4618-8F31-95597D6B248F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2" name="Rectangle 6">
          <a:extLst>
            <a:ext uri="{FF2B5EF4-FFF2-40B4-BE49-F238E27FC236}">
              <a16:creationId xmlns="" xmlns:a16="http://schemas.microsoft.com/office/drawing/2014/main" id="{83DCEAE6-6FD6-4F83-90E6-D974E6854642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3" name="Rectangle 6">
          <a:extLst>
            <a:ext uri="{FF2B5EF4-FFF2-40B4-BE49-F238E27FC236}">
              <a16:creationId xmlns="" xmlns:a16="http://schemas.microsoft.com/office/drawing/2014/main" id="{78C810CC-995E-497D-9B6C-D802F885A675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4" name="Rectangle 6">
          <a:extLst>
            <a:ext uri="{FF2B5EF4-FFF2-40B4-BE49-F238E27FC236}">
              <a16:creationId xmlns="" xmlns:a16="http://schemas.microsoft.com/office/drawing/2014/main" id="{58B2DBA0-9759-42B4-8998-64CB28893AC9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5" name="Rectangle 6">
          <a:extLst>
            <a:ext uri="{FF2B5EF4-FFF2-40B4-BE49-F238E27FC236}">
              <a16:creationId xmlns="" xmlns:a16="http://schemas.microsoft.com/office/drawing/2014/main" id="{803EE705-8091-4358-A0C1-E5A9F6378FC9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6" name="Rectangle 6">
          <a:extLst>
            <a:ext uri="{FF2B5EF4-FFF2-40B4-BE49-F238E27FC236}">
              <a16:creationId xmlns="" xmlns:a16="http://schemas.microsoft.com/office/drawing/2014/main" id="{5B4A5F5F-8F22-4D57-AB6A-F74F9247093E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7" name="Rectangle 6">
          <a:extLst>
            <a:ext uri="{FF2B5EF4-FFF2-40B4-BE49-F238E27FC236}">
              <a16:creationId xmlns="" xmlns:a16="http://schemas.microsoft.com/office/drawing/2014/main" id="{6ABF8B00-DF25-44EA-A398-2C512FBEFC88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8" name="Rectangle 6">
          <a:extLst>
            <a:ext uri="{FF2B5EF4-FFF2-40B4-BE49-F238E27FC236}">
              <a16:creationId xmlns="" xmlns:a16="http://schemas.microsoft.com/office/drawing/2014/main" id="{E7D78501-B7DA-458F-8F7E-27630D3D65CE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71450"/>
    <xdr:sp macro="" textlink="">
      <xdr:nvSpPr>
        <xdr:cNvPr id="1129" name="Rectangle 6">
          <a:extLst>
            <a:ext uri="{FF2B5EF4-FFF2-40B4-BE49-F238E27FC236}">
              <a16:creationId xmlns="" xmlns:a16="http://schemas.microsoft.com/office/drawing/2014/main" id="{DBBC82D7-D27B-4A75-B629-3EA28CAC3A04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30" name="Rectangle 6">
          <a:extLst>
            <a:ext uri="{FF2B5EF4-FFF2-40B4-BE49-F238E27FC236}">
              <a16:creationId xmlns="" xmlns:a16="http://schemas.microsoft.com/office/drawing/2014/main" id="{B71C6C70-EDCA-44B6-B9E1-657A562FFD32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31" name="Rectangle 6">
          <a:extLst>
            <a:ext uri="{FF2B5EF4-FFF2-40B4-BE49-F238E27FC236}">
              <a16:creationId xmlns="" xmlns:a16="http://schemas.microsoft.com/office/drawing/2014/main" id="{20B39123-A48E-4973-B2E3-C599B11356DF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32" name="Rectangle 6">
          <a:extLst>
            <a:ext uri="{FF2B5EF4-FFF2-40B4-BE49-F238E27FC236}">
              <a16:creationId xmlns="" xmlns:a16="http://schemas.microsoft.com/office/drawing/2014/main" id="{87DBC4EA-A41F-4ABB-A4EC-6FF955A88F99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33" name="Rectangle 6">
          <a:extLst>
            <a:ext uri="{FF2B5EF4-FFF2-40B4-BE49-F238E27FC236}">
              <a16:creationId xmlns="" xmlns:a16="http://schemas.microsoft.com/office/drawing/2014/main" id="{7386224A-51C2-4D04-9D05-5F2562DA8F2F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34" name="Rectangle 6">
          <a:extLst>
            <a:ext uri="{FF2B5EF4-FFF2-40B4-BE49-F238E27FC236}">
              <a16:creationId xmlns="" xmlns:a16="http://schemas.microsoft.com/office/drawing/2014/main" id="{92EBAA7F-88C8-4491-9DD8-F1806FA52B30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35" name="Rectangle 6">
          <a:extLst>
            <a:ext uri="{FF2B5EF4-FFF2-40B4-BE49-F238E27FC236}">
              <a16:creationId xmlns="" xmlns:a16="http://schemas.microsoft.com/office/drawing/2014/main" id="{2E8D0764-F2F7-442B-96ED-3F26B35F03D6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36" name="Rectangle 6">
          <a:extLst>
            <a:ext uri="{FF2B5EF4-FFF2-40B4-BE49-F238E27FC236}">
              <a16:creationId xmlns="" xmlns:a16="http://schemas.microsoft.com/office/drawing/2014/main" id="{E8FE738B-35EB-497C-9E26-56D872896553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37" name="Rectangle 6">
          <a:extLst>
            <a:ext uri="{FF2B5EF4-FFF2-40B4-BE49-F238E27FC236}">
              <a16:creationId xmlns="" xmlns:a16="http://schemas.microsoft.com/office/drawing/2014/main" id="{D85BF050-A3EC-4C9B-A5D0-F3E822BE983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38" name="Rectangle 6">
          <a:extLst>
            <a:ext uri="{FF2B5EF4-FFF2-40B4-BE49-F238E27FC236}">
              <a16:creationId xmlns="" xmlns:a16="http://schemas.microsoft.com/office/drawing/2014/main" id="{7F6621BE-BD86-4121-9604-F680C47DBF9B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39" name="Rectangle 6">
          <a:extLst>
            <a:ext uri="{FF2B5EF4-FFF2-40B4-BE49-F238E27FC236}">
              <a16:creationId xmlns="" xmlns:a16="http://schemas.microsoft.com/office/drawing/2014/main" id="{759902DB-06DD-4B73-BDF8-6372D0FD1855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40" name="Rectangle 6">
          <a:extLst>
            <a:ext uri="{FF2B5EF4-FFF2-40B4-BE49-F238E27FC236}">
              <a16:creationId xmlns="" xmlns:a16="http://schemas.microsoft.com/office/drawing/2014/main" id="{93103C97-5106-49B5-AE10-923B65BA6782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41" name="Rectangle 6">
          <a:extLst>
            <a:ext uri="{FF2B5EF4-FFF2-40B4-BE49-F238E27FC236}">
              <a16:creationId xmlns="" xmlns:a16="http://schemas.microsoft.com/office/drawing/2014/main" id="{BDF96617-025F-451C-A67F-305240B6C688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42" name="Rectangle 6">
          <a:extLst>
            <a:ext uri="{FF2B5EF4-FFF2-40B4-BE49-F238E27FC236}">
              <a16:creationId xmlns="" xmlns:a16="http://schemas.microsoft.com/office/drawing/2014/main" id="{CE0EA717-A06E-4CD8-9985-4D9EA1A20A2D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43" name="Rectangle 6">
          <a:extLst>
            <a:ext uri="{FF2B5EF4-FFF2-40B4-BE49-F238E27FC236}">
              <a16:creationId xmlns="" xmlns:a16="http://schemas.microsoft.com/office/drawing/2014/main" id="{45199C44-F251-4F10-8823-06F3E49E204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44" name="Rectangle 6">
          <a:extLst>
            <a:ext uri="{FF2B5EF4-FFF2-40B4-BE49-F238E27FC236}">
              <a16:creationId xmlns="" xmlns:a16="http://schemas.microsoft.com/office/drawing/2014/main" id="{A8416E9C-AAAA-4C90-AC7C-2519A3D4573F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45" name="Rectangle 6">
          <a:extLst>
            <a:ext uri="{FF2B5EF4-FFF2-40B4-BE49-F238E27FC236}">
              <a16:creationId xmlns="" xmlns:a16="http://schemas.microsoft.com/office/drawing/2014/main" id="{07C3E31D-5AEC-411D-BC30-3697D505221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46" name="Rectangle 6">
          <a:extLst>
            <a:ext uri="{FF2B5EF4-FFF2-40B4-BE49-F238E27FC236}">
              <a16:creationId xmlns="" xmlns:a16="http://schemas.microsoft.com/office/drawing/2014/main" id="{0724C946-3687-4459-91E3-788F81B4ED40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47" name="Rectangle 6">
          <a:extLst>
            <a:ext uri="{FF2B5EF4-FFF2-40B4-BE49-F238E27FC236}">
              <a16:creationId xmlns="" xmlns:a16="http://schemas.microsoft.com/office/drawing/2014/main" id="{5373AAD0-E37F-40E6-8B96-E7D04898525F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48" name="Rectangle 6">
          <a:extLst>
            <a:ext uri="{FF2B5EF4-FFF2-40B4-BE49-F238E27FC236}">
              <a16:creationId xmlns="" xmlns:a16="http://schemas.microsoft.com/office/drawing/2014/main" id="{5BADDEC3-8894-4482-A5F2-88E2543E64AD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49" name="Rectangle 6">
          <a:extLst>
            <a:ext uri="{FF2B5EF4-FFF2-40B4-BE49-F238E27FC236}">
              <a16:creationId xmlns="" xmlns:a16="http://schemas.microsoft.com/office/drawing/2014/main" id="{6F150093-5D28-45E6-8B95-131590CB6BFD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50" name="Rectangle 6">
          <a:extLst>
            <a:ext uri="{FF2B5EF4-FFF2-40B4-BE49-F238E27FC236}">
              <a16:creationId xmlns="" xmlns:a16="http://schemas.microsoft.com/office/drawing/2014/main" id="{1671F7E2-5685-47AE-91D3-63BBC2C6E10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51" name="Rectangle 6">
          <a:extLst>
            <a:ext uri="{FF2B5EF4-FFF2-40B4-BE49-F238E27FC236}">
              <a16:creationId xmlns="" xmlns:a16="http://schemas.microsoft.com/office/drawing/2014/main" id="{1C6D1930-5D58-4F9E-9474-40095639ECDB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52" name="Rectangle 6">
          <a:extLst>
            <a:ext uri="{FF2B5EF4-FFF2-40B4-BE49-F238E27FC236}">
              <a16:creationId xmlns="" xmlns:a16="http://schemas.microsoft.com/office/drawing/2014/main" id="{565882E4-24EB-488C-A15B-909DF3841106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53" name="Rectangle 6">
          <a:extLst>
            <a:ext uri="{FF2B5EF4-FFF2-40B4-BE49-F238E27FC236}">
              <a16:creationId xmlns="" xmlns:a16="http://schemas.microsoft.com/office/drawing/2014/main" id="{64E36FAE-0FCB-4470-89B5-6166C46F193C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54" name="Rectangle 6">
          <a:extLst>
            <a:ext uri="{FF2B5EF4-FFF2-40B4-BE49-F238E27FC236}">
              <a16:creationId xmlns="" xmlns:a16="http://schemas.microsoft.com/office/drawing/2014/main" id="{A8A774FB-055A-4512-BA1B-B8267FA58066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55" name="Rectangle 6">
          <a:extLst>
            <a:ext uri="{FF2B5EF4-FFF2-40B4-BE49-F238E27FC236}">
              <a16:creationId xmlns="" xmlns:a16="http://schemas.microsoft.com/office/drawing/2014/main" id="{5301CA33-EB40-48EC-AADA-CFF81BA0FA5C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56" name="Rectangle 6">
          <a:extLst>
            <a:ext uri="{FF2B5EF4-FFF2-40B4-BE49-F238E27FC236}">
              <a16:creationId xmlns="" xmlns:a16="http://schemas.microsoft.com/office/drawing/2014/main" id="{2F5ED7BF-8386-4015-8597-B1214CDE83EE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57" name="Rectangle 6">
          <a:extLst>
            <a:ext uri="{FF2B5EF4-FFF2-40B4-BE49-F238E27FC236}">
              <a16:creationId xmlns="" xmlns:a16="http://schemas.microsoft.com/office/drawing/2014/main" id="{AADE11E2-5120-4963-B8F5-376076233CFB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58" name="Rectangle 6">
          <a:extLst>
            <a:ext uri="{FF2B5EF4-FFF2-40B4-BE49-F238E27FC236}">
              <a16:creationId xmlns="" xmlns:a16="http://schemas.microsoft.com/office/drawing/2014/main" id="{19D15223-166B-47C9-A9A6-13A6E4631A83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59" name="Rectangle 6">
          <a:extLst>
            <a:ext uri="{FF2B5EF4-FFF2-40B4-BE49-F238E27FC236}">
              <a16:creationId xmlns="" xmlns:a16="http://schemas.microsoft.com/office/drawing/2014/main" id="{E95D04A1-3E39-438A-AA25-2F5E67DB81C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60" name="Rectangle 6">
          <a:extLst>
            <a:ext uri="{FF2B5EF4-FFF2-40B4-BE49-F238E27FC236}">
              <a16:creationId xmlns="" xmlns:a16="http://schemas.microsoft.com/office/drawing/2014/main" id="{78A7C4E8-BE61-4EB8-B1BA-B997CBEC33D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61" name="Rectangle 6">
          <a:extLst>
            <a:ext uri="{FF2B5EF4-FFF2-40B4-BE49-F238E27FC236}">
              <a16:creationId xmlns="" xmlns:a16="http://schemas.microsoft.com/office/drawing/2014/main" id="{C699FEC6-374D-460D-BC1F-9F6E92D502FA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62" name="Rectangle 6">
          <a:extLst>
            <a:ext uri="{FF2B5EF4-FFF2-40B4-BE49-F238E27FC236}">
              <a16:creationId xmlns="" xmlns:a16="http://schemas.microsoft.com/office/drawing/2014/main" id="{4FE5AA3D-FAD0-44EF-838F-FDBA8356697A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63" name="Rectangle 6">
          <a:extLst>
            <a:ext uri="{FF2B5EF4-FFF2-40B4-BE49-F238E27FC236}">
              <a16:creationId xmlns="" xmlns:a16="http://schemas.microsoft.com/office/drawing/2014/main" id="{66CF43B3-FCD2-477B-9CCD-1170E1B2131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64" name="Rectangle 6">
          <a:extLst>
            <a:ext uri="{FF2B5EF4-FFF2-40B4-BE49-F238E27FC236}">
              <a16:creationId xmlns="" xmlns:a16="http://schemas.microsoft.com/office/drawing/2014/main" id="{DD740DC5-B63A-4D2D-BAA3-B2E54BA5D46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65" name="Rectangle 6">
          <a:extLst>
            <a:ext uri="{FF2B5EF4-FFF2-40B4-BE49-F238E27FC236}">
              <a16:creationId xmlns="" xmlns:a16="http://schemas.microsoft.com/office/drawing/2014/main" id="{E2BC9B97-845C-4583-8F01-AB4EAA9FBAAF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66" name="Rectangle 6">
          <a:extLst>
            <a:ext uri="{FF2B5EF4-FFF2-40B4-BE49-F238E27FC236}">
              <a16:creationId xmlns="" xmlns:a16="http://schemas.microsoft.com/office/drawing/2014/main" id="{F5542A64-BBE9-46C0-B5E9-16F2014F4E4D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67" name="Rectangle 6">
          <a:extLst>
            <a:ext uri="{FF2B5EF4-FFF2-40B4-BE49-F238E27FC236}">
              <a16:creationId xmlns="" xmlns:a16="http://schemas.microsoft.com/office/drawing/2014/main" id="{B88D5C4A-0C65-4911-AB2E-B640BB90BA66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68" name="Rectangle 6">
          <a:extLst>
            <a:ext uri="{FF2B5EF4-FFF2-40B4-BE49-F238E27FC236}">
              <a16:creationId xmlns="" xmlns:a16="http://schemas.microsoft.com/office/drawing/2014/main" id="{E8D34261-04B1-41A8-8711-088EEA6EF2BC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69" name="Rectangle 6">
          <a:extLst>
            <a:ext uri="{FF2B5EF4-FFF2-40B4-BE49-F238E27FC236}">
              <a16:creationId xmlns="" xmlns:a16="http://schemas.microsoft.com/office/drawing/2014/main" id="{C5EA43E3-7BCF-4A32-B2AD-AD297EBEA64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70" name="Rectangle 6">
          <a:extLst>
            <a:ext uri="{FF2B5EF4-FFF2-40B4-BE49-F238E27FC236}">
              <a16:creationId xmlns="" xmlns:a16="http://schemas.microsoft.com/office/drawing/2014/main" id="{03F3A6D2-B017-4826-868C-E7170455F2B3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71" name="Rectangle 6">
          <a:extLst>
            <a:ext uri="{FF2B5EF4-FFF2-40B4-BE49-F238E27FC236}">
              <a16:creationId xmlns="" xmlns:a16="http://schemas.microsoft.com/office/drawing/2014/main" id="{A7F3343E-B47C-4BA6-A018-49B00DF5CEC2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72" name="Rectangle 6">
          <a:extLst>
            <a:ext uri="{FF2B5EF4-FFF2-40B4-BE49-F238E27FC236}">
              <a16:creationId xmlns="" xmlns:a16="http://schemas.microsoft.com/office/drawing/2014/main" id="{1CE40ACD-13C7-46B0-9D7C-3BCE85ABA293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73" name="Rectangle 6">
          <a:extLst>
            <a:ext uri="{FF2B5EF4-FFF2-40B4-BE49-F238E27FC236}">
              <a16:creationId xmlns="" xmlns:a16="http://schemas.microsoft.com/office/drawing/2014/main" id="{E3DBD8C8-A7B1-41D8-A7D6-FAF56171C97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74" name="Rectangle 6">
          <a:extLst>
            <a:ext uri="{FF2B5EF4-FFF2-40B4-BE49-F238E27FC236}">
              <a16:creationId xmlns="" xmlns:a16="http://schemas.microsoft.com/office/drawing/2014/main" id="{505A3A57-68F9-4397-9F64-9B4DF8E6477B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75" name="Rectangle 6">
          <a:extLst>
            <a:ext uri="{FF2B5EF4-FFF2-40B4-BE49-F238E27FC236}">
              <a16:creationId xmlns="" xmlns:a16="http://schemas.microsoft.com/office/drawing/2014/main" id="{34A4E3D5-F7BB-40E4-BF30-C607C117BA3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76" name="Rectangle 6">
          <a:extLst>
            <a:ext uri="{FF2B5EF4-FFF2-40B4-BE49-F238E27FC236}">
              <a16:creationId xmlns="" xmlns:a16="http://schemas.microsoft.com/office/drawing/2014/main" id="{7D09F25A-B7AE-4977-98DB-66B759E22DC4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77" name="Rectangle 6">
          <a:extLst>
            <a:ext uri="{FF2B5EF4-FFF2-40B4-BE49-F238E27FC236}">
              <a16:creationId xmlns="" xmlns:a16="http://schemas.microsoft.com/office/drawing/2014/main" id="{3FA11D56-64E0-4F27-ABA3-A91155E520C6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78" name="Rectangle 6">
          <a:extLst>
            <a:ext uri="{FF2B5EF4-FFF2-40B4-BE49-F238E27FC236}">
              <a16:creationId xmlns="" xmlns:a16="http://schemas.microsoft.com/office/drawing/2014/main" id="{E69C0341-12E2-40B0-BE97-B350A64FB06C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79" name="Rectangle 6">
          <a:extLst>
            <a:ext uri="{FF2B5EF4-FFF2-40B4-BE49-F238E27FC236}">
              <a16:creationId xmlns="" xmlns:a16="http://schemas.microsoft.com/office/drawing/2014/main" id="{D10646F0-30C7-4C53-9768-674C482380EC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80" name="Rectangle 6">
          <a:extLst>
            <a:ext uri="{FF2B5EF4-FFF2-40B4-BE49-F238E27FC236}">
              <a16:creationId xmlns="" xmlns:a16="http://schemas.microsoft.com/office/drawing/2014/main" id="{5AF27ABE-679C-4743-A0D8-3AB0EE4F6FA2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81" name="Rectangle 6">
          <a:extLst>
            <a:ext uri="{FF2B5EF4-FFF2-40B4-BE49-F238E27FC236}">
              <a16:creationId xmlns="" xmlns:a16="http://schemas.microsoft.com/office/drawing/2014/main" id="{11067968-222F-4FDB-A569-991504BADA2F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82" name="Rectangle 6">
          <a:extLst>
            <a:ext uri="{FF2B5EF4-FFF2-40B4-BE49-F238E27FC236}">
              <a16:creationId xmlns="" xmlns:a16="http://schemas.microsoft.com/office/drawing/2014/main" id="{EA5AB9FA-4385-4430-BA2B-57009F0F7C3B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83" name="Rectangle 6">
          <a:extLst>
            <a:ext uri="{FF2B5EF4-FFF2-40B4-BE49-F238E27FC236}">
              <a16:creationId xmlns="" xmlns:a16="http://schemas.microsoft.com/office/drawing/2014/main" id="{C77072F9-73BB-41DD-99D9-3948F2A25FAC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84" name="Rectangle 6">
          <a:extLst>
            <a:ext uri="{FF2B5EF4-FFF2-40B4-BE49-F238E27FC236}">
              <a16:creationId xmlns="" xmlns:a16="http://schemas.microsoft.com/office/drawing/2014/main" id="{2DB3C2C3-30EC-4532-BC47-4E1E342279F3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85" name="Rectangle 6">
          <a:extLst>
            <a:ext uri="{FF2B5EF4-FFF2-40B4-BE49-F238E27FC236}">
              <a16:creationId xmlns="" xmlns:a16="http://schemas.microsoft.com/office/drawing/2014/main" id="{CB69F944-2ABF-45AD-9E23-3F6A6F269898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86" name="Rectangle 6">
          <a:extLst>
            <a:ext uri="{FF2B5EF4-FFF2-40B4-BE49-F238E27FC236}">
              <a16:creationId xmlns="" xmlns:a16="http://schemas.microsoft.com/office/drawing/2014/main" id="{B326D88E-7BCD-4A1E-8D21-F0C1C6FF66B2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87" name="Rectangle 6">
          <a:extLst>
            <a:ext uri="{FF2B5EF4-FFF2-40B4-BE49-F238E27FC236}">
              <a16:creationId xmlns="" xmlns:a16="http://schemas.microsoft.com/office/drawing/2014/main" id="{911B5B3E-2BFC-48DF-BD91-313EECE98B43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88" name="Rectangle 6">
          <a:extLst>
            <a:ext uri="{FF2B5EF4-FFF2-40B4-BE49-F238E27FC236}">
              <a16:creationId xmlns="" xmlns:a16="http://schemas.microsoft.com/office/drawing/2014/main" id="{38522D67-6B10-462D-9324-08D9C1B707A2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89" name="Rectangle 6">
          <a:extLst>
            <a:ext uri="{FF2B5EF4-FFF2-40B4-BE49-F238E27FC236}">
              <a16:creationId xmlns="" xmlns:a16="http://schemas.microsoft.com/office/drawing/2014/main" id="{F8C9C23C-A275-4B74-B4BD-BA449ECD035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90" name="Rectangle 6">
          <a:extLst>
            <a:ext uri="{FF2B5EF4-FFF2-40B4-BE49-F238E27FC236}">
              <a16:creationId xmlns="" xmlns:a16="http://schemas.microsoft.com/office/drawing/2014/main" id="{E4C27AFD-6B3B-4A6B-A2E8-49B8AD3CE61D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91" name="Rectangle 6">
          <a:extLst>
            <a:ext uri="{FF2B5EF4-FFF2-40B4-BE49-F238E27FC236}">
              <a16:creationId xmlns="" xmlns:a16="http://schemas.microsoft.com/office/drawing/2014/main" id="{A4441ADF-6B96-4341-9B70-C3654023B50D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92" name="Rectangle 6">
          <a:extLst>
            <a:ext uri="{FF2B5EF4-FFF2-40B4-BE49-F238E27FC236}">
              <a16:creationId xmlns="" xmlns:a16="http://schemas.microsoft.com/office/drawing/2014/main" id="{647B458C-9AF6-49F6-AE20-B6ADC6CBE763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93" name="Rectangle 6">
          <a:extLst>
            <a:ext uri="{FF2B5EF4-FFF2-40B4-BE49-F238E27FC236}">
              <a16:creationId xmlns="" xmlns:a16="http://schemas.microsoft.com/office/drawing/2014/main" id="{134B790B-E6DF-484E-928F-C5498FEBE6DC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94" name="Rectangle 6">
          <a:extLst>
            <a:ext uri="{FF2B5EF4-FFF2-40B4-BE49-F238E27FC236}">
              <a16:creationId xmlns="" xmlns:a16="http://schemas.microsoft.com/office/drawing/2014/main" id="{17DB581C-C70B-4CBA-812C-8D5A978B1EC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95" name="Rectangle 6">
          <a:extLst>
            <a:ext uri="{FF2B5EF4-FFF2-40B4-BE49-F238E27FC236}">
              <a16:creationId xmlns="" xmlns:a16="http://schemas.microsoft.com/office/drawing/2014/main" id="{CC1E9DE0-FDE0-40CF-9D49-6652A1AB35A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96" name="Rectangle 6">
          <a:extLst>
            <a:ext uri="{FF2B5EF4-FFF2-40B4-BE49-F238E27FC236}">
              <a16:creationId xmlns="" xmlns:a16="http://schemas.microsoft.com/office/drawing/2014/main" id="{6971611C-94CA-4457-BE61-F39312A14AE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97" name="Rectangle 6">
          <a:extLst>
            <a:ext uri="{FF2B5EF4-FFF2-40B4-BE49-F238E27FC236}">
              <a16:creationId xmlns="" xmlns:a16="http://schemas.microsoft.com/office/drawing/2014/main" id="{E3089BAE-B35A-4805-960F-0F2B6DF6AE92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198" name="Rectangle 6">
          <a:extLst>
            <a:ext uri="{FF2B5EF4-FFF2-40B4-BE49-F238E27FC236}">
              <a16:creationId xmlns="" xmlns:a16="http://schemas.microsoft.com/office/drawing/2014/main" id="{E44F1025-2C87-490A-A3D4-9AA194306A74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85725"/>
    <xdr:sp macro="" textlink="">
      <xdr:nvSpPr>
        <xdr:cNvPr id="1199" name="Rectangle 6">
          <a:extLst>
            <a:ext uri="{FF2B5EF4-FFF2-40B4-BE49-F238E27FC236}">
              <a16:creationId xmlns="" xmlns:a16="http://schemas.microsoft.com/office/drawing/2014/main" id="{14731674-B667-428A-828A-44464AE377B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00" name="Rectangle 6">
          <a:extLst>
            <a:ext uri="{FF2B5EF4-FFF2-40B4-BE49-F238E27FC236}">
              <a16:creationId xmlns="" xmlns:a16="http://schemas.microsoft.com/office/drawing/2014/main" id="{AB1EB800-503F-45B4-AF7F-E85C7015698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201" name="Rectangle 6">
          <a:extLst>
            <a:ext uri="{FF2B5EF4-FFF2-40B4-BE49-F238E27FC236}">
              <a16:creationId xmlns="" xmlns:a16="http://schemas.microsoft.com/office/drawing/2014/main" id="{6743202E-3D2B-4A27-B6F6-7B259E06AE9A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02" name="Rectangle 6">
          <a:extLst>
            <a:ext uri="{FF2B5EF4-FFF2-40B4-BE49-F238E27FC236}">
              <a16:creationId xmlns="" xmlns:a16="http://schemas.microsoft.com/office/drawing/2014/main" id="{66D7625F-BF77-426F-8B96-223CFC63BFBB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03" name="Rectangle 6">
          <a:extLst>
            <a:ext uri="{FF2B5EF4-FFF2-40B4-BE49-F238E27FC236}">
              <a16:creationId xmlns="" xmlns:a16="http://schemas.microsoft.com/office/drawing/2014/main" id="{141190E4-C7AB-43D7-99D4-834C49E1D20A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04" name="Rectangle 6">
          <a:extLst>
            <a:ext uri="{FF2B5EF4-FFF2-40B4-BE49-F238E27FC236}">
              <a16:creationId xmlns="" xmlns:a16="http://schemas.microsoft.com/office/drawing/2014/main" id="{6C9322A2-E345-4C51-AA00-52CD13C8A32F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05" name="Rectangle 6">
          <a:extLst>
            <a:ext uri="{FF2B5EF4-FFF2-40B4-BE49-F238E27FC236}">
              <a16:creationId xmlns="" xmlns:a16="http://schemas.microsoft.com/office/drawing/2014/main" id="{706BA1B7-E180-4CDF-8BEF-3F2FBF5082A3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06" name="Rectangle 6">
          <a:extLst>
            <a:ext uri="{FF2B5EF4-FFF2-40B4-BE49-F238E27FC236}">
              <a16:creationId xmlns="" xmlns:a16="http://schemas.microsoft.com/office/drawing/2014/main" id="{575BA074-F672-4D35-938A-2E321140F2F0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207" name="Rectangle 6">
          <a:extLst>
            <a:ext uri="{FF2B5EF4-FFF2-40B4-BE49-F238E27FC236}">
              <a16:creationId xmlns="" xmlns:a16="http://schemas.microsoft.com/office/drawing/2014/main" id="{DECA7333-83DD-45D1-B375-3C1A88C87F3D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08" name="Rectangle 6">
          <a:extLst>
            <a:ext uri="{FF2B5EF4-FFF2-40B4-BE49-F238E27FC236}">
              <a16:creationId xmlns="" xmlns:a16="http://schemas.microsoft.com/office/drawing/2014/main" id="{12D6135B-06A3-4CC0-93DF-E87EDD53140D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09" name="Rectangle 6">
          <a:extLst>
            <a:ext uri="{FF2B5EF4-FFF2-40B4-BE49-F238E27FC236}">
              <a16:creationId xmlns="" xmlns:a16="http://schemas.microsoft.com/office/drawing/2014/main" id="{61458AD1-1FE2-4ABD-846F-E7D07F7D3D1E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10" name="Rectangle 6">
          <a:extLst>
            <a:ext uri="{FF2B5EF4-FFF2-40B4-BE49-F238E27FC236}">
              <a16:creationId xmlns="" xmlns:a16="http://schemas.microsoft.com/office/drawing/2014/main" id="{0301234E-ABDC-424C-9549-E9D07446C931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211" name="Rectangle 6">
          <a:extLst>
            <a:ext uri="{FF2B5EF4-FFF2-40B4-BE49-F238E27FC236}">
              <a16:creationId xmlns="" xmlns:a16="http://schemas.microsoft.com/office/drawing/2014/main" id="{1B009CF9-695C-4EE7-ACB3-238E3CC12053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12" name="Rectangle 6">
          <a:extLst>
            <a:ext uri="{FF2B5EF4-FFF2-40B4-BE49-F238E27FC236}">
              <a16:creationId xmlns="" xmlns:a16="http://schemas.microsoft.com/office/drawing/2014/main" id="{288CA91D-0887-49CC-BBE1-464489841247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161925"/>
    <xdr:sp macro="" textlink="">
      <xdr:nvSpPr>
        <xdr:cNvPr id="1213" name="Rectangle 6">
          <a:extLst>
            <a:ext uri="{FF2B5EF4-FFF2-40B4-BE49-F238E27FC236}">
              <a16:creationId xmlns="" xmlns:a16="http://schemas.microsoft.com/office/drawing/2014/main" id="{AA7BB330-EC0F-4CCC-B9C0-9C936150B316}"/>
            </a:ext>
          </a:extLst>
        </xdr:cNvPr>
        <xdr:cNvSpPr>
          <a:spLocks noChangeArrowheads="1"/>
        </xdr:cNvSpPr>
      </xdr:nvSpPr>
      <xdr:spPr bwMode="auto">
        <a:xfrm>
          <a:off x="371475" y="1178433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1315</xdr:row>
      <xdr:rowOff>0</xdr:rowOff>
    </xdr:from>
    <xdr:ext cx="189035" cy="323850"/>
    <xdr:sp macro="" textlink="">
      <xdr:nvSpPr>
        <xdr:cNvPr id="1214" name="Rectangle 6">
          <a:extLst>
            <a:ext uri="{FF2B5EF4-FFF2-40B4-BE49-F238E27FC236}">
              <a16:creationId xmlns="" xmlns:a16="http://schemas.microsoft.com/office/drawing/2014/main" id="{6EE04D41-7BC3-4D0F-A49E-A3D8BA4BD394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23850"/>
    <xdr:sp macro="" textlink="">
      <xdr:nvSpPr>
        <xdr:cNvPr id="1215" name="Rectangle 6">
          <a:extLst>
            <a:ext uri="{FF2B5EF4-FFF2-40B4-BE49-F238E27FC236}">
              <a16:creationId xmlns="" xmlns:a16="http://schemas.microsoft.com/office/drawing/2014/main" id="{7A06D741-035B-42AB-8D2F-BDF95D3F9504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23850"/>
    <xdr:sp macro="" textlink="">
      <xdr:nvSpPr>
        <xdr:cNvPr id="1216" name="Rectangle 6">
          <a:extLst>
            <a:ext uri="{FF2B5EF4-FFF2-40B4-BE49-F238E27FC236}">
              <a16:creationId xmlns="" xmlns:a16="http://schemas.microsoft.com/office/drawing/2014/main" id="{D290CBFD-7CD2-4954-AA5F-F62B8231B35C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23850"/>
    <xdr:sp macro="" textlink="">
      <xdr:nvSpPr>
        <xdr:cNvPr id="1217" name="Rectangle 6">
          <a:extLst>
            <a:ext uri="{FF2B5EF4-FFF2-40B4-BE49-F238E27FC236}">
              <a16:creationId xmlns="" xmlns:a16="http://schemas.microsoft.com/office/drawing/2014/main" id="{1EA5AC6E-084C-48AC-B86A-B2EEFAC9EC34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23850"/>
    <xdr:sp macro="" textlink="">
      <xdr:nvSpPr>
        <xdr:cNvPr id="1218" name="Rectangle 6">
          <a:extLst>
            <a:ext uri="{FF2B5EF4-FFF2-40B4-BE49-F238E27FC236}">
              <a16:creationId xmlns="" xmlns:a16="http://schemas.microsoft.com/office/drawing/2014/main" id="{C5F458D1-F284-4258-8E15-494540C83D9C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19" name="Rectangle 6">
          <a:extLst>
            <a:ext uri="{FF2B5EF4-FFF2-40B4-BE49-F238E27FC236}">
              <a16:creationId xmlns="" xmlns:a16="http://schemas.microsoft.com/office/drawing/2014/main" id="{02529EFE-4134-4DF6-8D0D-5CA0365D8815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0" name="Rectangle 6">
          <a:extLst>
            <a:ext uri="{FF2B5EF4-FFF2-40B4-BE49-F238E27FC236}">
              <a16:creationId xmlns="" xmlns:a16="http://schemas.microsoft.com/office/drawing/2014/main" id="{6C7821D7-1296-4745-985F-57AE646F41FD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1" name="Rectangle 6">
          <a:extLst>
            <a:ext uri="{FF2B5EF4-FFF2-40B4-BE49-F238E27FC236}">
              <a16:creationId xmlns="" xmlns:a16="http://schemas.microsoft.com/office/drawing/2014/main" id="{FB80B368-7A56-4452-93D9-36A244E20E54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2" name="Rectangle 6">
          <a:extLst>
            <a:ext uri="{FF2B5EF4-FFF2-40B4-BE49-F238E27FC236}">
              <a16:creationId xmlns="" xmlns:a16="http://schemas.microsoft.com/office/drawing/2014/main" id="{1560EA9E-1999-4DB2-9640-C45E47C0D28F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3" name="Rectangle 6">
          <a:extLst>
            <a:ext uri="{FF2B5EF4-FFF2-40B4-BE49-F238E27FC236}">
              <a16:creationId xmlns="" xmlns:a16="http://schemas.microsoft.com/office/drawing/2014/main" id="{B03405E6-5E9D-4985-8C78-C95067AD5915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4" name="Rectangle 6">
          <a:extLst>
            <a:ext uri="{FF2B5EF4-FFF2-40B4-BE49-F238E27FC236}">
              <a16:creationId xmlns="" xmlns:a16="http://schemas.microsoft.com/office/drawing/2014/main" id="{3782A916-9450-4260-9CF8-CD35EB9A5516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5" name="Rectangle 6">
          <a:extLst>
            <a:ext uri="{FF2B5EF4-FFF2-40B4-BE49-F238E27FC236}">
              <a16:creationId xmlns="" xmlns:a16="http://schemas.microsoft.com/office/drawing/2014/main" id="{9935CCC5-3E1A-4635-A074-134CE7006A91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6" name="Rectangle 6">
          <a:extLst>
            <a:ext uri="{FF2B5EF4-FFF2-40B4-BE49-F238E27FC236}">
              <a16:creationId xmlns="" xmlns:a16="http://schemas.microsoft.com/office/drawing/2014/main" id="{DC695BFC-DDA0-4037-83DE-7CE679E8BB76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7" name="Rectangle 6">
          <a:extLst>
            <a:ext uri="{FF2B5EF4-FFF2-40B4-BE49-F238E27FC236}">
              <a16:creationId xmlns="" xmlns:a16="http://schemas.microsoft.com/office/drawing/2014/main" id="{95504665-4E61-4670-BD88-086F9749C2E7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8" name="Rectangle 6">
          <a:extLst>
            <a:ext uri="{FF2B5EF4-FFF2-40B4-BE49-F238E27FC236}">
              <a16:creationId xmlns="" xmlns:a16="http://schemas.microsoft.com/office/drawing/2014/main" id="{354A5795-11C2-4ED0-88CE-5A5B1C5CF73F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29" name="Rectangle 6">
          <a:extLst>
            <a:ext uri="{FF2B5EF4-FFF2-40B4-BE49-F238E27FC236}">
              <a16:creationId xmlns="" xmlns:a16="http://schemas.microsoft.com/office/drawing/2014/main" id="{07C26913-4795-4788-9FB9-1B9305471BB8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30" name="Rectangle 6">
          <a:extLst>
            <a:ext uri="{FF2B5EF4-FFF2-40B4-BE49-F238E27FC236}">
              <a16:creationId xmlns="" xmlns:a16="http://schemas.microsoft.com/office/drawing/2014/main" id="{1D1E3AD8-E421-4205-A626-095AC2CCB6AA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31" name="Rectangle 6">
          <a:extLst>
            <a:ext uri="{FF2B5EF4-FFF2-40B4-BE49-F238E27FC236}">
              <a16:creationId xmlns="" xmlns:a16="http://schemas.microsoft.com/office/drawing/2014/main" id="{4E733A6E-79E2-41D1-8343-E4C73BAB6BD5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32" name="Rectangle 6">
          <a:extLst>
            <a:ext uri="{FF2B5EF4-FFF2-40B4-BE49-F238E27FC236}">
              <a16:creationId xmlns="" xmlns:a16="http://schemas.microsoft.com/office/drawing/2014/main" id="{EA013783-A8B8-47D1-A49A-C9151009DED3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33" name="Rectangle 6">
          <a:extLst>
            <a:ext uri="{FF2B5EF4-FFF2-40B4-BE49-F238E27FC236}">
              <a16:creationId xmlns="" xmlns:a16="http://schemas.microsoft.com/office/drawing/2014/main" id="{F99F9110-07C6-4965-81A2-495E85481B34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0</xdr:rowOff>
    </xdr:from>
    <xdr:ext cx="189035" cy="314325"/>
    <xdr:sp macro="" textlink="">
      <xdr:nvSpPr>
        <xdr:cNvPr id="1234" name="Rectangle 6">
          <a:extLst>
            <a:ext uri="{FF2B5EF4-FFF2-40B4-BE49-F238E27FC236}">
              <a16:creationId xmlns="" xmlns:a16="http://schemas.microsoft.com/office/drawing/2014/main" id="{7F878330-40BC-42A7-B7CA-128F8600ADDC}"/>
            </a:ext>
          </a:extLst>
        </xdr:cNvPr>
        <xdr:cNvSpPr>
          <a:spLocks noChangeArrowheads="1"/>
        </xdr:cNvSpPr>
      </xdr:nvSpPr>
      <xdr:spPr bwMode="auto">
        <a:xfrm>
          <a:off x="371475" y="1174146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1409700</xdr:colOff>
      <xdr:row>1527</xdr:row>
      <xdr:rowOff>0</xdr:rowOff>
    </xdr:from>
    <xdr:to>
      <xdr:col>2</xdr:col>
      <xdr:colOff>1933575</xdr:colOff>
      <xdr:row>1527</xdr:row>
      <xdr:rowOff>28575</xdr:rowOff>
    </xdr:to>
    <xdr:pic>
      <xdr:nvPicPr>
        <xdr:cNvPr id="1235" name="Picture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8950" y="40824150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1527</xdr:row>
      <xdr:rowOff>0</xdr:rowOff>
    </xdr:from>
    <xdr:to>
      <xdr:col>2</xdr:col>
      <xdr:colOff>1933575</xdr:colOff>
      <xdr:row>1527</xdr:row>
      <xdr:rowOff>28575</xdr:rowOff>
    </xdr:to>
    <xdr:pic>
      <xdr:nvPicPr>
        <xdr:cNvPr id="1236" name="Picture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8950" y="40824150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1527</xdr:row>
      <xdr:rowOff>0</xdr:rowOff>
    </xdr:from>
    <xdr:to>
      <xdr:col>2</xdr:col>
      <xdr:colOff>1933575</xdr:colOff>
      <xdr:row>1527</xdr:row>
      <xdr:rowOff>28575</xdr:rowOff>
    </xdr:to>
    <xdr:pic>
      <xdr:nvPicPr>
        <xdr:cNvPr id="1237" name="Picture 1236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8950" y="40824150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1527</xdr:row>
      <xdr:rowOff>0</xdr:rowOff>
    </xdr:from>
    <xdr:to>
      <xdr:col>2</xdr:col>
      <xdr:colOff>1933575</xdr:colOff>
      <xdr:row>1527</xdr:row>
      <xdr:rowOff>28575</xdr:rowOff>
    </xdr:to>
    <xdr:pic>
      <xdr:nvPicPr>
        <xdr:cNvPr id="1238" name="Picture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8950" y="40824150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1527</xdr:row>
      <xdr:rowOff>0</xdr:rowOff>
    </xdr:from>
    <xdr:to>
      <xdr:col>2</xdr:col>
      <xdr:colOff>1933575</xdr:colOff>
      <xdr:row>1527</xdr:row>
      <xdr:rowOff>28575</xdr:rowOff>
    </xdr:to>
    <xdr:pic>
      <xdr:nvPicPr>
        <xdr:cNvPr id="1239" name="Pictur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8950" y="40824150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1527</xdr:row>
      <xdr:rowOff>0</xdr:rowOff>
    </xdr:from>
    <xdr:to>
      <xdr:col>2</xdr:col>
      <xdr:colOff>1933575</xdr:colOff>
      <xdr:row>1527</xdr:row>
      <xdr:rowOff>28575</xdr:rowOff>
    </xdr:to>
    <xdr:pic>
      <xdr:nvPicPr>
        <xdr:cNvPr id="1240" name="Picture 3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8950" y="40824150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36"/>
  <sheetViews>
    <sheetView tabSelected="1" workbookViewId="0">
      <selection activeCell="C2175" sqref="C2175:F2175"/>
    </sheetView>
  </sheetViews>
  <sheetFormatPr defaultRowHeight="12.75"/>
  <cols>
    <col min="1" max="1" width="3.42578125" style="120" customWidth="1"/>
    <col min="2" max="2" width="11.42578125" style="120" customWidth="1"/>
    <col min="3" max="3" width="46.28515625" style="62" customWidth="1"/>
    <col min="4" max="4" width="4.5703125" style="120" customWidth="1"/>
    <col min="5" max="5" width="15" style="120" bestFit="1" customWidth="1"/>
    <col min="6" max="6" width="11" style="120" bestFit="1" customWidth="1"/>
    <col min="7" max="7" width="12" style="120" bestFit="1" customWidth="1"/>
    <col min="8" max="8" width="9.7109375" style="120" customWidth="1"/>
    <col min="9" max="9" width="9.5703125" style="120" bestFit="1" customWidth="1"/>
    <col min="10" max="10" width="5.28515625" style="63" customWidth="1"/>
    <col min="11" max="11" width="11" style="63" bestFit="1" customWidth="1"/>
    <col min="12" max="12" width="11.5703125" style="63" bestFit="1" customWidth="1"/>
    <col min="13" max="13" width="11" style="120" bestFit="1" customWidth="1"/>
    <col min="14" max="14" width="7.5703125" style="121" bestFit="1" customWidth="1"/>
    <col min="15" max="15" width="10.5703125" style="121" bestFit="1" customWidth="1"/>
    <col min="16" max="16" width="28.7109375" style="121" customWidth="1"/>
    <col min="17" max="16384" width="9.140625" style="61"/>
  </cols>
  <sheetData>
    <row r="1" spans="1:16">
      <c r="A1" s="284" t="s">
        <v>882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142"/>
      <c r="P1" s="142"/>
    </row>
    <row r="2" spans="1:16">
      <c r="A2" s="142" t="s">
        <v>364</v>
      </c>
      <c r="B2" s="142"/>
      <c r="C2" s="142" t="s">
        <v>365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>
      <c r="A3" s="142" t="s">
        <v>366</v>
      </c>
      <c r="B3" s="142"/>
      <c r="C3" s="142" t="s">
        <v>367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</row>
    <row r="4" spans="1:16">
      <c r="A4" s="147" t="s">
        <v>368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</row>
    <row r="5" spans="1:16" s="63" customFormat="1">
      <c r="A5" s="149" t="s">
        <v>369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</row>
    <row r="6" spans="1:16">
      <c r="A6" s="284" t="s">
        <v>370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142"/>
      <c r="P6" s="142"/>
    </row>
    <row r="7" spans="1:16">
      <c r="A7" s="285" t="s">
        <v>371</v>
      </c>
      <c r="B7" s="285" t="s">
        <v>181</v>
      </c>
      <c r="C7" s="287" t="s">
        <v>372</v>
      </c>
      <c r="D7" s="289" t="s">
        <v>12</v>
      </c>
      <c r="E7" s="289" t="s">
        <v>373</v>
      </c>
      <c r="F7" s="290" t="s">
        <v>374</v>
      </c>
      <c r="G7" s="291"/>
      <c r="H7" s="290" t="s">
        <v>375</v>
      </c>
      <c r="I7" s="291"/>
      <c r="J7" s="2" t="s">
        <v>376</v>
      </c>
      <c r="K7" s="2"/>
      <c r="L7" s="292" t="s">
        <v>17</v>
      </c>
      <c r="M7" s="293"/>
      <c r="N7" s="294" t="s">
        <v>176</v>
      </c>
      <c r="O7" s="295"/>
      <c r="P7" s="287" t="s">
        <v>377</v>
      </c>
    </row>
    <row r="8" spans="1:16" s="63" customFormat="1" ht="38.25">
      <c r="A8" s="286"/>
      <c r="B8" s="286"/>
      <c r="C8" s="288"/>
      <c r="D8" s="289"/>
      <c r="E8" s="289"/>
      <c r="F8" s="19" t="s">
        <v>20</v>
      </c>
      <c r="G8" s="16" t="s">
        <v>22</v>
      </c>
      <c r="H8" s="19" t="s">
        <v>20</v>
      </c>
      <c r="I8" s="16" t="s">
        <v>22</v>
      </c>
      <c r="J8" s="19" t="s">
        <v>20</v>
      </c>
      <c r="K8" s="16" t="s">
        <v>22</v>
      </c>
      <c r="L8" s="19" t="s">
        <v>20</v>
      </c>
      <c r="M8" s="16" t="s">
        <v>22</v>
      </c>
      <c r="N8" s="19" t="s">
        <v>20</v>
      </c>
      <c r="O8" s="16" t="s">
        <v>22</v>
      </c>
      <c r="P8" s="288"/>
    </row>
    <row r="9" spans="1:16" s="63" customFormat="1">
      <c r="A9" s="65"/>
      <c r="B9" s="66"/>
      <c r="C9" s="30" t="s">
        <v>378</v>
      </c>
      <c r="D9" s="19"/>
      <c r="E9" s="67"/>
      <c r="F9" s="65"/>
      <c r="G9" s="68"/>
      <c r="H9" s="65"/>
      <c r="I9" s="68"/>
      <c r="J9" s="19"/>
      <c r="K9" s="68"/>
      <c r="L9" s="69"/>
      <c r="M9" s="16"/>
      <c r="N9" s="19"/>
      <c r="O9" s="16"/>
      <c r="P9" s="16"/>
    </row>
    <row r="10" spans="1:16">
      <c r="A10" s="19">
        <v>1</v>
      </c>
      <c r="B10" s="70" t="s">
        <v>379</v>
      </c>
      <c r="C10" s="71" t="s">
        <v>380</v>
      </c>
      <c r="D10" s="19" t="s">
        <v>121</v>
      </c>
      <c r="E10" s="72">
        <v>30</v>
      </c>
      <c r="F10" s="65">
        <v>723.83</v>
      </c>
      <c r="G10" s="65">
        <f>F10*E10</f>
        <v>21714.9</v>
      </c>
      <c r="H10" s="65"/>
      <c r="I10" s="65"/>
      <c r="J10" s="2"/>
      <c r="K10" s="73"/>
      <c r="L10" s="74"/>
      <c r="M10" s="19"/>
      <c r="N10" s="32"/>
      <c r="O10" s="32"/>
      <c r="P10" s="32">
        <f>G10+I10+K10+M10+O10</f>
        <v>21714.9</v>
      </c>
    </row>
    <row r="11" spans="1:16">
      <c r="A11" s="19">
        <v>2</v>
      </c>
      <c r="B11" s="2" t="s">
        <v>381</v>
      </c>
      <c r="C11" s="71" t="s">
        <v>382</v>
      </c>
      <c r="D11" s="19" t="s">
        <v>121</v>
      </c>
      <c r="E11" s="72">
        <v>30</v>
      </c>
      <c r="F11" s="19">
        <v>394</v>
      </c>
      <c r="G11" s="75">
        <f t="shared" ref="G11:G27" si="0">F11*E11</f>
        <v>11820</v>
      </c>
      <c r="H11" s="19"/>
      <c r="I11" s="19"/>
      <c r="J11" s="2"/>
      <c r="K11" s="2"/>
      <c r="L11" s="76"/>
      <c r="M11" s="19"/>
      <c r="N11" s="32"/>
      <c r="O11" s="32"/>
      <c r="P11" s="32">
        <f t="shared" ref="P11:P48" si="1">G11+I11+K11+M11+O11</f>
        <v>11820</v>
      </c>
    </row>
    <row r="12" spans="1:16">
      <c r="A12" s="19">
        <v>3</v>
      </c>
      <c r="B12" s="70" t="s">
        <v>379</v>
      </c>
      <c r="C12" s="71" t="s">
        <v>383</v>
      </c>
      <c r="D12" s="19" t="s">
        <v>119</v>
      </c>
      <c r="E12" s="72">
        <v>20</v>
      </c>
      <c r="F12" s="19">
        <v>16</v>
      </c>
      <c r="G12" s="65">
        <f t="shared" si="0"/>
        <v>320</v>
      </c>
      <c r="H12" s="19"/>
      <c r="I12" s="19"/>
      <c r="J12" s="2"/>
      <c r="K12" s="2"/>
      <c r="L12" s="76"/>
      <c r="M12" s="19"/>
      <c r="N12" s="32"/>
      <c r="O12" s="32"/>
      <c r="P12" s="32">
        <f t="shared" si="1"/>
        <v>320</v>
      </c>
    </row>
    <row r="13" spans="1:16">
      <c r="A13" s="19">
        <v>4</v>
      </c>
      <c r="B13" s="2" t="s">
        <v>381</v>
      </c>
      <c r="C13" s="71" t="s">
        <v>384</v>
      </c>
      <c r="D13" s="19" t="s">
        <v>121</v>
      </c>
      <c r="E13" s="72">
        <v>30</v>
      </c>
      <c r="F13" s="19">
        <v>7612</v>
      </c>
      <c r="G13" s="65">
        <f t="shared" si="0"/>
        <v>228360</v>
      </c>
      <c r="H13" s="19"/>
      <c r="I13" s="19"/>
      <c r="J13" s="2"/>
      <c r="K13" s="2"/>
      <c r="L13" s="76"/>
      <c r="M13" s="19"/>
      <c r="N13" s="32"/>
      <c r="O13" s="32"/>
      <c r="P13" s="32">
        <f t="shared" si="1"/>
        <v>228360</v>
      </c>
    </row>
    <row r="14" spans="1:16">
      <c r="A14" s="19">
        <v>5</v>
      </c>
      <c r="B14" s="2" t="s">
        <v>381</v>
      </c>
      <c r="C14" s="71" t="s">
        <v>385</v>
      </c>
      <c r="D14" s="19" t="s">
        <v>121</v>
      </c>
      <c r="E14" s="72">
        <v>30</v>
      </c>
      <c r="F14" s="19">
        <v>511</v>
      </c>
      <c r="G14" s="65">
        <f t="shared" si="0"/>
        <v>15330</v>
      </c>
      <c r="H14" s="19"/>
      <c r="I14" s="19"/>
      <c r="J14" s="2"/>
      <c r="K14" s="2"/>
      <c r="L14" s="76"/>
      <c r="M14" s="19"/>
      <c r="N14" s="32"/>
      <c r="O14" s="32"/>
      <c r="P14" s="32">
        <f t="shared" si="1"/>
        <v>15330</v>
      </c>
    </row>
    <row r="15" spans="1:16" ht="25.5">
      <c r="A15" s="19">
        <v>6</v>
      </c>
      <c r="B15" s="2" t="s">
        <v>381</v>
      </c>
      <c r="C15" s="71" t="s">
        <v>386</v>
      </c>
      <c r="D15" s="19" t="s">
        <v>121</v>
      </c>
      <c r="E15" s="72">
        <v>30</v>
      </c>
      <c r="F15" s="19">
        <v>8138</v>
      </c>
      <c r="G15" s="65">
        <f t="shared" si="0"/>
        <v>244140</v>
      </c>
      <c r="H15" s="19"/>
      <c r="I15" s="19"/>
      <c r="J15" s="2"/>
      <c r="K15" s="2"/>
      <c r="L15" s="76"/>
      <c r="M15" s="19"/>
      <c r="N15" s="32"/>
      <c r="O15" s="32"/>
      <c r="P15" s="32">
        <f t="shared" si="1"/>
        <v>244140</v>
      </c>
    </row>
    <row r="16" spans="1:16" ht="25.5">
      <c r="A16" s="19">
        <v>7</v>
      </c>
      <c r="B16" s="19" t="s">
        <v>387</v>
      </c>
      <c r="C16" s="71" t="s">
        <v>388</v>
      </c>
      <c r="D16" s="19" t="s">
        <v>63</v>
      </c>
      <c r="E16" s="72">
        <v>30000</v>
      </c>
      <c r="F16" s="19">
        <v>21.008400000000002</v>
      </c>
      <c r="G16" s="65">
        <f t="shared" si="0"/>
        <v>630252</v>
      </c>
      <c r="H16" s="19"/>
      <c r="I16" s="19"/>
      <c r="J16" s="2"/>
      <c r="K16" s="2"/>
      <c r="L16" s="76"/>
      <c r="M16" s="19"/>
      <c r="N16" s="32"/>
      <c r="O16" s="32"/>
      <c r="P16" s="32">
        <f t="shared" si="1"/>
        <v>630252</v>
      </c>
    </row>
    <row r="17" spans="1:16">
      <c r="A17" s="19">
        <v>8</v>
      </c>
      <c r="B17" s="77" t="s">
        <v>389</v>
      </c>
      <c r="C17" s="71" t="s">
        <v>390</v>
      </c>
      <c r="D17" s="19" t="s">
        <v>121</v>
      </c>
      <c r="E17" s="72">
        <v>30</v>
      </c>
      <c r="F17" s="19">
        <v>426.28</v>
      </c>
      <c r="G17" s="65">
        <f t="shared" si="0"/>
        <v>12788.4</v>
      </c>
      <c r="H17" s="19"/>
      <c r="I17" s="19"/>
      <c r="J17" s="2"/>
      <c r="K17" s="2"/>
      <c r="L17" s="76"/>
      <c r="M17" s="19"/>
      <c r="N17" s="32"/>
      <c r="O17" s="32"/>
      <c r="P17" s="32">
        <f t="shared" si="1"/>
        <v>12788.4</v>
      </c>
    </row>
    <row r="18" spans="1:16">
      <c r="A18" s="19">
        <v>9</v>
      </c>
      <c r="B18" s="2" t="s">
        <v>381</v>
      </c>
      <c r="C18" s="71" t="s">
        <v>391</v>
      </c>
      <c r="D18" s="19" t="s">
        <v>121</v>
      </c>
      <c r="E18" s="72">
        <v>30</v>
      </c>
      <c r="F18" s="19">
        <f>8476-115</f>
        <v>8361</v>
      </c>
      <c r="G18" s="65">
        <f t="shared" si="0"/>
        <v>250830</v>
      </c>
      <c r="H18" s="19"/>
      <c r="I18" s="19"/>
      <c r="J18" s="2"/>
      <c r="K18" s="2"/>
      <c r="L18" s="76"/>
      <c r="M18" s="19"/>
      <c r="N18" s="32"/>
      <c r="O18" s="32"/>
      <c r="P18" s="32">
        <f t="shared" si="1"/>
        <v>250830</v>
      </c>
    </row>
    <row r="19" spans="1:16" ht="25.5">
      <c r="A19" s="19">
        <v>10</v>
      </c>
      <c r="B19" s="19" t="s">
        <v>392</v>
      </c>
      <c r="C19" s="71" t="s">
        <v>393</v>
      </c>
      <c r="D19" s="19" t="s">
        <v>63</v>
      </c>
      <c r="E19" s="72">
        <v>30000</v>
      </c>
      <c r="F19" s="19">
        <v>2.0720000000000001</v>
      </c>
      <c r="G19" s="65">
        <f t="shared" si="0"/>
        <v>62160</v>
      </c>
      <c r="H19" s="19"/>
      <c r="I19" s="19"/>
      <c r="J19" s="2"/>
      <c r="K19" s="2"/>
      <c r="L19" s="76"/>
      <c r="M19" s="19"/>
      <c r="N19" s="32"/>
      <c r="O19" s="32"/>
      <c r="P19" s="32">
        <f t="shared" si="1"/>
        <v>62160</v>
      </c>
    </row>
    <row r="20" spans="1:16">
      <c r="A20" s="19">
        <v>11</v>
      </c>
      <c r="B20" s="19" t="s">
        <v>394</v>
      </c>
      <c r="C20" s="71" t="s">
        <v>395</v>
      </c>
      <c r="D20" s="19" t="s">
        <v>119</v>
      </c>
      <c r="E20" s="72">
        <v>500</v>
      </c>
      <c r="F20" s="19">
        <v>1</v>
      </c>
      <c r="G20" s="65">
        <f t="shared" si="0"/>
        <v>500</v>
      </c>
      <c r="H20" s="19"/>
      <c r="I20" s="19"/>
      <c r="J20" s="2"/>
      <c r="K20" s="2"/>
      <c r="L20" s="76"/>
      <c r="M20" s="19"/>
      <c r="N20" s="32"/>
      <c r="O20" s="32"/>
      <c r="P20" s="32">
        <f t="shared" si="1"/>
        <v>500</v>
      </c>
    </row>
    <row r="21" spans="1:16">
      <c r="A21" s="19">
        <v>12</v>
      </c>
      <c r="B21" s="19" t="s">
        <v>396</v>
      </c>
      <c r="C21" s="71" t="s">
        <v>397</v>
      </c>
      <c r="D21" s="19" t="s">
        <v>398</v>
      </c>
      <c r="E21" s="72">
        <v>10000</v>
      </c>
      <c r="F21" s="19">
        <v>1</v>
      </c>
      <c r="G21" s="65">
        <f t="shared" si="0"/>
        <v>10000</v>
      </c>
      <c r="H21" s="19"/>
      <c r="I21" s="19"/>
      <c r="J21" s="2"/>
      <c r="K21" s="2"/>
      <c r="L21" s="76"/>
      <c r="M21" s="19"/>
      <c r="N21" s="32"/>
      <c r="O21" s="32"/>
      <c r="P21" s="32">
        <f t="shared" si="1"/>
        <v>10000</v>
      </c>
    </row>
    <row r="22" spans="1:16">
      <c r="A22" s="19">
        <v>13</v>
      </c>
      <c r="B22" s="19" t="s">
        <v>399</v>
      </c>
      <c r="C22" s="71" t="s">
        <v>400</v>
      </c>
      <c r="D22" s="19" t="s">
        <v>398</v>
      </c>
      <c r="E22" s="72">
        <v>10000</v>
      </c>
      <c r="F22" s="19">
        <v>2</v>
      </c>
      <c r="G22" s="65">
        <f t="shared" si="0"/>
        <v>20000</v>
      </c>
      <c r="H22" s="19"/>
      <c r="I22" s="19"/>
      <c r="J22" s="2"/>
      <c r="K22" s="2"/>
      <c r="L22" s="76"/>
      <c r="M22" s="19"/>
      <c r="N22" s="32"/>
      <c r="O22" s="32"/>
      <c r="P22" s="32">
        <f t="shared" si="1"/>
        <v>20000</v>
      </c>
    </row>
    <row r="23" spans="1:16">
      <c r="A23" s="19">
        <v>14</v>
      </c>
      <c r="B23" s="19" t="s">
        <v>401</v>
      </c>
      <c r="C23" s="71" t="s">
        <v>402</v>
      </c>
      <c r="D23" s="19" t="s">
        <v>398</v>
      </c>
      <c r="E23" s="72">
        <v>8000</v>
      </c>
      <c r="F23" s="19">
        <v>1</v>
      </c>
      <c r="G23" s="65">
        <f t="shared" si="0"/>
        <v>8000</v>
      </c>
      <c r="H23" s="19"/>
      <c r="I23" s="19"/>
      <c r="J23" s="2"/>
      <c r="K23" s="2"/>
      <c r="L23" s="76"/>
      <c r="M23" s="19"/>
      <c r="N23" s="32"/>
      <c r="O23" s="32"/>
      <c r="P23" s="32">
        <f t="shared" si="1"/>
        <v>8000</v>
      </c>
    </row>
    <row r="24" spans="1:16" ht="25.5">
      <c r="A24" s="19">
        <v>15</v>
      </c>
      <c r="B24" s="2" t="s">
        <v>381</v>
      </c>
      <c r="C24" s="71" t="s">
        <v>403</v>
      </c>
      <c r="D24" s="19" t="s">
        <v>121</v>
      </c>
      <c r="E24" s="78">
        <v>30</v>
      </c>
      <c r="F24" s="79">
        <v>245.4</v>
      </c>
      <c r="G24" s="80">
        <f>F24*E24</f>
        <v>7362</v>
      </c>
      <c r="H24" s="19"/>
      <c r="I24" s="19"/>
      <c r="J24" s="19"/>
      <c r="K24" s="19"/>
      <c r="L24" s="67"/>
      <c r="M24" s="19" t="s">
        <v>404</v>
      </c>
      <c r="N24" s="32"/>
      <c r="O24" s="32"/>
      <c r="P24" s="81">
        <f>G24</f>
        <v>7362</v>
      </c>
    </row>
    <row r="25" spans="1:16">
      <c r="A25" s="19">
        <v>16</v>
      </c>
      <c r="B25" s="2" t="s">
        <v>381</v>
      </c>
      <c r="C25" s="71" t="s">
        <v>405</v>
      </c>
      <c r="D25" s="19" t="s">
        <v>406</v>
      </c>
      <c r="E25" s="72">
        <v>30000</v>
      </c>
      <c r="F25" s="19">
        <v>4.8760000000000003</v>
      </c>
      <c r="G25" s="65">
        <f t="shared" si="0"/>
        <v>146280</v>
      </c>
      <c r="H25" s="19"/>
      <c r="I25" s="19"/>
      <c r="J25" s="2"/>
      <c r="K25" s="2"/>
      <c r="L25" s="76"/>
      <c r="M25" s="19"/>
      <c r="N25" s="32"/>
      <c r="O25" s="32"/>
      <c r="P25" s="32">
        <f t="shared" si="1"/>
        <v>146280</v>
      </c>
    </row>
    <row r="26" spans="1:16" ht="25.5">
      <c r="A26" s="19">
        <v>17</v>
      </c>
      <c r="B26" s="2" t="s">
        <v>381</v>
      </c>
      <c r="C26" s="71" t="s">
        <v>407</v>
      </c>
      <c r="D26" s="19" t="s">
        <v>406</v>
      </c>
      <c r="E26" s="72">
        <v>50000</v>
      </c>
      <c r="F26" s="19">
        <v>5.3860000000000001</v>
      </c>
      <c r="G26" s="65">
        <f t="shared" si="0"/>
        <v>269300</v>
      </c>
      <c r="H26" s="19"/>
      <c r="I26" s="19"/>
      <c r="J26" s="2"/>
      <c r="K26" s="2"/>
      <c r="L26" s="76"/>
      <c r="M26" s="19"/>
      <c r="N26" s="32"/>
      <c r="O26" s="32"/>
      <c r="P26" s="32">
        <f t="shared" si="1"/>
        <v>269300</v>
      </c>
    </row>
    <row r="27" spans="1:16">
      <c r="A27" s="19">
        <v>18</v>
      </c>
      <c r="B27" s="19" t="s">
        <v>408</v>
      </c>
      <c r="C27" s="71" t="s">
        <v>409</v>
      </c>
      <c r="D27" s="19" t="s">
        <v>63</v>
      </c>
      <c r="E27" s="72">
        <v>50000</v>
      </c>
      <c r="F27" s="19">
        <v>1.28</v>
      </c>
      <c r="G27" s="65">
        <f t="shared" si="0"/>
        <v>64000</v>
      </c>
      <c r="H27" s="19"/>
      <c r="I27" s="19"/>
      <c r="J27" s="2"/>
      <c r="K27" s="2"/>
      <c r="L27" s="76"/>
      <c r="M27" s="19"/>
      <c r="N27" s="32"/>
      <c r="O27" s="32"/>
      <c r="P27" s="32">
        <f t="shared" si="1"/>
        <v>64000</v>
      </c>
    </row>
    <row r="28" spans="1:16">
      <c r="A28" s="41"/>
      <c r="B28" s="82"/>
      <c r="C28" s="18" t="s">
        <v>410</v>
      </c>
      <c r="D28" s="19"/>
      <c r="E28" s="72"/>
      <c r="F28" s="67"/>
      <c r="G28" s="83"/>
      <c r="H28" s="67"/>
      <c r="I28" s="83"/>
      <c r="J28" s="2"/>
      <c r="K28" s="2"/>
      <c r="L28" s="67"/>
      <c r="M28" s="21"/>
      <c r="N28" s="21"/>
      <c r="O28" s="21"/>
      <c r="P28" s="32"/>
    </row>
    <row r="29" spans="1:16">
      <c r="A29" s="19">
        <v>1</v>
      </c>
      <c r="B29" s="19" t="s">
        <v>411</v>
      </c>
      <c r="C29" s="71" t="s">
        <v>412</v>
      </c>
      <c r="D29" s="19" t="s">
        <v>121</v>
      </c>
      <c r="E29" s="72">
        <v>30</v>
      </c>
      <c r="F29" s="19">
        <v>49</v>
      </c>
      <c r="G29" s="19">
        <f>F29*E29</f>
        <v>1470</v>
      </c>
      <c r="H29" s="19"/>
      <c r="I29" s="19"/>
      <c r="J29" s="2"/>
      <c r="K29" s="2"/>
      <c r="L29" s="76"/>
      <c r="M29" s="19"/>
      <c r="N29" s="32"/>
      <c r="O29" s="32"/>
      <c r="P29" s="32">
        <f t="shared" si="1"/>
        <v>1470</v>
      </c>
    </row>
    <row r="30" spans="1:16">
      <c r="A30" s="19">
        <v>2</v>
      </c>
      <c r="B30" s="19" t="s">
        <v>413</v>
      </c>
      <c r="C30" s="71" t="s">
        <v>414</v>
      </c>
      <c r="D30" s="19" t="s">
        <v>121</v>
      </c>
      <c r="E30" s="72">
        <v>30</v>
      </c>
      <c r="F30" s="19">
        <v>422</v>
      </c>
      <c r="G30" s="19">
        <f t="shared" ref="G30:G32" si="2">F30*E30</f>
        <v>12660</v>
      </c>
      <c r="H30" s="19"/>
      <c r="I30" s="19"/>
      <c r="J30" s="2"/>
      <c r="K30" s="2"/>
      <c r="L30" s="76"/>
      <c r="M30" s="19"/>
      <c r="N30" s="32"/>
      <c r="O30" s="32"/>
      <c r="P30" s="32">
        <f t="shared" si="1"/>
        <v>12660</v>
      </c>
    </row>
    <row r="31" spans="1:16">
      <c r="A31" s="19">
        <v>3</v>
      </c>
      <c r="B31" s="19" t="s">
        <v>411</v>
      </c>
      <c r="C31" s="71" t="s">
        <v>415</v>
      </c>
      <c r="D31" s="19" t="s">
        <v>121</v>
      </c>
      <c r="E31" s="72">
        <v>30</v>
      </c>
      <c r="F31" s="19">
        <v>734</v>
      </c>
      <c r="G31" s="19">
        <f t="shared" si="2"/>
        <v>22020</v>
      </c>
      <c r="H31" s="19"/>
      <c r="I31" s="19"/>
      <c r="J31" s="2"/>
      <c r="K31" s="2"/>
      <c r="L31" s="76"/>
      <c r="M31" s="19"/>
      <c r="N31" s="32"/>
      <c r="O31" s="32"/>
      <c r="P31" s="32">
        <f t="shared" si="1"/>
        <v>22020</v>
      </c>
    </row>
    <row r="32" spans="1:16">
      <c r="A32" s="19">
        <v>4</v>
      </c>
      <c r="B32" s="19" t="s">
        <v>411</v>
      </c>
      <c r="C32" s="71" t="s">
        <v>416</v>
      </c>
      <c r="D32" s="19" t="s">
        <v>119</v>
      </c>
      <c r="E32" s="72">
        <v>1</v>
      </c>
      <c r="F32" s="19">
        <v>320</v>
      </c>
      <c r="G32" s="19">
        <f t="shared" si="2"/>
        <v>320</v>
      </c>
      <c r="H32" s="19"/>
      <c r="I32" s="19"/>
      <c r="J32" s="2"/>
      <c r="K32" s="2"/>
      <c r="L32" s="76"/>
      <c r="M32" s="19"/>
      <c r="N32" s="32"/>
      <c r="O32" s="32"/>
      <c r="P32" s="32">
        <f t="shared" si="1"/>
        <v>320</v>
      </c>
    </row>
    <row r="33" spans="1:16">
      <c r="A33" s="19">
        <v>5</v>
      </c>
      <c r="B33" s="285" t="s">
        <v>417</v>
      </c>
      <c r="C33" s="71" t="s">
        <v>418</v>
      </c>
      <c r="D33" s="19" t="s">
        <v>119</v>
      </c>
      <c r="E33" s="72">
        <v>1</v>
      </c>
      <c r="F33" s="19">
        <v>144</v>
      </c>
      <c r="G33" s="19">
        <f>F33*E33</f>
        <v>144</v>
      </c>
      <c r="H33" s="19"/>
      <c r="I33" s="19"/>
      <c r="J33" s="2"/>
      <c r="K33" s="2"/>
      <c r="L33" s="76"/>
      <c r="M33" s="19"/>
      <c r="N33" s="32"/>
      <c r="O33" s="32"/>
      <c r="P33" s="32">
        <f t="shared" si="1"/>
        <v>144</v>
      </c>
    </row>
    <row r="34" spans="1:16">
      <c r="A34" s="19">
        <v>6</v>
      </c>
      <c r="B34" s="286"/>
      <c r="C34" s="71" t="s">
        <v>419</v>
      </c>
      <c r="D34" s="19" t="s">
        <v>119</v>
      </c>
      <c r="E34" s="72">
        <v>1</v>
      </c>
      <c r="F34" s="19">
        <v>33</v>
      </c>
      <c r="G34" s="19">
        <f t="shared" ref="G34" si="3">F34*E34</f>
        <v>33</v>
      </c>
      <c r="H34" s="19"/>
      <c r="I34" s="19"/>
      <c r="J34" s="2"/>
      <c r="K34" s="2"/>
      <c r="L34" s="76"/>
      <c r="M34" s="19"/>
      <c r="N34" s="32"/>
      <c r="O34" s="32"/>
      <c r="P34" s="32">
        <f t="shared" si="1"/>
        <v>33</v>
      </c>
    </row>
    <row r="35" spans="1:16">
      <c r="A35" s="41"/>
      <c r="B35" s="84"/>
      <c r="C35" s="18" t="s">
        <v>420</v>
      </c>
      <c r="D35" s="19"/>
      <c r="E35" s="72"/>
      <c r="F35" s="67"/>
      <c r="G35" s="83"/>
      <c r="H35" s="67"/>
      <c r="I35" s="83"/>
      <c r="J35" s="2"/>
      <c r="K35" s="2"/>
      <c r="L35" s="76"/>
      <c r="M35" s="19"/>
      <c r="N35" s="32"/>
      <c r="O35" s="32"/>
      <c r="P35" s="32"/>
    </row>
    <row r="36" spans="1:16">
      <c r="A36" s="19">
        <v>1</v>
      </c>
      <c r="B36" s="19" t="s">
        <v>421</v>
      </c>
      <c r="C36" s="71" t="s">
        <v>422</v>
      </c>
      <c r="D36" s="19" t="s">
        <v>119</v>
      </c>
      <c r="E36" s="72">
        <v>30000</v>
      </c>
      <c r="F36" s="19"/>
      <c r="G36" s="19"/>
      <c r="H36" s="19"/>
      <c r="I36" s="19"/>
      <c r="J36" s="2"/>
      <c r="K36" s="2"/>
      <c r="L36" s="76">
        <v>1</v>
      </c>
      <c r="M36" s="19">
        <f>L36*E36</f>
        <v>30000</v>
      </c>
      <c r="N36" s="32"/>
      <c r="O36" s="32"/>
      <c r="P36" s="32">
        <f t="shared" si="1"/>
        <v>30000</v>
      </c>
    </row>
    <row r="37" spans="1:16">
      <c r="A37" s="19">
        <v>2</v>
      </c>
      <c r="B37" s="19" t="s">
        <v>423</v>
      </c>
      <c r="C37" s="71" t="s">
        <v>424</v>
      </c>
      <c r="D37" s="19" t="s">
        <v>119</v>
      </c>
      <c r="E37" s="85">
        <v>108800</v>
      </c>
      <c r="F37" s="19">
        <v>1</v>
      </c>
      <c r="G37" s="19">
        <f>F37*E37</f>
        <v>108800</v>
      </c>
      <c r="H37" s="19"/>
      <c r="I37" s="19"/>
      <c r="J37" s="2"/>
      <c r="K37" s="2"/>
      <c r="L37" s="76"/>
      <c r="M37" s="19"/>
      <c r="N37" s="32"/>
      <c r="O37" s="32"/>
      <c r="P37" s="32">
        <f t="shared" si="1"/>
        <v>108800</v>
      </c>
    </row>
    <row r="38" spans="1:16">
      <c r="A38" s="19">
        <v>3</v>
      </c>
      <c r="B38" s="19" t="s">
        <v>425</v>
      </c>
      <c r="C38" s="71" t="s">
        <v>426</v>
      </c>
      <c r="D38" s="19" t="s">
        <v>119</v>
      </c>
      <c r="E38" s="85">
        <v>100000</v>
      </c>
      <c r="F38" s="19">
        <v>1</v>
      </c>
      <c r="G38" s="19">
        <f>F38*E38</f>
        <v>100000</v>
      </c>
      <c r="H38" s="19"/>
      <c r="I38" s="19"/>
      <c r="J38" s="2"/>
      <c r="K38" s="2"/>
      <c r="L38" s="76"/>
      <c r="M38" s="19"/>
      <c r="N38" s="32"/>
      <c r="O38" s="32"/>
      <c r="P38" s="32">
        <f t="shared" si="1"/>
        <v>100000</v>
      </c>
    </row>
    <row r="39" spans="1:16">
      <c r="A39" s="19">
        <v>4</v>
      </c>
      <c r="B39" s="86" t="s">
        <v>427</v>
      </c>
      <c r="C39" s="71" t="s">
        <v>428</v>
      </c>
      <c r="D39" s="19" t="s">
        <v>119</v>
      </c>
      <c r="E39" s="72">
        <v>98000</v>
      </c>
      <c r="F39" s="21"/>
      <c r="G39" s="83"/>
      <c r="H39" s="19"/>
      <c r="I39" s="19"/>
      <c r="J39" s="2"/>
      <c r="K39" s="2"/>
      <c r="L39" s="67">
        <v>1</v>
      </c>
      <c r="M39" s="19">
        <f>L39*E39</f>
        <v>98000</v>
      </c>
      <c r="N39" s="32"/>
      <c r="O39" s="32"/>
      <c r="P39" s="32">
        <f t="shared" si="1"/>
        <v>98000</v>
      </c>
    </row>
    <row r="40" spans="1:16">
      <c r="A40" s="41"/>
      <c r="B40" s="84"/>
      <c r="C40" s="18" t="s">
        <v>429</v>
      </c>
      <c r="D40" s="19"/>
      <c r="E40" s="72"/>
      <c r="F40" s="21"/>
      <c r="G40" s="83"/>
      <c r="H40" s="19"/>
      <c r="I40" s="83"/>
      <c r="J40" s="2"/>
      <c r="K40" s="2"/>
      <c r="L40" s="67"/>
      <c r="M40" s="19"/>
      <c r="N40" s="32"/>
      <c r="O40" s="32"/>
      <c r="P40" s="32"/>
    </row>
    <row r="41" spans="1:16">
      <c r="A41" s="19">
        <v>1</v>
      </c>
      <c r="B41" s="87" t="s">
        <v>430</v>
      </c>
      <c r="C41" s="71" t="s">
        <v>431</v>
      </c>
      <c r="D41" s="19" t="s">
        <v>119</v>
      </c>
      <c r="E41" s="72">
        <v>50000</v>
      </c>
      <c r="F41" s="19"/>
      <c r="G41" s="19"/>
      <c r="H41" s="19"/>
      <c r="I41" s="19"/>
      <c r="J41" s="2"/>
      <c r="K41" s="2"/>
      <c r="L41" s="67">
        <v>2</v>
      </c>
      <c r="M41" s="21">
        <f>L41*E41</f>
        <v>100000</v>
      </c>
      <c r="N41" s="21"/>
      <c r="O41" s="21"/>
      <c r="P41" s="32">
        <f t="shared" si="1"/>
        <v>100000</v>
      </c>
    </row>
    <row r="42" spans="1:16" ht="25.5">
      <c r="A42" s="19">
        <v>2</v>
      </c>
      <c r="B42" s="87" t="s">
        <v>430</v>
      </c>
      <c r="C42" s="71" t="s">
        <v>432</v>
      </c>
      <c r="D42" s="19" t="s">
        <v>119</v>
      </c>
      <c r="E42" s="72">
        <v>20000</v>
      </c>
      <c r="F42" s="19"/>
      <c r="G42" s="19"/>
      <c r="H42" s="19"/>
      <c r="I42" s="19"/>
      <c r="J42" s="2"/>
      <c r="K42" s="2"/>
      <c r="L42" s="67">
        <v>1</v>
      </c>
      <c r="M42" s="21">
        <f t="shared" ref="M42:M48" si="4">L42*E42</f>
        <v>20000</v>
      </c>
      <c r="N42" s="21"/>
      <c r="O42" s="21"/>
      <c r="P42" s="32">
        <f t="shared" si="1"/>
        <v>20000</v>
      </c>
    </row>
    <row r="43" spans="1:16" ht="25.5">
      <c r="A43" s="19">
        <v>3</v>
      </c>
      <c r="B43" s="87" t="s">
        <v>433</v>
      </c>
      <c r="C43" s="71" t="s">
        <v>434</v>
      </c>
      <c r="D43" s="19" t="s">
        <v>119</v>
      </c>
      <c r="E43" s="72">
        <v>50000</v>
      </c>
      <c r="F43" s="19"/>
      <c r="G43" s="19"/>
      <c r="H43" s="19"/>
      <c r="I43" s="19"/>
      <c r="J43" s="2"/>
      <c r="K43" s="2"/>
      <c r="L43" s="67">
        <v>1</v>
      </c>
      <c r="M43" s="21">
        <f t="shared" si="4"/>
        <v>50000</v>
      </c>
      <c r="N43" s="21"/>
      <c r="O43" s="21"/>
      <c r="P43" s="32">
        <f t="shared" si="1"/>
        <v>50000</v>
      </c>
    </row>
    <row r="44" spans="1:16" ht="25.5">
      <c r="A44" s="19">
        <v>4</v>
      </c>
      <c r="B44" s="87" t="s">
        <v>433</v>
      </c>
      <c r="C44" s="18" t="s">
        <v>435</v>
      </c>
      <c r="D44" s="16" t="s">
        <v>119</v>
      </c>
      <c r="E44" s="72">
        <v>30000</v>
      </c>
      <c r="F44" s="19"/>
      <c r="G44" s="19"/>
      <c r="H44" s="19"/>
      <c r="I44" s="19"/>
      <c r="J44" s="30"/>
      <c r="K44" s="30"/>
      <c r="L44" s="67">
        <v>1</v>
      </c>
      <c r="M44" s="21">
        <f t="shared" si="4"/>
        <v>30000</v>
      </c>
      <c r="N44" s="21"/>
      <c r="O44" s="21"/>
      <c r="P44" s="32">
        <f t="shared" si="1"/>
        <v>30000</v>
      </c>
    </row>
    <row r="45" spans="1:16">
      <c r="A45" s="19">
        <v>5</v>
      </c>
      <c r="B45" s="19" t="s">
        <v>436</v>
      </c>
      <c r="C45" s="71" t="s">
        <v>437</v>
      </c>
      <c r="D45" s="19" t="s">
        <v>119</v>
      </c>
      <c r="E45" s="72">
        <v>5000</v>
      </c>
      <c r="F45" s="19"/>
      <c r="G45" s="19"/>
      <c r="H45" s="19"/>
      <c r="I45" s="19"/>
      <c r="J45" s="2"/>
      <c r="K45" s="2"/>
      <c r="L45" s="67">
        <v>1</v>
      </c>
      <c r="M45" s="21">
        <f t="shared" si="4"/>
        <v>5000</v>
      </c>
      <c r="N45" s="21"/>
      <c r="O45" s="21"/>
      <c r="P45" s="32">
        <f t="shared" si="1"/>
        <v>5000</v>
      </c>
    </row>
    <row r="46" spans="1:16">
      <c r="A46" s="19">
        <v>6</v>
      </c>
      <c r="B46" s="19" t="s">
        <v>421</v>
      </c>
      <c r="C46" s="71" t="s">
        <v>438</v>
      </c>
      <c r="D46" s="19" t="s">
        <v>119</v>
      </c>
      <c r="E46" s="72">
        <v>15000</v>
      </c>
      <c r="F46" s="19"/>
      <c r="G46" s="19"/>
      <c r="H46" s="19"/>
      <c r="I46" s="19"/>
      <c r="J46" s="2"/>
      <c r="K46" s="2"/>
      <c r="L46" s="67">
        <v>1</v>
      </c>
      <c r="M46" s="21">
        <f t="shared" si="4"/>
        <v>15000</v>
      </c>
      <c r="N46" s="21"/>
      <c r="O46" s="21"/>
      <c r="P46" s="32">
        <f t="shared" si="1"/>
        <v>15000</v>
      </c>
    </row>
    <row r="47" spans="1:16">
      <c r="A47" s="19">
        <v>7</v>
      </c>
      <c r="B47" s="19" t="s">
        <v>421</v>
      </c>
      <c r="C47" s="71" t="s">
        <v>439</v>
      </c>
      <c r="D47" s="19" t="s">
        <v>119</v>
      </c>
      <c r="E47" s="72">
        <v>25000</v>
      </c>
      <c r="F47" s="19"/>
      <c r="G47" s="19"/>
      <c r="H47" s="19"/>
      <c r="I47" s="19"/>
      <c r="J47" s="2"/>
      <c r="K47" s="2"/>
      <c r="L47" s="67">
        <v>2</v>
      </c>
      <c r="M47" s="21">
        <f t="shared" si="4"/>
        <v>50000</v>
      </c>
      <c r="N47" s="21"/>
      <c r="O47" s="21"/>
      <c r="P47" s="32">
        <f t="shared" si="1"/>
        <v>50000</v>
      </c>
    </row>
    <row r="48" spans="1:16">
      <c r="A48" s="19">
        <v>8</v>
      </c>
      <c r="B48" s="19" t="s">
        <v>440</v>
      </c>
      <c r="C48" s="71" t="s">
        <v>441</v>
      </c>
      <c r="D48" s="19" t="s">
        <v>119</v>
      </c>
      <c r="E48" s="72">
        <v>15000</v>
      </c>
      <c r="F48" s="19"/>
      <c r="G48" s="19"/>
      <c r="H48" s="19"/>
      <c r="I48" s="19"/>
      <c r="J48" s="2"/>
      <c r="K48" s="2"/>
      <c r="L48" s="67">
        <v>4</v>
      </c>
      <c r="M48" s="21">
        <f t="shared" si="4"/>
        <v>60000</v>
      </c>
      <c r="N48" s="21"/>
      <c r="O48" s="21"/>
      <c r="P48" s="32">
        <f t="shared" si="1"/>
        <v>60000</v>
      </c>
    </row>
    <row r="49" spans="1:16">
      <c r="A49" s="41"/>
      <c r="B49" s="41"/>
      <c r="C49" s="18" t="s">
        <v>442</v>
      </c>
      <c r="D49" s="19"/>
      <c r="E49" s="72"/>
      <c r="F49" s="67"/>
      <c r="G49" s="83"/>
      <c r="H49" s="67"/>
      <c r="I49" s="83"/>
      <c r="J49" s="2"/>
      <c r="K49" s="2"/>
      <c r="L49" s="67"/>
      <c r="M49" s="21"/>
      <c r="N49" s="21"/>
      <c r="O49" s="21"/>
      <c r="P49" s="32"/>
    </row>
    <row r="50" spans="1:16">
      <c r="A50" s="19">
        <v>1</v>
      </c>
      <c r="B50" s="70" t="s">
        <v>443</v>
      </c>
      <c r="C50" s="71" t="s">
        <v>444</v>
      </c>
      <c r="D50" s="19" t="s">
        <v>119</v>
      </c>
      <c r="E50" s="72">
        <v>250</v>
      </c>
      <c r="F50" s="19"/>
      <c r="G50" s="19"/>
      <c r="H50" s="19"/>
      <c r="I50" s="19"/>
      <c r="J50" s="2"/>
      <c r="K50" s="2"/>
      <c r="L50" s="67">
        <v>46</v>
      </c>
      <c r="M50" s="21">
        <f>L50*E50</f>
        <v>11500</v>
      </c>
      <c r="N50" s="32"/>
      <c r="O50" s="32"/>
      <c r="P50" s="32">
        <f t="shared" ref="P50:P78" si="5">G50+I50+K50+M50+O50</f>
        <v>11500</v>
      </c>
    </row>
    <row r="51" spans="1:16">
      <c r="A51" s="19">
        <v>2</v>
      </c>
      <c r="B51" s="88" t="s">
        <v>445</v>
      </c>
      <c r="C51" s="71" t="s">
        <v>446</v>
      </c>
      <c r="D51" s="19" t="s">
        <v>119</v>
      </c>
      <c r="E51" s="72">
        <v>250</v>
      </c>
      <c r="F51" s="19">
        <v>24</v>
      </c>
      <c r="G51" s="19">
        <f>F51*E51</f>
        <v>6000</v>
      </c>
      <c r="H51" s="19"/>
      <c r="I51" s="19"/>
      <c r="J51" s="2"/>
      <c r="K51" s="2"/>
      <c r="L51" s="67"/>
      <c r="M51" s="21"/>
      <c r="N51" s="32"/>
      <c r="O51" s="32"/>
      <c r="P51" s="32">
        <f t="shared" si="5"/>
        <v>6000</v>
      </c>
    </row>
    <row r="52" spans="1:16">
      <c r="A52" s="19">
        <v>3</v>
      </c>
      <c r="B52" s="70" t="s">
        <v>443</v>
      </c>
      <c r="C52" s="71" t="s">
        <v>447</v>
      </c>
      <c r="D52" s="19" t="s">
        <v>119</v>
      </c>
      <c r="E52" s="72">
        <v>150</v>
      </c>
      <c r="F52" s="19"/>
      <c r="G52" s="19"/>
      <c r="H52" s="19"/>
      <c r="I52" s="19"/>
      <c r="J52" s="2"/>
      <c r="K52" s="2"/>
      <c r="L52" s="67">
        <v>7</v>
      </c>
      <c r="M52" s="21">
        <f>L52*E52</f>
        <v>1050</v>
      </c>
      <c r="N52" s="32"/>
      <c r="O52" s="32"/>
      <c r="P52" s="32">
        <f t="shared" si="5"/>
        <v>1050</v>
      </c>
    </row>
    <row r="53" spans="1:16">
      <c r="A53" s="19">
        <v>4</v>
      </c>
      <c r="B53" s="86" t="s">
        <v>448</v>
      </c>
      <c r="C53" s="71" t="s">
        <v>449</v>
      </c>
      <c r="D53" s="19" t="s">
        <v>119</v>
      </c>
      <c r="E53" s="72">
        <v>100</v>
      </c>
      <c r="F53" s="19">
        <v>10</v>
      </c>
      <c r="G53" s="19">
        <f>F53*E53</f>
        <v>1000</v>
      </c>
      <c r="H53" s="19"/>
      <c r="I53" s="19"/>
      <c r="J53" s="2"/>
      <c r="K53" s="2"/>
      <c r="L53" s="67"/>
      <c r="M53" s="21"/>
      <c r="N53" s="32"/>
      <c r="O53" s="32"/>
      <c r="P53" s="32">
        <f t="shared" si="5"/>
        <v>1000</v>
      </c>
    </row>
    <row r="54" spans="1:16">
      <c r="A54" s="19">
        <v>5</v>
      </c>
      <c r="B54" s="19" t="s">
        <v>450</v>
      </c>
      <c r="C54" s="71" t="s">
        <v>451</v>
      </c>
      <c r="D54" s="19" t="s">
        <v>119</v>
      </c>
      <c r="E54" s="72">
        <v>150</v>
      </c>
      <c r="F54" s="19">
        <v>19</v>
      </c>
      <c r="G54" s="19">
        <f t="shared" ref="G54:G55" si="6">F54*E54</f>
        <v>2850</v>
      </c>
      <c r="H54" s="19"/>
      <c r="I54" s="19"/>
      <c r="J54" s="2"/>
      <c r="K54" s="2"/>
      <c r="L54" s="67"/>
      <c r="M54" s="21"/>
      <c r="N54" s="32"/>
      <c r="O54" s="32"/>
      <c r="P54" s="32">
        <f t="shared" si="5"/>
        <v>2850</v>
      </c>
    </row>
    <row r="55" spans="1:16">
      <c r="A55" s="19">
        <v>6</v>
      </c>
      <c r="B55" s="88" t="s">
        <v>445</v>
      </c>
      <c r="C55" s="71" t="s">
        <v>452</v>
      </c>
      <c r="D55" s="19" t="s">
        <v>119</v>
      </c>
      <c r="E55" s="72">
        <v>100</v>
      </c>
      <c r="F55" s="19">
        <v>16</v>
      </c>
      <c r="G55" s="19">
        <f t="shared" si="6"/>
        <v>1600</v>
      </c>
      <c r="H55" s="19"/>
      <c r="I55" s="19"/>
      <c r="J55" s="2"/>
      <c r="K55" s="2"/>
      <c r="L55" s="67"/>
      <c r="M55" s="21"/>
      <c r="N55" s="32"/>
      <c r="O55" s="32"/>
      <c r="P55" s="32">
        <f t="shared" si="5"/>
        <v>1600</v>
      </c>
    </row>
    <row r="56" spans="1:16">
      <c r="A56" s="19">
        <v>7</v>
      </c>
      <c r="B56" s="19" t="s">
        <v>453</v>
      </c>
      <c r="C56" s="71" t="s">
        <v>454</v>
      </c>
      <c r="D56" s="19" t="s">
        <v>119</v>
      </c>
      <c r="E56" s="72">
        <v>10</v>
      </c>
      <c r="F56" s="19"/>
      <c r="G56" s="19"/>
      <c r="H56" s="19"/>
      <c r="I56" s="19"/>
      <c r="J56" s="2"/>
      <c r="K56" s="2"/>
      <c r="L56" s="67">
        <v>5</v>
      </c>
      <c r="M56" s="21">
        <f>L56*E56</f>
        <v>50</v>
      </c>
      <c r="N56" s="32"/>
      <c r="O56" s="32"/>
      <c r="P56" s="32">
        <f t="shared" si="5"/>
        <v>50</v>
      </c>
    </row>
    <row r="57" spans="1:16">
      <c r="A57" s="19">
        <v>8</v>
      </c>
      <c r="B57" s="19" t="s">
        <v>453</v>
      </c>
      <c r="C57" s="71" t="s">
        <v>455</v>
      </c>
      <c r="D57" s="19" t="s">
        <v>119</v>
      </c>
      <c r="E57" s="72">
        <v>40</v>
      </c>
      <c r="F57" s="19">
        <v>1</v>
      </c>
      <c r="G57" s="19">
        <f>F57*E57</f>
        <v>40</v>
      </c>
      <c r="H57" s="19"/>
      <c r="I57" s="19"/>
      <c r="J57" s="2"/>
      <c r="K57" s="2"/>
      <c r="L57" s="67"/>
      <c r="M57" s="21"/>
      <c r="N57" s="32"/>
      <c r="O57" s="32"/>
      <c r="P57" s="32">
        <f t="shared" si="5"/>
        <v>40</v>
      </c>
    </row>
    <row r="58" spans="1:16">
      <c r="A58" s="19">
        <v>9</v>
      </c>
      <c r="B58" s="19" t="s">
        <v>453</v>
      </c>
      <c r="C58" s="71" t="s">
        <v>456</v>
      </c>
      <c r="D58" s="19" t="s">
        <v>119</v>
      </c>
      <c r="E58" s="72">
        <v>10</v>
      </c>
      <c r="F58" s="19">
        <v>15</v>
      </c>
      <c r="G58" s="19">
        <f t="shared" ref="G58:G63" si="7">F58*E58</f>
        <v>150</v>
      </c>
      <c r="H58" s="19"/>
      <c r="I58" s="19"/>
      <c r="J58" s="2"/>
      <c r="K58" s="2"/>
      <c r="L58" s="67"/>
      <c r="M58" s="21"/>
      <c r="N58" s="32"/>
      <c r="O58" s="32"/>
      <c r="P58" s="32">
        <f t="shared" si="5"/>
        <v>150</v>
      </c>
    </row>
    <row r="59" spans="1:16" ht="25.5">
      <c r="A59" s="19">
        <v>10</v>
      </c>
      <c r="B59" s="19" t="s">
        <v>453</v>
      </c>
      <c r="C59" s="71" t="s">
        <v>457</v>
      </c>
      <c r="D59" s="19" t="s">
        <v>119</v>
      </c>
      <c r="E59" s="72">
        <v>275</v>
      </c>
      <c r="F59" s="19">
        <v>3</v>
      </c>
      <c r="G59" s="19">
        <f t="shared" si="7"/>
        <v>825</v>
      </c>
      <c r="H59" s="19"/>
      <c r="I59" s="19"/>
      <c r="J59" s="2"/>
      <c r="K59" s="2"/>
      <c r="L59" s="67"/>
      <c r="M59" s="21"/>
      <c r="N59" s="32"/>
      <c r="O59" s="32"/>
      <c r="P59" s="32">
        <f t="shared" si="5"/>
        <v>825</v>
      </c>
    </row>
    <row r="60" spans="1:16" ht="25.5">
      <c r="A60" s="19">
        <v>11</v>
      </c>
      <c r="B60" s="19" t="s">
        <v>453</v>
      </c>
      <c r="C60" s="71" t="s">
        <v>458</v>
      </c>
      <c r="D60" s="19" t="s">
        <v>119</v>
      </c>
      <c r="E60" s="72">
        <v>275</v>
      </c>
      <c r="F60" s="19">
        <v>3</v>
      </c>
      <c r="G60" s="19">
        <f t="shared" si="7"/>
        <v>825</v>
      </c>
      <c r="H60" s="19"/>
      <c r="I60" s="19"/>
      <c r="J60" s="2"/>
      <c r="K60" s="2"/>
      <c r="L60" s="67"/>
      <c r="M60" s="21"/>
      <c r="N60" s="32"/>
      <c r="O60" s="32"/>
      <c r="P60" s="32">
        <f t="shared" si="5"/>
        <v>825</v>
      </c>
    </row>
    <row r="61" spans="1:16">
      <c r="A61" s="19">
        <v>12</v>
      </c>
      <c r="B61" s="19" t="s">
        <v>453</v>
      </c>
      <c r="C61" s="71" t="s">
        <v>459</v>
      </c>
      <c r="D61" s="19" t="s">
        <v>119</v>
      </c>
      <c r="E61" s="72">
        <v>50</v>
      </c>
      <c r="F61" s="19">
        <v>3</v>
      </c>
      <c r="G61" s="19">
        <f t="shared" si="7"/>
        <v>150</v>
      </c>
      <c r="H61" s="19"/>
      <c r="I61" s="19"/>
      <c r="J61" s="2"/>
      <c r="K61" s="2"/>
      <c r="L61" s="67"/>
      <c r="M61" s="21"/>
      <c r="N61" s="32"/>
      <c r="O61" s="32"/>
      <c r="P61" s="32">
        <f t="shared" si="5"/>
        <v>150</v>
      </c>
    </row>
    <row r="62" spans="1:16">
      <c r="A62" s="19">
        <v>13</v>
      </c>
      <c r="B62" s="86" t="s">
        <v>460</v>
      </c>
      <c r="C62" s="71" t="s">
        <v>461</v>
      </c>
      <c r="D62" s="19" t="s">
        <v>119</v>
      </c>
      <c r="E62" s="72">
        <v>350</v>
      </c>
      <c r="F62" s="19">
        <v>12</v>
      </c>
      <c r="G62" s="19">
        <f t="shared" si="7"/>
        <v>4200</v>
      </c>
      <c r="H62" s="19"/>
      <c r="I62" s="19"/>
      <c r="J62" s="2"/>
      <c r="K62" s="2"/>
      <c r="L62" s="67"/>
      <c r="M62" s="21"/>
      <c r="N62" s="32"/>
      <c r="O62" s="32"/>
      <c r="P62" s="32">
        <f t="shared" si="5"/>
        <v>4200</v>
      </c>
    </row>
    <row r="63" spans="1:16">
      <c r="A63" s="19">
        <v>14</v>
      </c>
      <c r="B63" s="86" t="s">
        <v>462</v>
      </c>
      <c r="C63" s="71" t="s">
        <v>463</v>
      </c>
      <c r="D63" s="19" t="s">
        <v>119</v>
      </c>
      <c r="E63" s="72">
        <v>650</v>
      </c>
      <c r="F63" s="19">
        <v>49</v>
      </c>
      <c r="G63" s="19">
        <f t="shared" si="7"/>
        <v>31850</v>
      </c>
      <c r="H63" s="19"/>
      <c r="I63" s="19"/>
      <c r="J63" s="2"/>
      <c r="K63" s="2"/>
      <c r="L63" s="67"/>
      <c r="M63" s="21"/>
      <c r="N63" s="32"/>
      <c r="O63" s="32"/>
      <c r="P63" s="32">
        <f t="shared" si="5"/>
        <v>31850</v>
      </c>
    </row>
    <row r="64" spans="1:16">
      <c r="A64" s="19">
        <v>15</v>
      </c>
      <c r="B64" s="19" t="s">
        <v>453</v>
      </c>
      <c r="C64" s="71" t="s">
        <v>464</v>
      </c>
      <c r="D64" s="19" t="s">
        <v>119</v>
      </c>
      <c r="E64" s="72">
        <v>11</v>
      </c>
      <c r="F64" s="19"/>
      <c r="G64" s="19"/>
      <c r="H64" s="19"/>
      <c r="I64" s="19"/>
      <c r="J64" s="2"/>
      <c r="K64" s="2"/>
      <c r="L64" s="67">
        <v>57</v>
      </c>
      <c r="M64" s="21">
        <f>L64*E64</f>
        <v>627</v>
      </c>
      <c r="N64" s="32"/>
      <c r="O64" s="32"/>
      <c r="P64" s="32">
        <f t="shared" si="5"/>
        <v>627</v>
      </c>
    </row>
    <row r="65" spans="1:16">
      <c r="A65" s="19">
        <v>16</v>
      </c>
      <c r="B65" s="19" t="s">
        <v>453</v>
      </c>
      <c r="C65" s="71" t="s">
        <v>465</v>
      </c>
      <c r="D65" s="19" t="s">
        <v>119</v>
      </c>
      <c r="E65" s="72">
        <v>100</v>
      </c>
      <c r="F65" s="19"/>
      <c r="G65" s="19"/>
      <c r="H65" s="19"/>
      <c r="I65" s="19"/>
      <c r="J65" s="2"/>
      <c r="K65" s="2"/>
      <c r="L65" s="67">
        <v>5</v>
      </c>
      <c r="M65" s="21">
        <f t="shared" ref="M65:M66" si="8">L65*E65</f>
        <v>500</v>
      </c>
      <c r="N65" s="32"/>
      <c r="O65" s="32"/>
      <c r="P65" s="32">
        <f t="shared" si="5"/>
        <v>500</v>
      </c>
    </row>
    <row r="66" spans="1:16">
      <c r="A66" s="19">
        <v>17</v>
      </c>
      <c r="B66" s="19" t="s">
        <v>453</v>
      </c>
      <c r="C66" s="71" t="s">
        <v>466</v>
      </c>
      <c r="D66" s="19" t="s">
        <v>119</v>
      </c>
      <c r="E66" s="72">
        <v>25</v>
      </c>
      <c r="F66" s="19"/>
      <c r="G66" s="19"/>
      <c r="H66" s="19"/>
      <c r="I66" s="19"/>
      <c r="J66" s="2"/>
      <c r="K66" s="2"/>
      <c r="L66" s="67">
        <v>52</v>
      </c>
      <c r="M66" s="21">
        <f t="shared" si="8"/>
        <v>1300</v>
      </c>
      <c r="N66" s="32"/>
      <c r="O66" s="32"/>
      <c r="P66" s="32">
        <f t="shared" si="5"/>
        <v>1300</v>
      </c>
    </row>
    <row r="67" spans="1:16">
      <c r="A67" s="41"/>
      <c r="B67" s="41"/>
      <c r="C67" s="18" t="s">
        <v>467</v>
      </c>
      <c r="D67" s="19"/>
      <c r="E67" s="72"/>
      <c r="F67" s="67"/>
      <c r="G67" s="83"/>
      <c r="H67" s="67"/>
      <c r="I67" s="83"/>
      <c r="J67" s="2"/>
      <c r="K67" s="2"/>
      <c r="L67" s="67"/>
      <c r="M67" s="21"/>
      <c r="N67" s="32"/>
      <c r="O67" s="32"/>
      <c r="P67" s="32"/>
    </row>
    <row r="68" spans="1:16" ht="25.5">
      <c r="A68" s="19">
        <v>1</v>
      </c>
      <c r="B68" s="19" t="s">
        <v>453</v>
      </c>
      <c r="C68" s="71" t="s">
        <v>468</v>
      </c>
      <c r="D68" s="19" t="s">
        <v>119</v>
      </c>
      <c r="E68" s="72">
        <v>50</v>
      </c>
      <c r="F68" s="19"/>
      <c r="G68" s="19"/>
      <c r="H68" s="19"/>
      <c r="I68" s="19"/>
      <c r="J68" s="2"/>
      <c r="K68" s="2"/>
      <c r="L68" s="67">
        <v>6</v>
      </c>
      <c r="M68" s="21">
        <f>L68*E68</f>
        <v>300</v>
      </c>
      <c r="N68" s="32"/>
      <c r="O68" s="32"/>
      <c r="P68" s="32">
        <f t="shared" si="5"/>
        <v>300</v>
      </c>
    </row>
    <row r="69" spans="1:16">
      <c r="A69" s="19">
        <v>2</v>
      </c>
      <c r="B69" s="19" t="s">
        <v>453</v>
      </c>
      <c r="C69" s="71" t="s">
        <v>469</v>
      </c>
      <c r="D69" s="19" t="s">
        <v>119</v>
      </c>
      <c r="E69" s="72">
        <v>45</v>
      </c>
      <c r="F69" s="19"/>
      <c r="G69" s="19"/>
      <c r="H69" s="19"/>
      <c r="I69" s="19"/>
      <c r="J69" s="2"/>
      <c r="K69" s="2"/>
      <c r="L69" s="67">
        <v>1</v>
      </c>
      <c r="M69" s="21">
        <f t="shared" ref="M69:M78" si="9">L69*E69</f>
        <v>45</v>
      </c>
      <c r="N69" s="32"/>
      <c r="O69" s="32"/>
      <c r="P69" s="32">
        <f t="shared" si="5"/>
        <v>45</v>
      </c>
    </row>
    <row r="70" spans="1:16">
      <c r="A70" s="19">
        <v>3</v>
      </c>
      <c r="B70" s="19" t="s">
        <v>453</v>
      </c>
      <c r="C70" s="71" t="s">
        <v>470</v>
      </c>
      <c r="D70" s="19" t="s">
        <v>119</v>
      </c>
      <c r="E70" s="72">
        <v>40</v>
      </c>
      <c r="F70" s="19"/>
      <c r="G70" s="19"/>
      <c r="H70" s="19"/>
      <c r="I70" s="19"/>
      <c r="J70" s="2"/>
      <c r="K70" s="2"/>
      <c r="L70" s="67">
        <v>6</v>
      </c>
      <c r="M70" s="21">
        <f t="shared" si="9"/>
        <v>240</v>
      </c>
      <c r="N70" s="32"/>
      <c r="O70" s="32"/>
      <c r="P70" s="32">
        <f t="shared" si="5"/>
        <v>240</v>
      </c>
    </row>
    <row r="71" spans="1:16">
      <c r="A71" s="19">
        <v>4</v>
      </c>
      <c r="B71" s="19" t="s">
        <v>453</v>
      </c>
      <c r="C71" s="71" t="s">
        <v>471</v>
      </c>
      <c r="D71" s="19" t="s">
        <v>119</v>
      </c>
      <c r="E71" s="72">
        <v>45</v>
      </c>
      <c r="F71" s="19"/>
      <c r="G71" s="19"/>
      <c r="H71" s="19"/>
      <c r="I71" s="19"/>
      <c r="J71" s="2"/>
      <c r="K71" s="2"/>
      <c r="L71" s="67">
        <v>3</v>
      </c>
      <c r="M71" s="21">
        <f t="shared" si="9"/>
        <v>135</v>
      </c>
      <c r="N71" s="32"/>
      <c r="O71" s="32"/>
      <c r="P71" s="32">
        <f t="shared" si="5"/>
        <v>135</v>
      </c>
    </row>
    <row r="72" spans="1:16">
      <c r="A72" s="19">
        <v>5</v>
      </c>
      <c r="B72" s="19" t="s">
        <v>453</v>
      </c>
      <c r="C72" s="71" t="s">
        <v>472</v>
      </c>
      <c r="D72" s="19" t="s">
        <v>119</v>
      </c>
      <c r="E72" s="72">
        <v>55</v>
      </c>
      <c r="F72" s="19"/>
      <c r="G72" s="19"/>
      <c r="H72" s="19"/>
      <c r="I72" s="19"/>
      <c r="J72" s="2"/>
      <c r="K72" s="2"/>
      <c r="L72" s="67">
        <v>2</v>
      </c>
      <c r="M72" s="21">
        <f t="shared" si="9"/>
        <v>110</v>
      </c>
      <c r="N72" s="32"/>
      <c r="O72" s="32"/>
      <c r="P72" s="32">
        <f t="shared" si="5"/>
        <v>110</v>
      </c>
    </row>
    <row r="73" spans="1:16">
      <c r="A73" s="19">
        <v>6</v>
      </c>
      <c r="B73" s="19" t="s">
        <v>453</v>
      </c>
      <c r="C73" s="71" t="s">
        <v>473</v>
      </c>
      <c r="D73" s="19" t="s">
        <v>119</v>
      </c>
      <c r="E73" s="72">
        <v>12</v>
      </c>
      <c r="F73" s="19"/>
      <c r="G73" s="19"/>
      <c r="H73" s="19"/>
      <c r="I73" s="19"/>
      <c r="J73" s="2"/>
      <c r="K73" s="2"/>
      <c r="L73" s="67">
        <v>10</v>
      </c>
      <c r="M73" s="21">
        <f t="shared" si="9"/>
        <v>120</v>
      </c>
      <c r="N73" s="32"/>
      <c r="O73" s="32"/>
      <c r="P73" s="32">
        <f t="shared" si="5"/>
        <v>120</v>
      </c>
    </row>
    <row r="74" spans="1:16">
      <c r="A74" s="19">
        <v>7</v>
      </c>
      <c r="B74" s="19" t="s">
        <v>453</v>
      </c>
      <c r="C74" s="71" t="s">
        <v>474</v>
      </c>
      <c r="D74" s="16" t="s">
        <v>119</v>
      </c>
      <c r="E74" s="72">
        <v>42</v>
      </c>
      <c r="F74" s="16"/>
      <c r="G74" s="16"/>
      <c r="H74" s="16"/>
      <c r="I74" s="16"/>
      <c r="J74" s="2"/>
      <c r="K74" s="2"/>
      <c r="L74" s="89">
        <v>10</v>
      </c>
      <c r="M74" s="21">
        <f t="shared" si="9"/>
        <v>420</v>
      </c>
      <c r="N74" s="32"/>
      <c r="O74" s="32"/>
      <c r="P74" s="32">
        <f t="shared" si="5"/>
        <v>420</v>
      </c>
    </row>
    <row r="75" spans="1:16">
      <c r="A75" s="19">
        <v>8</v>
      </c>
      <c r="B75" s="19" t="s">
        <v>453</v>
      </c>
      <c r="C75" s="71" t="s">
        <v>475</v>
      </c>
      <c r="D75" s="19" t="s">
        <v>119</v>
      </c>
      <c r="E75" s="72">
        <v>2</v>
      </c>
      <c r="F75" s="19"/>
      <c r="G75" s="19"/>
      <c r="H75" s="19"/>
      <c r="I75" s="19"/>
      <c r="J75" s="2"/>
      <c r="K75" s="2"/>
      <c r="L75" s="67">
        <v>19</v>
      </c>
      <c r="M75" s="21">
        <f t="shared" si="9"/>
        <v>38</v>
      </c>
      <c r="N75" s="32"/>
      <c r="O75" s="32"/>
      <c r="P75" s="32">
        <f t="shared" si="5"/>
        <v>38</v>
      </c>
    </row>
    <row r="76" spans="1:16">
      <c r="A76" s="19">
        <v>9</v>
      </c>
      <c r="B76" s="19" t="s">
        <v>453</v>
      </c>
      <c r="C76" s="71" t="s">
        <v>476</v>
      </c>
      <c r="D76" s="19" t="s">
        <v>119</v>
      </c>
      <c r="E76" s="72">
        <v>25</v>
      </c>
      <c r="F76" s="19"/>
      <c r="G76" s="19"/>
      <c r="H76" s="19"/>
      <c r="I76" s="19"/>
      <c r="J76" s="2"/>
      <c r="K76" s="2"/>
      <c r="L76" s="67">
        <v>6</v>
      </c>
      <c r="M76" s="21">
        <f t="shared" si="9"/>
        <v>150</v>
      </c>
      <c r="N76" s="32"/>
      <c r="O76" s="32"/>
      <c r="P76" s="32">
        <f t="shared" si="5"/>
        <v>150</v>
      </c>
    </row>
    <row r="77" spans="1:16">
      <c r="A77" s="19">
        <v>10</v>
      </c>
      <c r="B77" s="19" t="s">
        <v>453</v>
      </c>
      <c r="C77" s="71" t="s">
        <v>477</v>
      </c>
      <c r="D77" s="19" t="s">
        <v>119</v>
      </c>
      <c r="E77" s="72">
        <v>45</v>
      </c>
      <c r="F77" s="19"/>
      <c r="G77" s="19"/>
      <c r="H77" s="19"/>
      <c r="I77" s="19"/>
      <c r="J77" s="2"/>
      <c r="K77" s="2"/>
      <c r="L77" s="67">
        <v>9</v>
      </c>
      <c r="M77" s="21">
        <f t="shared" si="9"/>
        <v>405</v>
      </c>
      <c r="N77" s="32"/>
      <c r="O77" s="32"/>
      <c r="P77" s="32">
        <f t="shared" si="5"/>
        <v>405</v>
      </c>
    </row>
    <row r="78" spans="1:16" s="90" customFormat="1">
      <c r="A78" s="19">
        <v>11</v>
      </c>
      <c r="B78" s="19" t="s">
        <v>453</v>
      </c>
      <c r="C78" s="71" t="s">
        <v>478</v>
      </c>
      <c r="D78" s="19" t="s">
        <v>119</v>
      </c>
      <c r="E78" s="72">
        <v>60</v>
      </c>
      <c r="F78" s="19"/>
      <c r="G78" s="19"/>
      <c r="H78" s="19"/>
      <c r="I78" s="19"/>
      <c r="J78" s="2"/>
      <c r="K78" s="2"/>
      <c r="L78" s="67">
        <v>1</v>
      </c>
      <c r="M78" s="21">
        <f t="shared" si="9"/>
        <v>60</v>
      </c>
      <c r="N78" s="32"/>
      <c r="O78" s="32"/>
      <c r="P78" s="32">
        <f t="shared" si="5"/>
        <v>60</v>
      </c>
    </row>
    <row r="79" spans="1:16" ht="25.5">
      <c r="A79" s="91"/>
      <c r="B79" s="91"/>
      <c r="C79" s="18" t="s">
        <v>479</v>
      </c>
      <c r="D79" s="19"/>
      <c r="E79" s="92"/>
      <c r="F79" s="19"/>
      <c r="G79" s="19"/>
      <c r="H79" s="19"/>
      <c r="I79" s="19"/>
      <c r="J79" s="19"/>
      <c r="K79" s="19"/>
      <c r="L79" s="67"/>
      <c r="M79" s="21"/>
      <c r="N79" s="21"/>
      <c r="O79" s="21"/>
      <c r="P79" s="32"/>
    </row>
    <row r="80" spans="1:16">
      <c r="A80" s="93">
        <v>1</v>
      </c>
      <c r="B80" s="94" t="s">
        <v>480</v>
      </c>
      <c r="C80" s="18" t="s">
        <v>481</v>
      </c>
      <c r="D80" s="19" t="s">
        <v>119</v>
      </c>
      <c r="E80" s="92">
        <v>35.39</v>
      </c>
      <c r="F80" s="19"/>
      <c r="G80" s="19"/>
      <c r="H80" s="19"/>
      <c r="I80" s="19"/>
      <c r="J80" s="19"/>
      <c r="K80" s="19"/>
      <c r="L80" s="67">
        <v>54</v>
      </c>
      <c r="M80" s="21">
        <f>L80*E80</f>
        <v>1911.06</v>
      </c>
      <c r="N80" s="21"/>
      <c r="O80" s="21"/>
      <c r="P80" s="32">
        <f t="shared" ref="P80:P130" si="10">G80+I80+K80+M80+O80</f>
        <v>1911.06</v>
      </c>
    </row>
    <row r="81" spans="1:16">
      <c r="A81" s="93">
        <v>2</v>
      </c>
      <c r="B81" s="95" t="s">
        <v>482</v>
      </c>
      <c r="C81" s="18" t="s">
        <v>483</v>
      </c>
      <c r="D81" s="19" t="s">
        <v>119</v>
      </c>
      <c r="E81" s="92">
        <v>15.94</v>
      </c>
      <c r="F81" s="19"/>
      <c r="G81" s="19"/>
      <c r="H81" s="19"/>
      <c r="I81" s="19"/>
      <c r="J81" s="19"/>
      <c r="K81" s="19"/>
      <c r="L81" s="67">
        <v>27</v>
      </c>
      <c r="M81" s="21">
        <f t="shared" ref="M81:M89" si="11">L81*E81</f>
        <v>430.38</v>
      </c>
      <c r="N81" s="21"/>
      <c r="O81" s="21"/>
      <c r="P81" s="32">
        <f t="shared" si="10"/>
        <v>430.38</v>
      </c>
    </row>
    <row r="82" spans="1:16">
      <c r="A82" s="93">
        <v>3</v>
      </c>
      <c r="B82" s="95" t="s">
        <v>482</v>
      </c>
      <c r="C82" s="18" t="s">
        <v>484</v>
      </c>
      <c r="D82" s="19" t="s">
        <v>119</v>
      </c>
      <c r="E82" s="92">
        <v>15.94</v>
      </c>
      <c r="F82" s="19"/>
      <c r="G82" s="19"/>
      <c r="H82" s="19"/>
      <c r="I82" s="19"/>
      <c r="J82" s="19"/>
      <c r="K82" s="19"/>
      <c r="L82" s="67">
        <v>27</v>
      </c>
      <c r="M82" s="21">
        <f t="shared" si="11"/>
        <v>430.38</v>
      </c>
      <c r="N82" s="21"/>
      <c r="O82" s="21"/>
      <c r="P82" s="32">
        <f t="shared" si="10"/>
        <v>430.38</v>
      </c>
    </row>
    <row r="83" spans="1:16">
      <c r="A83" s="93">
        <v>4</v>
      </c>
      <c r="B83" s="95" t="s">
        <v>482</v>
      </c>
      <c r="C83" s="18" t="s">
        <v>485</v>
      </c>
      <c r="D83" s="19" t="s">
        <v>119</v>
      </c>
      <c r="E83" s="92">
        <v>25.95</v>
      </c>
      <c r="F83" s="19"/>
      <c r="G83" s="19"/>
      <c r="H83" s="19"/>
      <c r="I83" s="19"/>
      <c r="J83" s="19"/>
      <c r="K83" s="19"/>
      <c r="L83" s="67">
        <v>54</v>
      </c>
      <c r="M83" s="21">
        <f t="shared" si="11"/>
        <v>1401.3</v>
      </c>
      <c r="N83" s="21"/>
      <c r="O83" s="21"/>
      <c r="P83" s="32">
        <f t="shared" si="10"/>
        <v>1401.3</v>
      </c>
    </row>
    <row r="84" spans="1:16">
      <c r="A84" s="93">
        <v>5</v>
      </c>
      <c r="B84" s="95" t="s">
        <v>482</v>
      </c>
      <c r="C84" s="18" t="s">
        <v>486</v>
      </c>
      <c r="D84" s="19" t="s">
        <v>119</v>
      </c>
      <c r="E84" s="92">
        <v>15.94</v>
      </c>
      <c r="F84" s="19"/>
      <c r="G84" s="19"/>
      <c r="H84" s="19"/>
      <c r="I84" s="19"/>
      <c r="J84" s="19"/>
      <c r="K84" s="19"/>
      <c r="L84" s="67">
        <v>27</v>
      </c>
      <c r="M84" s="21">
        <f t="shared" si="11"/>
        <v>430.38</v>
      </c>
      <c r="N84" s="21"/>
      <c r="O84" s="21"/>
      <c r="P84" s="32">
        <f t="shared" si="10"/>
        <v>430.38</v>
      </c>
    </row>
    <row r="85" spans="1:16">
      <c r="A85" s="93">
        <v>6</v>
      </c>
      <c r="B85" s="93" t="s">
        <v>487</v>
      </c>
      <c r="C85" s="18" t="s">
        <v>488</v>
      </c>
      <c r="D85" s="19" t="s">
        <v>119</v>
      </c>
      <c r="E85" s="92">
        <v>15.94</v>
      </c>
      <c r="F85" s="19"/>
      <c r="G85" s="19"/>
      <c r="H85" s="19"/>
      <c r="I85" s="19"/>
      <c r="J85" s="19"/>
      <c r="K85" s="19"/>
      <c r="L85" s="67">
        <v>27</v>
      </c>
      <c r="M85" s="21">
        <f t="shared" si="11"/>
        <v>430.38</v>
      </c>
      <c r="N85" s="21"/>
      <c r="O85" s="21"/>
      <c r="P85" s="32">
        <f t="shared" si="10"/>
        <v>430.38</v>
      </c>
    </row>
    <row r="86" spans="1:16">
      <c r="A86" s="93">
        <v>7</v>
      </c>
      <c r="B86" s="32" t="s">
        <v>489</v>
      </c>
      <c r="C86" s="71" t="s">
        <v>490</v>
      </c>
      <c r="D86" s="19" t="s">
        <v>119</v>
      </c>
      <c r="E86" s="92">
        <v>25.95</v>
      </c>
      <c r="F86" s="19"/>
      <c r="G86" s="19"/>
      <c r="H86" s="19"/>
      <c r="I86" s="19"/>
      <c r="J86" s="2"/>
      <c r="K86" s="2"/>
      <c r="L86" s="67">
        <v>127</v>
      </c>
      <c r="M86" s="21">
        <f t="shared" si="11"/>
        <v>3295.65</v>
      </c>
      <c r="N86" s="21"/>
      <c r="O86" s="21"/>
      <c r="P86" s="32">
        <f t="shared" si="10"/>
        <v>3295.65</v>
      </c>
    </row>
    <row r="87" spans="1:16">
      <c r="A87" s="93">
        <v>8</v>
      </c>
      <c r="B87" s="32" t="s">
        <v>491</v>
      </c>
      <c r="C87" s="95" t="s">
        <v>492</v>
      </c>
      <c r="D87" s="19" t="s">
        <v>119</v>
      </c>
      <c r="E87" s="92">
        <v>25.97</v>
      </c>
      <c r="F87" s="19"/>
      <c r="G87" s="19"/>
      <c r="H87" s="19"/>
      <c r="I87" s="19"/>
      <c r="J87" s="2"/>
      <c r="K87" s="2"/>
      <c r="L87" s="67">
        <v>108</v>
      </c>
      <c r="M87" s="21">
        <f t="shared" si="11"/>
        <v>2804.7599999999998</v>
      </c>
      <c r="N87" s="21"/>
      <c r="O87" s="21"/>
      <c r="P87" s="32">
        <f t="shared" si="10"/>
        <v>2804.7599999999998</v>
      </c>
    </row>
    <row r="88" spans="1:16">
      <c r="A88" s="93">
        <v>9</v>
      </c>
      <c r="B88" s="32" t="s">
        <v>493</v>
      </c>
      <c r="C88" s="95" t="s">
        <v>494</v>
      </c>
      <c r="D88" s="19" t="s">
        <v>119</v>
      </c>
      <c r="E88" s="92">
        <v>35.93</v>
      </c>
      <c r="F88" s="19"/>
      <c r="G88" s="19"/>
      <c r="H88" s="19"/>
      <c r="I88" s="19"/>
      <c r="J88" s="2"/>
      <c r="K88" s="2"/>
      <c r="L88" s="67">
        <v>54</v>
      </c>
      <c r="M88" s="21">
        <f t="shared" si="11"/>
        <v>1940.22</v>
      </c>
      <c r="N88" s="21"/>
      <c r="O88" s="21"/>
      <c r="P88" s="32">
        <f t="shared" si="10"/>
        <v>1940.22</v>
      </c>
    </row>
    <row r="89" spans="1:16">
      <c r="A89" s="93">
        <v>10</v>
      </c>
      <c r="B89" s="32" t="s">
        <v>495</v>
      </c>
      <c r="C89" s="95" t="s">
        <v>496</v>
      </c>
      <c r="D89" s="19" t="s">
        <v>119</v>
      </c>
      <c r="E89" s="92">
        <v>26.4</v>
      </c>
      <c r="F89" s="19"/>
      <c r="G89" s="19"/>
      <c r="H89" s="19"/>
      <c r="I89" s="19"/>
      <c r="J89" s="2"/>
      <c r="K89" s="2"/>
      <c r="L89" s="67">
        <v>54</v>
      </c>
      <c r="M89" s="21">
        <f t="shared" si="11"/>
        <v>1425.6</v>
      </c>
      <c r="N89" s="21"/>
      <c r="O89" s="21"/>
      <c r="P89" s="32">
        <f t="shared" si="10"/>
        <v>1425.6</v>
      </c>
    </row>
    <row r="90" spans="1:16">
      <c r="A90" s="96"/>
      <c r="B90" s="96"/>
      <c r="C90" s="18" t="s">
        <v>497</v>
      </c>
      <c r="D90" s="19"/>
      <c r="E90" s="92"/>
      <c r="F90" s="67"/>
      <c r="G90" s="83"/>
      <c r="H90" s="67"/>
      <c r="I90" s="83"/>
      <c r="J90" s="2"/>
      <c r="K90" s="2"/>
      <c r="L90" s="67"/>
      <c r="M90" s="21"/>
      <c r="N90" s="21"/>
      <c r="O90" s="21"/>
      <c r="P90" s="32"/>
    </row>
    <row r="91" spans="1:16">
      <c r="A91" s="32">
        <v>1</v>
      </c>
      <c r="B91" s="32" t="s">
        <v>498</v>
      </c>
      <c r="C91" s="95" t="s">
        <v>499</v>
      </c>
      <c r="D91" s="19" t="s">
        <v>119</v>
      </c>
      <c r="E91" s="1">
        <v>500</v>
      </c>
      <c r="F91" s="19"/>
      <c r="G91" s="19"/>
      <c r="H91" s="19"/>
      <c r="I91" s="19"/>
      <c r="J91" s="2"/>
      <c r="K91" s="2"/>
      <c r="L91" s="67">
        <v>60</v>
      </c>
      <c r="M91" s="21">
        <f>L91*E91</f>
        <v>30000</v>
      </c>
      <c r="N91" s="21"/>
      <c r="O91" s="21"/>
      <c r="P91" s="32">
        <f t="shared" si="10"/>
        <v>30000</v>
      </c>
    </row>
    <row r="92" spans="1:16">
      <c r="A92" s="32">
        <v>2</v>
      </c>
      <c r="B92" s="32" t="s">
        <v>500</v>
      </c>
      <c r="C92" s="95" t="s">
        <v>501</v>
      </c>
      <c r="D92" s="19" t="s">
        <v>119</v>
      </c>
      <c r="E92" s="1">
        <v>250</v>
      </c>
      <c r="F92" s="19"/>
      <c r="G92" s="19"/>
      <c r="H92" s="19"/>
      <c r="I92" s="19"/>
      <c r="J92" s="2"/>
      <c r="K92" s="2"/>
      <c r="L92" s="67">
        <v>30</v>
      </c>
      <c r="M92" s="21">
        <f t="shared" ref="M92:M94" si="12">L92*E92</f>
        <v>7500</v>
      </c>
      <c r="N92" s="21"/>
      <c r="O92" s="21"/>
      <c r="P92" s="32">
        <f t="shared" si="10"/>
        <v>7500</v>
      </c>
    </row>
    <row r="93" spans="1:16">
      <c r="A93" s="32">
        <v>3</v>
      </c>
      <c r="B93" s="94" t="s">
        <v>480</v>
      </c>
      <c r="C93" s="95" t="s">
        <v>502</v>
      </c>
      <c r="D93" s="19" t="s">
        <v>119</v>
      </c>
      <c r="E93" s="1">
        <v>500</v>
      </c>
      <c r="F93" s="19"/>
      <c r="G93" s="19"/>
      <c r="H93" s="19"/>
      <c r="I93" s="19"/>
      <c r="J93" s="2"/>
      <c r="K93" s="2"/>
      <c r="L93" s="67">
        <v>60</v>
      </c>
      <c r="M93" s="21">
        <f t="shared" si="12"/>
        <v>30000</v>
      </c>
      <c r="N93" s="21"/>
      <c r="O93" s="21"/>
      <c r="P93" s="32">
        <f t="shared" si="10"/>
        <v>30000</v>
      </c>
    </row>
    <row r="94" spans="1:16">
      <c r="A94" s="32">
        <v>4</v>
      </c>
      <c r="B94" s="32" t="s">
        <v>503</v>
      </c>
      <c r="C94" s="95" t="s">
        <v>504</v>
      </c>
      <c r="D94" s="19" t="s">
        <v>119</v>
      </c>
      <c r="E94" s="1">
        <v>500</v>
      </c>
      <c r="F94" s="19"/>
      <c r="G94" s="19"/>
      <c r="H94" s="19"/>
      <c r="I94" s="19"/>
      <c r="J94" s="2"/>
      <c r="K94" s="2"/>
      <c r="L94" s="67">
        <v>60</v>
      </c>
      <c r="M94" s="21">
        <f t="shared" si="12"/>
        <v>30000</v>
      </c>
      <c r="N94" s="21"/>
      <c r="O94" s="21"/>
      <c r="P94" s="32">
        <f t="shared" si="10"/>
        <v>30000</v>
      </c>
    </row>
    <row r="95" spans="1:16">
      <c r="A95" s="96"/>
      <c r="B95" s="96"/>
      <c r="C95" s="18" t="s">
        <v>505</v>
      </c>
      <c r="D95" s="19"/>
      <c r="E95" s="1"/>
      <c r="F95" s="67"/>
      <c r="G95" s="83"/>
      <c r="H95" s="67"/>
      <c r="I95" s="83"/>
      <c r="J95" s="2"/>
      <c r="K95" s="2"/>
      <c r="L95" s="67"/>
      <c r="M95" s="21"/>
      <c r="N95" s="21"/>
      <c r="O95" s="21"/>
      <c r="P95" s="32"/>
    </row>
    <row r="96" spans="1:16">
      <c r="A96" s="19">
        <v>1</v>
      </c>
      <c r="B96" s="19" t="s">
        <v>506</v>
      </c>
      <c r="C96" s="71" t="s">
        <v>507</v>
      </c>
      <c r="D96" s="19" t="s">
        <v>119</v>
      </c>
      <c r="E96" s="1">
        <v>200</v>
      </c>
      <c r="F96" s="19"/>
      <c r="G96" s="19"/>
      <c r="H96" s="19"/>
      <c r="I96" s="19"/>
      <c r="J96" s="2"/>
      <c r="K96" s="2"/>
      <c r="L96" s="67">
        <v>10</v>
      </c>
      <c r="M96" s="21">
        <f>L96*E96</f>
        <v>2000</v>
      </c>
      <c r="N96" s="21"/>
      <c r="O96" s="21"/>
      <c r="P96" s="32">
        <f t="shared" si="10"/>
        <v>2000</v>
      </c>
    </row>
    <row r="97" spans="1:16">
      <c r="A97" s="19">
        <v>2</v>
      </c>
      <c r="B97" s="19" t="s">
        <v>508</v>
      </c>
      <c r="C97" s="95" t="s">
        <v>509</v>
      </c>
      <c r="D97" s="19" t="s">
        <v>119</v>
      </c>
      <c r="E97" s="1">
        <v>1500</v>
      </c>
      <c r="F97" s="19"/>
      <c r="G97" s="19"/>
      <c r="H97" s="19"/>
      <c r="I97" s="19"/>
      <c r="J97" s="2"/>
      <c r="K97" s="2"/>
      <c r="L97" s="67">
        <v>2</v>
      </c>
      <c r="M97" s="21">
        <f t="shared" ref="M97:M121" si="13">L97*E97</f>
        <v>3000</v>
      </c>
      <c r="N97" s="21"/>
      <c r="O97" s="21"/>
      <c r="P97" s="32">
        <f t="shared" si="10"/>
        <v>3000</v>
      </c>
    </row>
    <row r="98" spans="1:16">
      <c r="A98" s="19">
        <v>3</v>
      </c>
      <c r="B98" s="19" t="s">
        <v>510</v>
      </c>
      <c r="C98" s="95" t="s">
        <v>511</v>
      </c>
      <c r="D98" s="19" t="s">
        <v>119</v>
      </c>
      <c r="E98" s="1">
        <v>20</v>
      </c>
      <c r="F98" s="19"/>
      <c r="G98" s="19"/>
      <c r="H98" s="19"/>
      <c r="I98" s="19"/>
      <c r="J98" s="2"/>
      <c r="K98" s="2"/>
      <c r="L98" s="67">
        <v>4</v>
      </c>
      <c r="M98" s="21">
        <f t="shared" si="13"/>
        <v>80</v>
      </c>
      <c r="N98" s="21"/>
      <c r="O98" s="21"/>
      <c r="P98" s="32">
        <f t="shared" si="10"/>
        <v>80</v>
      </c>
    </row>
    <row r="99" spans="1:16">
      <c r="A99" s="19">
        <v>4</v>
      </c>
      <c r="B99" s="19" t="s">
        <v>512</v>
      </c>
      <c r="C99" s="95" t="s">
        <v>513</v>
      </c>
      <c r="D99" s="19" t="s">
        <v>119</v>
      </c>
      <c r="E99" s="1">
        <v>630</v>
      </c>
      <c r="F99" s="19"/>
      <c r="G99" s="19"/>
      <c r="H99" s="19"/>
      <c r="I99" s="19"/>
      <c r="J99" s="2"/>
      <c r="K99" s="2"/>
      <c r="L99" s="67">
        <v>12</v>
      </c>
      <c r="M99" s="21">
        <f t="shared" si="13"/>
        <v>7560</v>
      </c>
      <c r="N99" s="21"/>
      <c r="O99" s="21"/>
      <c r="P99" s="32">
        <f t="shared" si="10"/>
        <v>7560</v>
      </c>
    </row>
    <row r="100" spans="1:16">
      <c r="A100" s="19">
        <v>5</v>
      </c>
      <c r="B100" s="19" t="s">
        <v>514</v>
      </c>
      <c r="C100" s="95" t="s">
        <v>515</v>
      </c>
      <c r="D100" s="19" t="s">
        <v>119</v>
      </c>
      <c r="E100" s="1">
        <v>125</v>
      </c>
      <c r="F100" s="19"/>
      <c r="G100" s="19"/>
      <c r="H100" s="19"/>
      <c r="I100" s="19"/>
      <c r="J100" s="2"/>
      <c r="K100" s="2"/>
      <c r="L100" s="67">
        <v>27</v>
      </c>
      <c r="M100" s="21">
        <f t="shared" si="13"/>
        <v>3375</v>
      </c>
      <c r="N100" s="21"/>
      <c r="O100" s="21"/>
      <c r="P100" s="32">
        <f t="shared" si="10"/>
        <v>3375</v>
      </c>
    </row>
    <row r="101" spans="1:16">
      <c r="A101" s="19">
        <v>6</v>
      </c>
      <c r="B101" s="19" t="s">
        <v>516</v>
      </c>
      <c r="C101" s="95" t="s">
        <v>517</v>
      </c>
      <c r="D101" s="19" t="s">
        <v>119</v>
      </c>
      <c r="E101" s="1">
        <v>1500</v>
      </c>
      <c r="F101" s="19"/>
      <c r="G101" s="19"/>
      <c r="H101" s="19"/>
      <c r="I101" s="19"/>
      <c r="J101" s="2"/>
      <c r="K101" s="2"/>
      <c r="L101" s="67">
        <v>21</v>
      </c>
      <c r="M101" s="21">
        <f t="shared" si="13"/>
        <v>31500</v>
      </c>
      <c r="N101" s="21"/>
      <c r="O101" s="21"/>
      <c r="P101" s="32">
        <f t="shared" si="10"/>
        <v>31500</v>
      </c>
    </row>
    <row r="102" spans="1:16">
      <c r="A102" s="19">
        <v>7</v>
      </c>
      <c r="B102" s="19" t="s">
        <v>518</v>
      </c>
      <c r="C102" s="95" t="s">
        <v>519</v>
      </c>
      <c r="D102" s="19" t="s">
        <v>119</v>
      </c>
      <c r="E102" s="1">
        <v>30</v>
      </c>
      <c r="F102" s="19"/>
      <c r="G102" s="19"/>
      <c r="H102" s="19"/>
      <c r="I102" s="19"/>
      <c r="J102" s="2"/>
      <c r="K102" s="2"/>
      <c r="L102" s="67">
        <v>350</v>
      </c>
      <c r="M102" s="21">
        <f t="shared" si="13"/>
        <v>10500</v>
      </c>
      <c r="N102" s="21"/>
      <c r="O102" s="21"/>
      <c r="P102" s="32">
        <f t="shared" si="10"/>
        <v>10500</v>
      </c>
    </row>
    <row r="103" spans="1:16">
      <c r="A103" s="19">
        <v>8</v>
      </c>
      <c r="B103" s="19" t="s">
        <v>520</v>
      </c>
      <c r="C103" s="95" t="s">
        <v>521</v>
      </c>
      <c r="D103" s="19" t="s">
        <v>119</v>
      </c>
      <c r="E103" s="1">
        <v>500</v>
      </c>
      <c r="F103" s="19"/>
      <c r="G103" s="19"/>
      <c r="H103" s="19"/>
      <c r="I103" s="19"/>
      <c r="J103" s="2"/>
      <c r="K103" s="2"/>
      <c r="L103" s="67">
        <v>30</v>
      </c>
      <c r="M103" s="21">
        <f t="shared" si="13"/>
        <v>15000</v>
      </c>
      <c r="N103" s="21"/>
      <c r="O103" s="21"/>
      <c r="P103" s="32">
        <f t="shared" si="10"/>
        <v>15000</v>
      </c>
    </row>
    <row r="104" spans="1:16" ht="25.5">
      <c r="A104" s="19">
        <v>9</v>
      </c>
      <c r="B104" s="19" t="s">
        <v>522</v>
      </c>
      <c r="C104" s="71" t="s">
        <v>523</v>
      </c>
      <c r="D104" s="19" t="s">
        <v>524</v>
      </c>
      <c r="E104" s="1">
        <v>30</v>
      </c>
      <c r="F104" s="19"/>
      <c r="G104" s="19"/>
      <c r="H104" s="19"/>
      <c r="I104" s="19"/>
      <c r="J104" s="2"/>
      <c r="K104" s="2"/>
      <c r="L104" s="67">
        <v>200</v>
      </c>
      <c r="M104" s="2">
        <f t="shared" si="13"/>
        <v>6000</v>
      </c>
      <c r="N104" s="21"/>
      <c r="O104" s="21"/>
      <c r="P104" s="32">
        <f t="shared" si="10"/>
        <v>6000</v>
      </c>
    </row>
    <row r="105" spans="1:16" ht="25.5">
      <c r="A105" s="19">
        <v>10</v>
      </c>
      <c r="B105" s="19" t="s">
        <v>525</v>
      </c>
      <c r="C105" s="71" t="s">
        <v>526</v>
      </c>
      <c r="D105" s="19" t="s">
        <v>119</v>
      </c>
      <c r="E105" s="97">
        <v>284000</v>
      </c>
      <c r="F105" s="19"/>
      <c r="G105" s="19"/>
      <c r="H105" s="19"/>
      <c r="I105" s="19"/>
      <c r="J105" s="2"/>
      <c r="K105" s="2"/>
      <c r="L105" s="67">
        <v>1</v>
      </c>
      <c r="M105" s="21">
        <f t="shared" si="13"/>
        <v>284000</v>
      </c>
      <c r="N105" s="21"/>
      <c r="O105" s="21"/>
      <c r="P105" s="32">
        <f t="shared" si="10"/>
        <v>284000</v>
      </c>
    </row>
    <row r="106" spans="1:16">
      <c r="A106" s="19">
        <v>11</v>
      </c>
      <c r="B106" s="19" t="s">
        <v>527</v>
      </c>
      <c r="C106" s="71" t="s">
        <v>528</v>
      </c>
      <c r="D106" s="19" t="s">
        <v>119</v>
      </c>
      <c r="E106" s="1">
        <v>1000</v>
      </c>
      <c r="F106" s="19"/>
      <c r="G106" s="19"/>
      <c r="H106" s="19"/>
      <c r="I106" s="19"/>
      <c r="J106" s="2"/>
      <c r="K106" s="2"/>
      <c r="L106" s="67">
        <v>9</v>
      </c>
      <c r="M106" s="21">
        <f t="shared" si="13"/>
        <v>9000</v>
      </c>
      <c r="N106" s="21"/>
      <c r="O106" s="21"/>
      <c r="P106" s="32">
        <f t="shared" si="10"/>
        <v>9000</v>
      </c>
    </row>
    <row r="107" spans="1:16">
      <c r="A107" s="19">
        <v>12</v>
      </c>
      <c r="B107" s="19" t="s">
        <v>529</v>
      </c>
      <c r="C107" s="71" t="s">
        <v>530</v>
      </c>
      <c r="D107" s="19" t="s">
        <v>119</v>
      </c>
      <c r="E107" s="1">
        <v>5000</v>
      </c>
      <c r="F107" s="19"/>
      <c r="G107" s="19"/>
      <c r="H107" s="19"/>
      <c r="I107" s="19"/>
      <c r="J107" s="2"/>
      <c r="K107" s="2"/>
      <c r="L107" s="67">
        <v>11</v>
      </c>
      <c r="M107" s="21">
        <f t="shared" si="13"/>
        <v>55000</v>
      </c>
      <c r="N107" s="21"/>
      <c r="O107" s="21"/>
      <c r="P107" s="32">
        <f t="shared" si="10"/>
        <v>55000</v>
      </c>
    </row>
    <row r="108" spans="1:16">
      <c r="A108" s="19">
        <v>13</v>
      </c>
      <c r="B108" s="19" t="s">
        <v>531</v>
      </c>
      <c r="C108" s="95" t="s">
        <v>532</v>
      </c>
      <c r="D108" s="19" t="s">
        <v>119</v>
      </c>
      <c r="E108" s="1">
        <v>200</v>
      </c>
      <c r="F108" s="19"/>
      <c r="G108" s="19"/>
      <c r="H108" s="19"/>
      <c r="I108" s="19"/>
      <c r="J108" s="2"/>
      <c r="K108" s="2"/>
      <c r="L108" s="67">
        <v>1</v>
      </c>
      <c r="M108" s="21">
        <f t="shared" si="13"/>
        <v>200</v>
      </c>
      <c r="N108" s="21"/>
      <c r="O108" s="21"/>
      <c r="P108" s="32">
        <f t="shared" si="10"/>
        <v>200</v>
      </c>
    </row>
    <row r="109" spans="1:16" ht="25.5">
      <c r="A109" s="19">
        <v>14</v>
      </c>
      <c r="B109" s="19" t="s">
        <v>533</v>
      </c>
      <c r="C109" s="71" t="s">
        <v>534</v>
      </c>
      <c r="D109" s="19" t="s">
        <v>119</v>
      </c>
      <c r="E109" s="1">
        <v>500</v>
      </c>
      <c r="F109" s="19"/>
      <c r="G109" s="19"/>
      <c r="H109" s="19"/>
      <c r="I109" s="19"/>
      <c r="J109" s="2"/>
      <c r="K109" s="2"/>
      <c r="L109" s="67">
        <v>39</v>
      </c>
      <c r="M109" s="21">
        <f t="shared" si="13"/>
        <v>19500</v>
      </c>
      <c r="N109" s="21"/>
      <c r="O109" s="21"/>
      <c r="P109" s="32">
        <f t="shared" si="10"/>
        <v>19500</v>
      </c>
    </row>
    <row r="110" spans="1:16">
      <c r="A110" s="19">
        <v>15</v>
      </c>
      <c r="B110" s="19" t="s">
        <v>535</v>
      </c>
      <c r="C110" s="95" t="s">
        <v>536</v>
      </c>
      <c r="D110" s="19" t="s">
        <v>119</v>
      </c>
      <c r="E110" s="1">
        <v>150</v>
      </c>
      <c r="F110" s="19"/>
      <c r="G110" s="19"/>
      <c r="H110" s="19"/>
      <c r="I110" s="19"/>
      <c r="J110" s="2"/>
      <c r="K110" s="2"/>
      <c r="L110" s="67">
        <v>1</v>
      </c>
      <c r="M110" s="21">
        <f t="shared" si="13"/>
        <v>150</v>
      </c>
      <c r="N110" s="21"/>
      <c r="O110" s="21"/>
      <c r="P110" s="32">
        <f t="shared" si="10"/>
        <v>150</v>
      </c>
    </row>
    <row r="111" spans="1:16" ht="25.5">
      <c r="A111" s="19">
        <v>16</v>
      </c>
      <c r="B111" s="19" t="s">
        <v>537</v>
      </c>
      <c r="C111" s="71" t="s">
        <v>538</v>
      </c>
      <c r="D111" s="19" t="s">
        <v>119</v>
      </c>
      <c r="E111" s="1">
        <v>350</v>
      </c>
      <c r="F111" s="19"/>
      <c r="G111" s="19"/>
      <c r="H111" s="19"/>
      <c r="I111" s="19"/>
      <c r="J111" s="2"/>
      <c r="K111" s="2"/>
      <c r="L111" s="67">
        <v>6</v>
      </c>
      <c r="M111" s="21">
        <f t="shared" si="13"/>
        <v>2100</v>
      </c>
      <c r="N111" s="21"/>
      <c r="O111" s="21"/>
      <c r="P111" s="32">
        <f t="shared" si="10"/>
        <v>2100</v>
      </c>
    </row>
    <row r="112" spans="1:16">
      <c r="A112" s="19">
        <v>17</v>
      </c>
      <c r="B112" s="285" t="s">
        <v>539</v>
      </c>
      <c r="C112" s="71" t="s">
        <v>540</v>
      </c>
      <c r="D112" s="19" t="s">
        <v>119</v>
      </c>
      <c r="E112" s="1">
        <v>5000</v>
      </c>
      <c r="F112" s="19"/>
      <c r="G112" s="19"/>
      <c r="H112" s="19"/>
      <c r="I112" s="19"/>
      <c r="J112" s="2"/>
      <c r="K112" s="2"/>
      <c r="L112" s="67">
        <v>10</v>
      </c>
      <c r="M112" s="21">
        <f t="shared" si="13"/>
        <v>50000</v>
      </c>
      <c r="N112" s="21"/>
      <c r="O112" s="21"/>
      <c r="P112" s="32">
        <f t="shared" si="10"/>
        <v>50000</v>
      </c>
    </row>
    <row r="113" spans="1:16">
      <c r="A113" s="19">
        <v>18</v>
      </c>
      <c r="B113" s="286"/>
      <c r="C113" s="71" t="s">
        <v>541</v>
      </c>
      <c r="D113" s="19" t="s">
        <v>119</v>
      </c>
      <c r="E113" s="1">
        <v>5000</v>
      </c>
      <c r="F113" s="19"/>
      <c r="G113" s="19"/>
      <c r="H113" s="19"/>
      <c r="I113" s="19"/>
      <c r="J113" s="2"/>
      <c r="K113" s="2"/>
      <c r="L113" s="67">
        <v>3</v>
      </c>
      <c r="M113" s="21">
        <f t="shared" si="13"/>
        <v>15000</v>
      </c>
      <c r="N113" s="21"/>
      <c r="O113" s="21"/>
      <c r="P113" s="32">
        <f t="shared" si="10"/>
        <v>15000</v>
      </c>
    </row>
    <row r="114" spans="1:16" ht="38.25">
      <c r="A114" s="19">
        <v>19</v>
      </c>
      <c r="B114" s="19" t="s">
        <v>542</v>
      </c>
      <c r="C114" s="71" t="s">
        <v>543</v>
      </c>
      <c r="D114" s="19" t="s">
        <v>398</v>
      </c>
      <c r="E114" s="1">
        <v>2500</v>
      </c>
      <c r="F114" s="19"/>
      <c r="G114" s="19"/>
      <c r="H114" s="19"/>
      <c r="I114" s="19"/>
      <c r="J114" s="2"/>
      <c r="K114" s="2"/>
      <c r="L114" s="67">
        <v>2</v>
      </c>
      <c r="M114" s="21">
        <f t="shared" si="13"/>
        <v>5000</v>
      </c>
      <c r="N114" s="21"/>
      <c r="O114" s="21"/>
      <c r="P114" s="32">
        <f t="shared" si="10"/>
        <v>5000</v>
      </c>
    </row>
    <row r="115" spans="1:16">
      <c r="A115" s="19">
        <v>20</v>
      </c>
      <c r="B115" s="19" t="s">
        <v>544</v>
      </c>
      <c r="C115" s="95" t="s">
        <v>545</v>
      </c>
      <c r="D115" s="19" t="s">
        <v>119</v>
      </c>
      <c r="E115" s="1">
        <v>5000</v>
      </c>
      <c r="F115" s="19"/>
      <c r="G115" s="19"/>
      <c r="H115" s="19"/>
      <c r="I115" s="19"/>
      <c r="J115" s="2"/>
      <c r="K115" s="2"/>
      <c r="L115" s="67">
        <v>1</v>
      </c>
      <c r="M115" s="21">
        <f t="shared" si="13"/>
        <v>5000</v>
      </c>
      <c r="N115" s="21"/>
      <c r="O115" s="21"/>
      <c r="P115" s="32">
        <f t="shared" si="10"/>
        <v>5000</v>
      </c>
    </row>
    <row r="116" spans="1:16" ht="51">
      <c r="A116" s="19">
        <v>21</v>
      </c>
      <c r="B116" s="19" t="s">
        <v>546</v>
      </c>
      <c r="C116" s="71" t="s">
        <v>547</v>
      </c>
      <c r="D116" s="19" t="s">
        <v>398</v>
      </c>
      <c r="E116" s="1">
        <v>5000</v>
      </c>
      <c r="F116" s="19"/>
      <c r="G116" s="19"/>
      <c r="H116" s="19"/>
      <c r="I116" s="19"/>
      <c r="J116" s="2"/>
      <c r="K116" s="2"/>
      <c r="L116" s="67">
        <v>3</v>
      </c>
      <c r="M116" s="21">
        <f>L116*E116</f>
        <v>15000</v>
      </c>
      <c r="N116" s="21"/>
      <c r="O116" s="21"/>
      <c r="P116" s="32">
        <f t="shared" si="10"/>
        <v>15000</v>
      </c>
    </row>
    <row r="117" spans="1:16" ht="25.5">
      <c r="A117" s="19">
        <v>22</v>
      </c>
      <c r="B117" s="19" t="s">
        <v>548</v>
      </c>
      <c r="C117" s="71" t="s">
        <v>549</v>
      </c>
      <c r="D117" s="19" t="s">
        <v>119</v>
      </c>
      <c r="E117" s="1">
        <v>200</v>
      </c>
      <c r="F117" s="19"/>
      <c r="G117" s="19"/>
      <c r="H117" s="19"/>
      <c r="I117" s="19"/>
      <c r="J117" s="2"/>
      <c r="K117" s="2"/>
      <c r="L117" s="67">
        <v>2</v>
      </c>
      <c r="M117" s="21">
        <f t="shared" si="13"/>
        <v>400</v>
      </c>
      <c r="N117" s="21"/>
      <c r="O117" s="21"/>
      <c r="P117" s="32">
        <f t="shared" si="10"/>
        <v>400</v>
      </c>
    </row>
    <row r="118" spans="1:16" ht="25.5">
      <c r="A118" s="19">
        <v>23</v>
      </c>
      <c r="B118" s="19" t="s">
        <v>550</v>
      </c>
      <c r="C118" s="71" t="s">
        <v>551</v>
      </c>
      <c r="D118" s="19" t="s">
        <v>119</v>
      </c>
      <c r="E118" s="1">
        <v>20</v>
      </c>
      <c r="F118" s="19"/>
      <c r="G118" s="19"/>
      <c r="H118" s="19"/>
      <c r="I118" s="19"/>
      <c r="J118" s="2"/>
      <c r="K118" s="2"/>
      <c r="L118" s="67">
        <v>2</v>
      </c>
      <c r="M118" s="21">
        <f t="shared" si="13"/>
        <v>40</v>
      </c>
      <c r="N118" s="21"/>
      <c r="O118" s="21"/>
      <c r="P118" s="32">
        <f t="shared" si="10"/>
        <v>40</v>
      </c>
    </row>
    <row r="119" spans="1:16">
      <c r="A119" s="19">
        <v>24</v>
      </c>
      <c r="B119" s="19" t="s">
        <v>421</v>
      </c>
      <c r="C119" s="71" t="s">
        <v>552</v>
      </c>
      <c r="D119" s="19" t="s">
        <v>119</v>
      </c>
      <c r="E119" s="1">
        <v>20</v>
      </c>
      <c r="F119" s="19"/>
      <c r="G119" s="19"/>
      <c r="H119" s="19"/>
      <c r="I119" s="19"/>
      <c r="J119" s="2"/>
      <c r="K119" s="2"/>
      <c r="L119" s="67">
        <v>2</v>
      </c>
      <c r="M119" s="21">
        <f t="shared" si="13"/>
        <v>40</v>
      </c>
      <c r="N119" s="21"/>
      <c r="O119" s="21"/>
      <c r="P119" s="32">
        <f t="shared" si="10"/>
        <v>40</v>
      </c>
    </row>
    <row r="120" spans="1:16">
      <c r="A120" s="19">
        <v>25</v>
      </c>
      <c r="B120" s="19" t="s">
        <v>553</v>
      </c>
      <c r="C120" s="71" t="s">
        <v>554</v>
      </c>
      <c r="D120" s="19" t="s">
        <v>119</v>
      </c>
      <c r="E120" s="1">
        <v>5000</v>
      </c>
      <c r="F120" s="19"/>
      <c r="G120" s="19"/>
      <c r="H120" s="19"/>
      <c r="I120" s="19"/>
      <c r="J120" s="2"/>
      <c r="K120" s="2"/>
      <c r="L120" s="67">
        <v>3</v>
      </c>
      <c r="M120" s="21">
        <f t="shared" si="13"/>
        <v>15000</v>
      </c>
      <c r="N120" s="21"/>
      <c r="O120" s="21"/>
      <c r="P120" s="32">
        <f t="shared" si="10"/>
        <v>15000</v>
      </c>
    </row>
    <row r="121" spans="1:16" ht="25.5">
      <c r="A121" s="19">
        <v>26</v>
      </c>
      <c r="B121" s="19" t="s">
        <v>555</v>
      </c>
      <c r="C121" s="71" t="s">
        <v>556</v>
      </c>
      <c r="D121" s="19" t="s">
        <v>119</v>
      </c>
      <c r="E121" s="1">
        <v>5000</v>
      </c>
      <c r="F121" s="19"/>
      <c r="G121" s="19"/>
      <c r="H121" s="19"/>
      <c r="I121" s="19"/>
      <c r="J121" s="2"/>
      <c r="K121" s="2"/>
      <c r="L121" s="67">
        <v>1</v>
      </c>
      <c r="M121" s="21">
        <f t="shared" si="13"/>
        <v>5000</v>
      </c>
      <c r="N121" s="21"/>
      <c r="O121" s="21"/>
      <c r="P121" s="32">
        <f t="shared" si="10"/>
        <v>5000</v>
      </c>
    </row>
    <row r="122" spans="1:16">
      <c r="A122" s="41"/>
      <c r="B122" s="41"/>
      <c r="C122" s="18" t="s">
        <v>557</v>
      </c>
      <c r="D122" s="19"/>
      <c r="E122" s="1"/>
      <c r="F122" s="67"/>
      <c r="G122" s="83"/>
      <c r="H122" s="67"/>
      <c r="I122" s="83"/>
      <c r="J122" s="2"/>
      <c r="K122" s="2"/>
      <c r="L122" s="67"/>
      <c r="M122" s="21"/>
      <c r="N122" s="21"/>
      <c r="O122" s="21"/>
      <c r="P122" s="32"/>
    </row>
    <row r="123" spans="1:16">
      <c r="A123" s="19">
        <v>1</v>
      </c>
      <c r="B123" s="19" t="s">
        <v>558</v>
      </c>
      <c r="C123" s="71" t="s">
        <v>559</v>
      </c>
      <c r="D123" s="19" t="s">
        <v>119</v>
      </c>
      <c r="E123" s="1">
        <v>800</v>
      </c>
      <c r="F123" s="19">
        <v>4</v>
      </c>
      <c r="G123" s="19">
        <f>F123*E123</f>
        <v>3200</v>
      </c>
      <c r="H123" s="19"/>
      <c r="I123" s="19"/>
      <c r="J123" s="2"/>
      <c r="K123" s="2"/>
      <c r="L123" s="76"/>
      <c r="M123" s="21"/>
      <c r="N123" s="21"/>
      <c r="O123" s="21"/>
      <c r="P123" s="32">
        <f t="shared" si="10"/>
        <v>3200</v>
      </c>
    </row>
    <row r="124" spans="1:16">
      <c r="A124" s="19">
        <v>2</v>
      </c>
      <c r="B124" s="19" t="s">
        <v>560</v>
      </c>
      <c r="C124" s="71" t="s">
        <v>561</v>
      </c>
      <c r="D124" s="19" t="s">
        <v>119</v>
      </c>
      <c r="E124" s="1">
        <v>2000</v>
      </c>
      <c r="F124" s="19">
        <v>10</v>
      </c>
      <c r="G124" s="19">
        <f>F124*E124</f>
        <v>20000</v>
      </c>
      <c r="H124" s="19"/>
      <c r="I124" s="19"/>
      <c r="J124" s="2"/>
      <c r="K124" s="2"/>
      <c r="L124" s="76"/>
      <c r="M124" s="21"/>
      <c r="N124" s="21"/>
      <c r="O124" s="21"/>
      <c r="P124" s="32">
        <f t="shared" si="10"/>
        <v>20000</v>
      </c>
    </row>
    <row r="125" spans="1:16">
      <c r="A125" s="19">
        <v>3</v>
      </c>
      <c r="B125" s="19" t="s">
        <v>421</v>
      </c>
      <c r="C125" s="71" t="s">
        <v>562</v>
      </c>
      <c r="D125" s="19" t="s">
        <v>119</v>
      </c>
      <c r="E125" s="1">
        <v>800</v>
      </c>
      <c r="F125" s="19"/>
      <c r="G125" s="19"/>
      <c r="H125" s="19"/>
      <c r="I125" s="19"/>
      <c r="J125" s="2"/>
      <c r="K125" s="2"/>
      <c r="L125" s="67">
        <v>2</v>
      </c>
      <c r="M125" s="21">
        <f t="shared" ref="M125" si="14">L125*E125</f>
        <v>1600</v>
      </c>
      <c r="N125" s="21"/>
      <c r="O125" s="19"/>
      <c r="P125" s="32">
        <f t="shared" si="10"/>
        <v>1600</v>
      </c>
    </row>
    <row r="126" spans="1:16" ht="25.5">
      <c r="A126" s="19">
        <v>4</v>
      </c>
      <c r="B126" s="19" t="s">
        <v>563</v>
      </c>
      <c r="C126" s="71" t="s">
        <v>564</v>
      </c>
      <c r="D126" s="19" t="s">
        <v>119</v>
      </c>
      <c r="E126" s="1">
        <v>200</v>
      </c>
      <c r="F126" s="19">
        <v>12</v>
      </c>
      <c r="G126" s="19">
        <f>F126*E126</f>
        <v>2400</v>
      </c>
      <c r="H126" s="19"/>
      <c r="I126" s="19"/>
      <c r="J126" s="2"/>
      <c r="K126" s="2"/>
      <c r="L126" s="98"/>
      <c r="M126" s="21"/>
      <c r="N126" s="21"/>
      <c r="O126" s="21"/>
      <c r="P126" s="32">
        <f t="shared" si="10"/>
        <v>2400</v>
      </c>
    </row>
    <row r="127" spans="1:16" ht="25.5">
      <c r="A127" s="19">
        <v>5</v>
      </c>
      <c r="B127" s="19" t="s">
        <v>565</v>
      </c>
      <c r="C127" s="71" t="s">
        <v>566</v>
      </c>
      <c r="D127" s="19" t="s">
        <v>119</v>
      </c>
      <c r="E127" s="1">
        <v>200</v>
      </c>
      <c r="F127" s="19"/>
      <c r="G127" s="19"/>
      <c r="H127" s="19"/>
      <c r="I127" s="19"/>
      <c r="J127" s="2"/>
      <c r="K127" s="2"/>
      <c r="L127" s="67">
        <v>30</v>
      </c>
      <c r="M127" s="21">
        <f>L127*E127</f>
        <v>6000</v>
      </c>
      <c r="N127" s="21"/>
      <c r="O127" s="19"/>
      <c r="P127" s="32">
        <f t="shared" si="10"/>
        <v>6000</v>
      </c>
    </row>
    <row r="128" spans="1:16" ht="25.5">
      <c r="A128" s="19">
        <v>6</v>
      </c>
      <c r="B128" s="19" t="s">
        <v>421</v>
      </c>
      <c r="C128" s="71" t="s">
        <v>567</v>
      </c>
      <c r="D128" s="19" t="s">
        <v>119</v>
      </c>
      <c r="E128" s="1">
        <v>1000</v>
      </c>
      <c r="F128" s="19">
        <v>1</v>
      </c>
      <c r="G128" s="19">
        <f>F128*E128</f>
        <v>1000</v>
      </c>
      <c r="H128" s="19"/>
      <c r="I128" s="19"/>
      <c r="J128" s="2"/>
      <c r="K128" s="2"/>
      <c r="L128" s="76"/>
      <c r="M128" s="21"/>
      <c r="N128" s="21"/>
      <c r="O128" s="21"/>
      <c r="P128" s="32">
        <f t="shared" si="10"/>
        <v>1000</v>
      </c>
    </row>
    <row r="129" spans="1:16" ht="38.25">
      <c r="A129" s="41">
        <v>7</v>
      </c>
      <c r="B129" s="41" t="s">
        <v>568</v>
      </c>
      <c r="C129" s="71" t="s">
        <v>569</v>
      </c>
      <c r="D129" s="19" t="s">
        <v>119</v>
      </c>
      <c r="E129" s="1">
        <v>8920.7999999999993</v>
      </c>
      <c r="F129" s="16">
        <v>3</v>
      </c>
      <c r="G129" s="19">
        <f t="shared" ref="G129:G130" si="15">E129*F129</f>
        <v>26762.399999999998</v>
      </c>
      <c r="H129" s="19"/>
      <c r="I129" s="19"/>
      <c r="J129" s="2"/>
      <c r="K129" s="2"/>
      <c r="L129" s="76"/>
      <c r="M129" s="21"/>
      <c r="N129" s="21"/>
      <c r="O129" s="21"/>
      <c r="P129" s="32">
        <f t="shared" si="10"/>
        <v>26762.399999999998</v>
      </c>
    </row>
    <row r="130" spans="1:16" ht="38.25">
      <c r="A130" s="41">
        <v>8</v>
      </c>
      <c r="B130" s="41" t="s">
        <v>570</v>
      </c>
      <c r="C130" s="71" t="s">
        <v>571</v>
      </c>
      <c r="D130" s="19" t="s">
        <v>119</v>
      </c>
      <c r="E130" s="1">
        <v>8920.7999999999993</v>
      </c>
      <c r="F130" s="16">
        <v>3</v>
      </c>
      <c r="G130" s="19">
        <f t="shared" si="15"/>
        <v>26762.399999999998</v>
      </c>
      <c r="H130" s="19"/>
      <c r="I130" s="19"/>
      <c r="J130" s="2"/>
      <c r="K130" s="2"/>
      <c r="L130" s="76"/>
      <c r="M130" s="21"/>
      <c r="N130" s="21"/>
      <c r="O130" s="21"/>
      <c r="P130" s="32">
        <f t="shared" si="10"/>
        <v>26762.399999999998</v>
      </c>
    </row>
    <row r="131" spans="1:16" ht="25.5">
      <c r="A131" s="41"/>
      <c r="B131" s="41"/>
      <c r="C131" s="18" t="s">
        <v>572</v>
      </c>
      <c r="D131" s="19"/>
      <c r="E131" s="1"/>
      <c r="F131" s="67"/>
      <c r="G131" s="83"/>
      <c r="H131" s="67"/>
      <c r="I131" s="83"/>
      <c r="J131" s="2"/>
      <c r="K131" s="2"/>
      <c r="L131" s="67"/>
      <c r="M131" s="21"/>
      <c r="N131" s="21"/>
      <c r="O131" s="21"/>
      <c r="P131" s="32"/>
    </row>
    <row r="132" spans="1:16">
      <c r="A132" s="19">
        <v>1</v>
      </c>
      <c r="B132" s="19" t="s">
        <v>573</v>
      </c>
      <c r="C132" s="71" t="s">
        <v>574</v>
      </c>
      <c r="D132" s="19" t="s">
        <v>119</v>
      </c>
      <c r="E132" s="1">
        <v>15000</v>
      </c>
      <c r="F132" s="19">
        <v>1</v>
      </c>
      <c r="G132" s="19">
        <f>F132*E132</f>
        <v>15000</v>
      </c>
      <c r="H132" s="19"/>
      <c r="I132" s="19"/>
      <c r="J132" s="2"/>
      <c r="K132" s="2"/>
      <c r="L132" s="76"/>
      <c r="M132" s="21"/>
      <c r="N132" s="21"/>
      <c r="O132" s="21"/>
      <c r="P132" s="32">
        <f t="shared" ref="P132:P153" si="16">G132+I132+K132+M132+O132</f>
        <v>15000</v>
      </c>
    </row>
    <row r="133" spans="1:16">
      <c r="A133" s="19">
        <v>2</v>
      </c>
      <c r="B133" s="19" t="s">
        <v>575</v>
      </c>
      <c r="C133" s="71" t="s">
        <v>576</v>
      </c>
      <c r="D133" s="19" t="s">
        <v>119</v>
      </c>
      <c r="E133" s="1">
        <v>5000</v>
      </c>
      <c r="F133" s="19">
        <v>1</v>
      </c>
      <c r="G133" s="19">
        <f t="shared" ref="G133:G134" si="17">F133*E133</f>
        <v>5000</v>
      </c>
      <c r="H133" s="19"/>
      <c r="I133" s="19"/>
      <c r="J133" s="2"/>
      <c r="K133" s="2"/>
      <c r="L133" s="76"/>
      <c r="M133" s="21"/>
      <c r="N133" s="21"/>
      <c r="O133" s="21"/>
      <c r="P133" s="32">
        <f t="shared" si="16"/>
        <v>5000</v>
      </c>
    </row>
    <row r="134" spans="1:16">
      <c r="A134" s="19">
        <v>3</v>
      </c>
      <c r="B134" s="19" t="s">
        <v>577</v>
      </c>
      <c r="C134" s="71" t="s">
        <v>578</v>
      </c>
      <c r="D134" s="19" t="s">
        <v>119</v>
      </c>
      <c r="E134" s="1">
        <v>1000</v>
      </c>
      <c r="F134" s="19">
        <v>1</v>
      </c>
      <c r="G134" s="19">
        <f t="shared" si="17"/>
        <v>1000</v>
      </c>
      <c r="H134" s="19"/>
      <c r="I134" s="19"/>
      <c r="J134" s="2"/>
      <c r="K134" s="2"/>
      <c r="L134" s="76"/>
      <c r="M134" s="21"/>
      <c r="N134" s="19"/>
      <c r="O134" s="19"/>
      <c r="P134" s="32">
        <f t="shared" si="16"/>
        <v>1000</v>
      </c>
    </row>
    <row r="135" spans="1:16">
      <c r="A135" s="19">
        <v>4</v>
      </c>
      <c r="B135" s="285" t="s">
        <v>579</v>
      </c>
      <c r="C135" s="71" t="s">
        <v>580</v>
      </c>
      <c r="D135" s="19" t="s">
        <v>119</v>
      </c>
      <c r="E135" s="1">
        <v>500</v>
      </c>
      <c r="F135" s="19"/>
      <c r="G135" s="19"/>
      <c r="H135" s="19"/>
      <c r="I135" s="19"/>
      <c r="J135" s="2"/>
      <c r="K135" s="2"/>
      <c r="L135" s="76"/>
      <c r="M135" s="21"/>
      <c r="N135" s="19">
        <v>2</v>
      </c>
      <c r="O135" s="19">
        <f>N135*E135</f>
        <v>1000</v>
      </c>
      <c r="P135" s="32">
        <f t="shared" si="16"/>
        <v>1000</v>
      </c>
    </row>
    <row r="136" spans="1:16">
      <c r="A136" s="19">
        <v>5</v>
      </c>
      <c r="B136" s="286"/>
      <c r="C136" s="71" t="s">
        <v>581</v>
      </c>
      <c r="D136" s="19" t="s">
        <v>119</v>
      </c>
      <c r="E136" s="1">
        <v>500</v>
      </c>
      <c r="F136" s="19"/>
      <c r="G136" s="19"/>
      <c r="H136" s="19"/>
      <c r="I136" s="19"/>
      <c r="J136" s="2"/>
      <c r="K136" s="2"/>
      <c r="L136" s="76"/>
      <c r="M136" s="21"/>
      <c r="N136" s="19">
        <v>1</v>
      </c>
      <c r="O136" s="19">
        <f t="shared" ref="O136:O137" si="18">N136*E136</f>
        <v>500</v>
      </c>
      <c r="P136" s="32">
        <f t="shared" si="16"/>
        <v>500</v>
      </c>
    </row>
    <row r="137" spans="1:16" ht="25.5">
      <c r="A137" s="19">
        <v>6</v>
      </c>
      <c r="B137" s="19" t="s">
        <v>575</v>
      </c>
      <c r="C137" s="71" t="s">
        <v>582</v>
      </c>
      <c r="D137" s="19" t="s">
        <v>119</v>
      </c>
      <c r="E137" s="1">
        <v>1000</v>
      </c>
      <c r="F137" s="19"/>
      <c r="G137" s="19"/>
      <c r="H137" s="19"/>
      <c r="I137" s="19"/>
      <c r="J137" s="2"/>
      <c r="K137" s="2"/>
      <c r="L137" s="76"/>
      <c r="M137" s="21"/>
      <c r="N137" s="19">
        <v>1</v>
      </c>
      <c r="O137" s="19">
        <f t="shared" si="18"/>
        <v>1000</v>
      </c>
      <c r="P137" s="32">
        <f t="shared" si="16"/>
        <v>1000</v>
      </c>
    </row>
    <row r="138" spans="1:16">
      <c r="A138" s="19">
        <v>7</v>
      </c>
      <c r="B138" s="19" t="s">
        <v>583</v>
      </c>
      <c r="C138" s="71" t="s">
        <v>584</v>
      </c>
      <c r="D138" s="19" t="s">
        <v>119</v>
      </c>
      <c r="E138" s="1">
        <v>350</v>
      </c>
      <c r="F138" s="19">
        <v>6</v>
      </c>
      <c r="G138" s="19">
        <f>F138*E138</f>
        <v>2100</v>
      </c>
      <c r="H138" s="19"/>
      <c r="I138" s="19"/>
      <c r="J138" s="2"/>
      <c r="K138" s="2"/>
      <c r="L138" s="76"/>
      <c r="M138" s="21"/>
      <c r="N138" s="21"/>
      <c r="O138" s="21"/>
      <c r="P138" s="32">
        <f t="shared" si="16"/>
        <v>2100</v>
      </c>
    </row>
    <row r="139" spans="1:16" ht="25.5">
      <c r="A139" s="19">
        <v>8</v>
      </c>
      <c r="B139" s="86" t="s">
        <v>585</v>
      </c>
      <c r="C139" s="71" t="s">
        <v>586</v>
      </c>
      <c r="D139" s="19" t="s">
        <v>119</v>
      </c>
      <c r="E139" s="1">
        <v>1500</v>
      </c>
      <c r="F139" s="19"/>
      <c r="G139" s="19"/>
      <c r="H139" s="19"/>
      <c r="I139" s="19"/>
      <c r="J139" s="2"/>
      <c r="K139" s="2"/>
      <c r="L139" s="19">
        <v>2</v>
      </c>
      <c r="M139" s="21">
        <f>L139*E139</f>
        <v>3000</v>
      </c>
      <c r="N139" s="21"/>
      <c r="O139" s="21"/>
      <c r="P139" s="32">
        <f t="shared" si="16"/>
        <v>3000</v>
      </c>
    </row>
    <row r="140" spans="1:16">
      <c r="A140" s="19">
        <v>9</v>
      </c>
      <c r="B140" s="19" t="s">
        <v>587</v>
      </c>
      <c r="C140" s="71" t="s">
        <v>588</v>
      </c>
      <c r="D140" s="19" t="s">
        <v>119</v>
      </c>
      <c r="E140" s="1">
        <v>1000</v>
      </c>
      <c r="F140" s="19"/>
      <c r="G140" s="19"/>
      <c r="H140" s="19"/>
      <c r="I140" s="19"/>
      <c r="J140" s="2"/>
      <c r="K140" s="2"/>
      <c r="L140" s="19">
        <v>3</v>
      </c>
      <c r="M140" s="21">
        <f t="shared" ref="M140:M151" si="19">L140*E140</f>
        <v>3000</v>
      </c>
      <c r="N140" s="21"/>
      <c r="O140" s="21"/>
      <c r="P140" s="32">
        <f t="shared" si="16"/>
        <v>3000</v>
      </c>
    </row>
    <row r="141" spans="1:16">
      <c r="A141" s="19">
        <v>10</v>
      </c>
      <c r="B141" s="19" t="s">
        <v>589</v>
      </c>
      <c r="C141" s="71" t="s">
        <v>590</v>
      </c>
      <c r="D141" s="19" t="s">
        <v>119</v>
      </c>
      <c r="E141" s="1">
        <v>200</v>
      </c>
      <c r="F141" s="19"/>
      <c r="G141" s="19"/>
      <c r="H141" s="19"/>
      <c r="I141" s="19"/>
      <c r="J141" s="2"/>
      <c r="K141" s="2"/>
      <c r="L141" s="19">
        <v>1</v>
      </c>
      <c r="M141" s="21">
        <f t="shared" si="19"/>
        <v>200</v>
      </c>
      <c r="N141" s="21"/>
      <c r="O141" s="21"/>
      <c r="P141" s="32">
        <f t="shared" si="16"/>
        <v>200</v>
      </c>
    </row>
    <row r="142" spans="1:16">
      <c r="A142" s="19">
        <v>11</v>
      </c>
      <c r="B142" s="19" t="s">
        <v>589</v>
      </c>
      <c r="C142" s="71" t="s">
        <v>591</v>
      </c>
      <c r="D142" s="19" t="s">
        <v>119</v>
      </c>
      <c r="E142" s="1">
        <v>400</v>
      </c>
      <c r="F142" s="19"/>
      <c r="G142" s="19"/>
      <c r="H142" s="19"/>
      <c r="I142" s="19"/>
      <c r="J142" s="2"/>
      <c r="K142" s="2"/>
      <c r="L142" s="19">
        <v>2</v>
      </c>
      <c r="M142" s="21">
        <f t="shared" si="19"/>
        <v>800</v>
      </c>
      <c r="N142" s="21"/>
      <c r="O142" s="21"/>
      <c r="P142" s="32">
        <f t="shared" si="16"/>
        <v>800</v>
      </c>
    </row>
    <row r="143" spans="1:16">
      <c r="A143" s="19">
        <v>12</v>
      </c>
      <c r="B143" s="19" t="s">
        <v>592</v>
      </c>
      <c r="C143" s="71" t="s">
        <v>593</v>
      </c>
      <c r="D143" s="19" t="s">
        <v>119</v>
      </c>
      <c r="E143" s="1">
        <v>100</v>
      </c>
      <c r="F143" s="19"/>
      <c r="G143" s="19"/>
      <c r="H143" s="19"/>
      <c r="I143" s="19"/>
      <c r="J143" s="2"/>
      <c r="K143" s="2"/>
      <c r="L143" s="19">
        <v>2</v>
      </c>
      <c r="M143" s="21">
        <f t="shared" si="19"/>
        <v>200</v>
      </c>
      <c r="N143" s="21"/>
      <c r="O143" s="21"/>
      <c r="P143" s="32">
        <f t="shared" si="16"/>
        <v>200</v>
      </c>
    </row>
    <row r="144" spans="1:16">
      <c r="A144" s="19">
        <v>13</v>
      </c>
      <c r="B144" s="19" t="s">
        <v>589</v>
      </c>
      <c r="C144" s="71" t="s">
        <v>594</v>
      </c>
      <c r="D144" s="19" t="s">
        <v>119</v>
      </c>
      <c r="E144" s="1">
        <v>100</v>
      </c>
      <c r="F144" s="19"/>
      <c r="G144" s="19"/>
      <c r="H144" s="19"/>
      <c r="I144" s="19"/>
      <c r="J144" s="2"/>
      <c r="K144" s="2"/>
      <c r="L144" s="19">
        <v>1</v>
      </c>
      <c r="M144" s="21">
        <f t="shared" si="19"/>
        <v>100</v>
      </c>
      <c r="N144" s="21"/>
      <c r="O144" s="21"/>
      <c r="P144" s="32">
        <f t="shared" si="16"/>
        <v>100</v>
      </c>
    </row>
    <row r="145" spans="1:16">
      <c r="A145" s="19">
        <v>14</v>
      </c>
      <c r="B145" s="19" t="s">
        <v>589</v>
      </c>
      <c r="C145" s="71" t="s">
        <v>595</v>
      </c>
      <c r="D145" s="19" t="s">
        <v>119</v>
      </c>
      <c r="E145" s="1">
        <v>150</v>
      </c>
      <c r="F145" s="19"/>
      <c r="G145" s="19"/>
      <c r="H145" s="19"/>
      <c r="I145" s="19"/>
      <c r="J145" s="2"/>
      <c r="K145" s="2"/>
      <c r="L145" s="19">
        <v>1</v>
      </c>
      <c r="M145" s="21">
        <f t="shared" si="19"/>
        <v>150</v>
      </c>
      <c r="N145" s="21"/>
      <c r="O145" s="21"/>
      <c r="P145" s="32">
        <f t="shared" si="16"/>
        <v>150</v>
      </c>
    </row>
    <row r="146" spans="1:16">
      <c r="A146" s="19">
        <v>15</v>
      </c>
      <c r="B146" s="19" t="s">
        <v>592</v>
      </c>
      <c r="C146" s="71" t="s">
        <v>596</v>
      </c>
      <c r="D146" s="19" t="s">
        <v>119</v>
      </c>
      <c r="E146" s="1">
        <v>50</v>
      </c>
      <c r="F146" s="19"/>
      <c r="G146" s="19"/>
      <c r="H146" s="19"/>
      <c r="I146" s="19"/>
      <c r="J146" s="2"/>
      <c r="K146" s="2"/>
      <c r="L146" s="19">
        <v>5</v>
      </c>
      <c r="M146" s="21">
        <f t="shared" si="19"/>
        <v>250</v>
      </c>
      <c r="N146" s="21"/>
      <c r="O146" s="21"/>
      <c r="P146" s="32">
        <f t="shared" si="16"/>
        <v>250</v>
      </c>
    </row>
    <row r="147" spans="1:16">
      <c r="A147" s="19">
        <v>16</v>
      </c>
      <c r="B147" s="19" t="s">
        <v>597</v>
      </c>
      <c r="C147" s="71" t="s">
        <v>598</v>
      </c>
      <c r="D147" s="19" t="s">
        <v>119</v>
      </c>
      <c r="E147" s="1">
        <v>25</v>
      </c>
      <c r="F147" s="19"/>
      <c r="G147" s="19"/>
      <c r="H147" s="19"/>
      <c r="I147" s="19"/>
      <c r="J147" s="2"/>
      <c r="K147" s="2"/>
      <c r="L147" s="19">
        <v>1</v>
      </c>
      <c r="M147" s="21">
        <f t="shared" si="19"/>
        <v>25</v>
      </c>
      <c r="N147" s="21"/>
      <c r="O147" s="21"/>
      <c r="P147" s="32">
        <f t="shared" si="16"/>
        <v>25</v>
      </c>
    </row>
    <row r="148" spans="1:16">
      <c r="A148" s="19">
        <v>17</v>
      </c>
      <c r="B148" s="19" t="s">
        <v>599</v>
      </c>
      <c r="C148" s="71" t="s">
        <v>600</v>
      </c>
      <c r="D148" s="19" t="s">
        <v>119</v>
      </c>
      <c r="E148" s="1">
        <v>15</v>
      </c>
      <c r="F148" s="19"/>
      <c r="G148" s="19"/>
      <c r="H148" s="19"/>
      <c r="I148" s="19"/>
      <c r="J148" s="2"/>
      <c r="K148" s="2"/>
      <c r="L148" s="19">
        <v>5</v>
      </c>
      <c r="M148" s="21">
        <f t="shared" si="19"/>
        <v>75</v>
      </c>
      <c r="N148" s="21"/>
      <c r="O148" s="21"/>
      <c r="P148" s="32">
        <f t="shared" si="16"/>
        <v>75</v>
      </c>
    </row>
    <row r="149" spans="1:16">
      <c r="A149" s="19">
        <v>18</v>
      </c>
      <c r="B149" s="19" t="s">
        <v>601</v>
      </c>
      <c r="C149" s="71" t="s">
        <v>602</v>
      </c>
      <c r="D149" s="19" t="s">
        <v>119</v>
      </c>
      <c r="E149" s="1">
        <v>1000</v>
      </c>
      <c r="F149" s="19"/>
      <c r="G149" s="19"/>
      <c r="H149" s="19"/>
      <c r="I149" s="19"/>
      <c r="J149" s="2"/>
      <c r="K149" s="2"/>
      <c r="L149" s="19">
        <v>1</v>
      </c>
      <c r="M149" s="21">
        <f t="shared" si="19"/>
        <v>1000</v>
      </c>
      <c r="N149" s="21"/>
      <c r="O149" s="21"/>
      <c r="P149" s="32">
        <f t="shared" si="16"/>
        <v>1000</v>
      </c>
    </row>
    <row r="150" spans="1:16">
      <c r="A150" s="19">
        <v>19</v>
      </c>
      <c r="B150" s="19" t="s">
        <v>603</v>
      </c>
      <c r="C150" s="71" t="s">
        <v>604</v>
      </c>
      <c r="D150" s="19" t="s">
        <v>119</v>
      </c>
      <c r="E150" s="1">
        <v>100</v>
      </c>
      <c r="F150" s="19"/>
      <c r="G150" s="19"/>
      <c r="H150" s="19"/>
      <c r="I150" s="19"/>
      <c r="J150" s="2"/>
      <c r="K150" s="2"/>
      <c r="L150" s="19">
        <v>1</v>
      </c>
      <c r="M150" s="21">
        <f t="shared" si="19"/>
        <v>100</v>
      </c>
      <c r="N150" s="21"/>
      <c r="O150" s="21"/>
      <c r="P150" s="32">
        <f t="shared" si="16"/>
        <v>100</v>
      </c>
    </row>
    <row r="151" spans="1:16">
      <c r="A151" s="19">
        <v>20</v>
      </c>
      <c r="B151" s="19" t="s">
        <v>605</v>
      </c>
      <c r="C151" s="71" t="s">
        <v>606</v>
      </c>
      <c r="D151" s="19" t="s">
        <v>119</v>
      </c>
      <c r="E151" s="1">
        <v>100</v>
      </c>
      <c r="F151" s="19"/>
      <c r="G151" s="19"/>
      <c r="H151" s="19"/>
      <c r="I151" s="19"/>
      <c r="J151" s="2"/>
      <c r="K151" s="2"/>
      <c r="L151" s="19">
        <v>2</v>
      </c>
      <c r="M151" s="21">
        <f t="shared" si="19"/>
        <v>200</v>
      </c>
      <c r="N151" s="21"/>
      <c r="O151" s="21"/>
      <c r="P151" s="32">
        <f t="shared" si="16"/>
        <v>200</v>
      </c>
    </row>
    <row r="152" spans="1:16" ht="25.5">
      <c r="A152" s="41"/>
      <c r="B152" s="41"/>
      <c r="C152" s="99" t="s">
        <v>607</v>
      </c>
      <c r="D152" s="19"/>
      <c r="E152" s="1"/>
      <c r="F152" s="67"/>
      <c r="G152" s="83"/>
      <c r="H152" s="67"/>
      <c r="I152" s="83"/>
      <c r="J152" s="2"/>
      <c r="K152" s="2"/>
      <c r="L152" s="76"/>
      <c r="M152" s="21"/>
      <c r="N152" s="21"/>
      <c r="O152" s="21"/>
      <c r="P152" s="32"/>
    </row>
    <row r="153" spans="1:16">
      <c r="A153" s="19">
        <v>1</v>
      </c>
      <c r="B153" s="32" t="s">
        <v>608</v>
      </c>
      <c r="C153" s="95" t="s">
        <v>609</v>
      </c>
      <c r="D153" s="19" t="s">
        <v>119</v>
      </c>
      <c r="E153" s="100">
        <v>100000</v>
      </c>
      <c r="F153" s="19"/>
      <c r="G153" s="19"/>
      <c r="H153" s="19"/>
      <c r="I153" s="19"/>
      <c r="J153" s="2"/>
      <c r="K153" s="2"/>
      <c r="L153" s="67">
        <v>5</v>
      </c>
      <c r="M153" s="21">
        <f t="shared" ref="M153" si="20">L153*E153</f>
        <v>500000</v>
      </c>
      <c r="N153" s="21"/>
      <c r="O153" s="21"/>
      <c r="P153" s="32">
        <f t="shared" si="16"/>
        <v>500000</v>
      </c>
    </row>
    <row r="154" spans="1:16">
      <c r="A154" s="96"/>
      <c r="B154" s="96"/>
      <c r="C154" s="101" t="s">
        <v>610</v>
      </c>
      <c r="D154" s="65"/>
      <c r="E154" s="92"/>
      <c r="F154" s="67"/>
      <c r="G154" s="83"/>
      <c r="H154" s="67"/>
      <c r="I154" s="83"/>
      <c r="J154" s="2"/>
      <c r="K154" s="2"/>
      <c r="L154" s="102"/>
      <c r="M154" s="21"/>
      <c r="N154" s="21"/>
      <c r="O154" s="21"/>
      <c r="P154" s="32"/>
    </row>
    <row r="155" spans="1:16">
      <c r="A155" s="32">
        <v>1</v>
      </c>
      <c r="B155" s="32" t="s">
        <v>608</v>
      </c>
      <c r="C155" s="71" t="s">
        <v>609</v>
      </c>
      <c r="D155" s="19" t="s">
        <v>119</v>
      </c>
      <c r="E155" s="1">
        <v>10000</v>
      </c>
      <c r="F155" s="19"/>
      <c r="G155" s="19"/>
      <c r="H155" s="19"/>
      <c r="I155" s="19"/>
      <c r="J155" s="2"/>
      <c r="K155" s="2"/>
      <c r="L155" s="76">
        <v>1</v>
      </c>
      <c r="M155" s="19">
        <f>L155*E155</f>
        <v>10000</v>
      </c>
      <c r="N155" s="21"/>
      <c r="O155" s="21"/>
      <c r="P155" s="32">
        <f t="shared" ref="P155:P161" si="21">G155+I155+K155+M155+O155</f>
        <v>10000</v>
      </c>
    </row>
    <row r="156" spans="1:16">
      <c r="A156" s="96"/>
      <c r="B156" s="96"/>
      <c r="C156" s="101" t="s">
        <v>611</v>
      </c>
      <c r="D156" s="19"/>
      <c r="E156" s="1"/>
      <c r="F156" s="67"/>
      <c r="G156" s="83"/>
      <c r="H156" s="67"/>
      <c r="I156" s="83"/>
      <c r="J156" s="2"/>
      <c r="K156" s="2"/>
      <c r="L156" s="76"/>
      <c r="M156" s="19"/>
      <c r="N156" s="21"/>
      <c r="O156" s="21"/>
      <c r="P156" s="32"/>
    </row>
    <row r="157" spans="1:16">
      <c r="A157" s="32">
        <v>1</v>
      </c>
      <c r="B157" s="32" t="s">
        <v>608</v>
      </c>
      <c r="C157" s="71" t="s">
        <v>609</v>
      </c>
      <c r="D157" s="19" t="s">
        <v>119</v>
      </c>
      <c r="E157" s="1">
        <v>10000</v>
      </c>
      <c r="F157" s="19"/>
      <c r="G157" s="19"/>
      <c r="H157" s="19"/>
      <c r="I157" s="19"/>
      <c r="J157" s="2"/>
      <c r="K157" s="2"/>
      <c r="L157" s="67">
        <v>1</v>
      </c>
      <c r="M157" s="21">
        <f>L157*E157</f>
        <v>10000</v>
      </c>
      <c r="N157" s="21"/>
      <c r="O157" s="21"/>
      <c r="P157" s="32">
        <f t="shared" si="21"/>
        <v>10000</v>
      </c>
    </row>
    <row r="158" spans="1:16">
      <c r="A158" s="96"/>
      <c r="B158" s="96"/>
      <c r="C158" s="103" t="s">
        <v>612</v>
      </c>
      <c r="D158" s="19"/>
      <c r="E158" s="1"/>
      <c r="F158" s="67"/>
      <c r="G158" s="83"/>
      <c r="H158" s="67"/>
      <c r="I158" s="83"/>
      <c r="J158" s="2"/>
      <c r="K158" s="2"/>
      <c r="L158" s="67"/>
      <c r="M158" s="21"/>
      <c r="N158" s="21"/>
      <c r="O158" s="21"/>
      <c r="P158" s="32"/>
    </row>
    <row r="159" spans="1:16">
      <c r="A159" s="19">
        <v>1</v>
      </c>
      <c r="B159" s="19" t="s">
        <v>613</v>
      </c>
      <c r="C159" s="71" t="s">
        <v>614</v>
      </c>
      <c r="D159" s="19" t="s">
        <v>398</v>
      </c>
      <c r="E159" s="1">
        <v>5126</v>
      </c>
      <c r="F159" s="19"/>
      <c r="G159" s="19"/>
      <c r="H159" s="19"/>
      <c r="I159" s="19"/>
      <c r="J159" s="2"/>
      <c r="K159" s="2"/>
      <c r="L159" s="67">
        <v>1</v>
      </c>
      <c r="M159" s="21">
        <f t="shared" ref="M159" si="22">L159*E159</f>
        <v>5126</v>
      </c>
      <c r="N159" s="21"/>
      <c r="O159" s="21"/>
      <c r="P159" s="32">
        <f t="shared" si="21"/>
        <v>5126</v>
      </c>
    </row>
    <row r="160" spans="1:16">
      <c r="A160" s="96"/>
      <c r="B160" s="96"/>
      <c r="C160" s="101" t="s">
        <v>615</v>
      </c>
      <c r="D160" s="19"/>
      <c r="E160" s="1"/>
      <c r="F160" s="67"/>
      <c r="G160" s="83"/>
      <c r="H160" s="67"/>
      <c r="I160" s="83"/>
      <c r="J160" s="2"/>
      <c r="K160" s="2"/>
      <c r="L160" s="67"/>
      <c r="M160" s="21"/>
      <c r="N160" s="21"/>
      <c r="O160" s="21"/>
      <c r="P160" s="32"/>
    </row>
    <row r="161" spans="1:16">
      <c r="A161" s="32">
        <v>1</v>
      </c>
      <c r="B161" s="32" t="s">
        <v>603</v>
      </c>
      <c r="C161" s="95" t="s">
        <v>616</v>
      </c>
      <c r="D161" s="19" t="s">
        <v>119</v>
      </c>
      <c r="E161" s="1">
        <v>17000</v>
      </c>
      <c r="F161" s="19"/>
      <c r="G161" s="19"/>
      <c r="H161" s="19"/>
      <c r="I161" s="19"/>
      <c r="J161" s="2"/>
      <c r="K161" s="2"/>
      <c r="L161" s="67">
        <v>1</v>
      </c>
      <c r="M161" s="21">
        <f t="shared" ref="M161" si="23">L161*E161</f>
        <v>17000</v>
      </c>
      <c r="N161" s="21"/>
      <c r="O161" s="21"/>
      <c r="P161" s="32">
        <f t="shared" si="21"/>
        <v>17000</v>
      </c>
    </row>
    <row r="162" spans="1:16">
      <c r="A162" s="96"/>
      <c r="B162" s="96"/>
      <c r="C162" s="101" t="s">
        <v>617</v>
      </c>
      <c r="D162" s="19"/>
      <c r="E162" s="1"/>
      <c r="F162" s="67"/>
      <c r="G162" s="83"/>
      <c r="H162" s="67"/>
      <c r="I162" s="83"/>
      <c r="J162" s="2"/>
      <c r="K162" s="2"/>
      <c r="L162" s="67"/>
      <c r="M162" s="21"/>
      <c r="N162" s="21"/>
      <c r="O162" s="21"/>
      <c r="P162" s="32"/>
    </row>
    <row r="163" spans="1:16">
      <c r="A163" s="93">
        <v>1</v>
      </c>
      <c r="B163" s="93" t="s">
        <v>618</v>
      </c>
      <c r="C163" s="71" t="s">
        <v>619</v>
      </c>
      <c r="D163" s="19" t="s">
        <v>119</v>
      </c>
      <c r="E163" s="1">
        <v>7800</v>
      </c>
      <c r="F163" s="19"/>
      <c r="G163" s="19"/>
      <c r="H163" s="19"/>
      <c r="I163" s="19"/>
      <c r="J163" s="2"/>
      <c r="K163" s="2"/>
      <c r="L163" s="67">
        <v>10</v>
      </c>
      <c r="M163" s="21">
        <f t="shared" ref="M163:M165" si="24">L163*E163</f>
        <v>78000</v>
      </c>
      <c r="N163" s="21"/>
      <c r="O163" s="21"/>
      <c r="P163" s="32">
        <f t="shared" ref="P163:P177" si="25">G163+I163+K163+M163+O163</f>
        <v>78000</v>
      </c>
    </row>
    <row r="164" spans="1:16">
      <c r="A164" s="19">
        <v>2</v>
      </c>
      <c r="B164" s="19" t="s">
        <v>620</v>
      </c>
      <c r="C164" s="71" t="s">
        <v>621</v>
      </c>
      <c r="D164" s="19" t="s">
        <v>119</v>
      </c>
      <c r="E164" s="1">
        <v>7000</v>
      </c>
      <c r="F164" s="19"/>
      <c r="G164" s="19"/>
      <c r="H164" s="19"/>
      <c r="I164" s="19"/>
      <c r="J164" s="2"/>
      <c r="K164" s="2"/>
      <c r="L164" s="67">
        <v>6</v>
      </c>
      <c r="M164" s="21">
        <f t="shared" si="24"/>
        <v>42000</v>
      </c>
      <c r="N164" s="21"/>
      <c r="O164" s="21"/>
      <c r="P164" s="32">
        <f t="shared" si="25"/>
        <v>42000</v>
      </c>
    </row>
    <row r="165" spans="1:16">
      <c r="A165" s="19">
        <v>3</v>
      </c>
      <c r="B165" s="19" t="s">
        <v>622</v>
      </c>
      <c r="C165" s="71" t="s">
        <v>623</v>
      </c>
      <c r="D165" s="19" t="s">
        <v>119</v>
      </c>
      <c r="E165" s="1">
        <v>5000</v>
      </c>
      <c r="F165" s="19"/>
      <c r="G165" s="19"/>
      <c r="H165" s="19"/>
      <c r="I165" s="19"/>
      <c r="J165" s="2"/>
      <c r="K165" s="2"/>
      <c r="L165" s="67">
        <v>3</v>
      </c>
      <c r="M165" s="21">
        <f t="shared" si="24"/>
        <v>15000</v>
      </c>
      <c r="N165" s="21"/>
      <c r="O165" s="21"/>
      <c r="P165" s="32">
        <f t="shared" si="25"/>
        <v>15000</v>
      </c>
    </row>
    <row r="166" spans="1:16">
      <c r="A166" s="41"/>
      <c r="B166" s="41"/>
      <c r="C166" s="71" t="s">
        <v>624</v>
      </c>
      <c r="D166" s="19"/>
      <c r="E166" s="1"/>
      <c r="F166" s="67"/>
      <c r="G166" s="83"/>
      <c r="H166" s="67"/>
      <c r="I166" s="83"/>
      <c r="J166" s="2"/>
      <c r="K166" s="2"/>
      <c r="L166" s="67"/>
      <c r="M166" s="21"/>
      <c r="N166" s="21"/>
      <c r="O166" s="21"/>
      <c r="P166" s="32"/>
    </row>
    <row r="167" spans="1:16">
      <c r="A167" s="16">
        <v>1</v>
      </c>
      <c r="B167" s="19" t="s">
        <v>421</v>
      </c>
      <c r="C167" s="71" t="s">
        <v>625</v>
      </c>
      <c r="D167" s="16" t="s">
        <v>119</v>
      </c>
      <c r="E167" s="1">
        <v>10</v>
      </c>
      <c r="F167" s="16"/>
      <c r="G167" s="16"/>
      <c r="H167" s="16"/>
      <c r="I167" s="16"/>
      <c r="J167" s="2"/>
      <c r="K167" s="2"/>
      <c r="L167" s="76"/>
      <c r="M167" s="21"/>
      <c r="N167" s="16">
        <v>7</v>
      </c>
      <c r="O167" s="32">
        <f t="shared" ref="O167:O169" si="26">N167*E167</f>
        <v>70</v>
      </c>
      <c r="P167" s="32">
        <f t="shared" si="25"/>
        <v>70</v>
      </c>
    </row>
    <row r="168" spans="1:16">
      <c r="A168" s="16">
        <v>2</v>
      </c>
      <c r="B168" s="19" t="s">
        <v>421</v>
      </c>
      <c r="C168" s="71" t="s">
        <v>626</v>
      </c>
      <c r="D168" s="16" t="s">
        <v>119</v>
      </c>
      <c r="E168" s="1">
        <v>10</v>
      </c>
      <c r="F168" s="16"/>
      <c r="G168" s="16"/>
      <c r="H168" s="16"/>
      <c r="I168" s="16"/>
      <c r="J168" s="2"/>
      <c r="K168" s="2"/>
      <c r="L168" s="76"/>
      <c r="M168" s="21"/>
      <c r="N168" s="16">
        <v>6</v>
      </c>
      <c r="O168" s="32">
        <f t="shared" si="26"/>
        <v>60</v>
      </c>
      <c r="P168" s="32">
        <f t="shared" si="25"/>
        <v>60</v>
      </c>
    </row>
    <row r="169" spans="1:16">
      <c r="A169" s="16">
        <v>3</v>
      </c>
      <c r="B169" s="19" t="s">
        <v>421</v>
      </c>
      <c r="C169" s="71" t="s">
        <v>627</v>
      </c>
      <c r="D169" s="16" t="s">
        <v>119</v>
      </c>
      <c r="E169" s="1">
        <v>5</v>
      </c>
      <c r="F169" s="16"/>
      <c r="G169" s="16"/>
      <c r="H169" s="16"/>
      <c r="I169" s="16"/>
      <c r="J169" s="2"/>
      <c r="K169" s="2"/>
      <c r="L169" s="76"/>
      <c r="M169" s="21"/>
      <c r="N169" s="16">
        <v>16</v>
      </c>
      <c r="O169" s="32">
        <f t="shared" si="26"/>
        <v>80</v>
      </c>
      <c r="P169" s="32">
        <f t="shared" si="25"/>
        <v>80</v>
      </c>
    </row>
    <row r="170" spans="1:16">
      <c r="A170" s="43"/>
      <c r="B170" s="43"/>
      <c r="C170" s="71" t="s">
        <v>628</v>
      </c>
      <c r="D170" s="16"/>
      <c r="E170" s="1"/>
      <c r="F170" s="89"/>
      <c r="G170" s="104"/>
      <c r="H170" s="89"/>
      <c r="I170" s="104"/>
      <c r="J170" s="2"/>
      <c r="K170" s="2"/>
      <c r="L170" s="76"/>
      <c r="M170" s="16"/>
      <c r="N170" s="32"/>
      <c r="O170" s="32"/>
      <c r="P170" s="32"/>
    </row>
    <row r="171" spans="1:16">
      <c r="A171" s="16">
        <v>1</v>
      </c>
      <c r="B171" s="105" t="s">
        <v>629</v>
      </c>
      <c r="C171" s="71" t="s">
        <v>630</v>
      </c>
      <c r="D171" s="16" t="s">
        <v>119</v>
      </c>
      <c r="E171" s="1">
        <v>50</v>
      </c>
      <c r="F171" s="16"/>
      <c r="G171" s="16"/>
      <c r="H171" s="16"/>
      <c r="I171" s="16"/>
      <c r="J171" s="2"/>
      <c r="K171" s="2"/>
      <c r="L171" s="67">
        <v>6</v>
      </c>
      <c r="M171" s="21">
        <f>L171*E171</f>
        <v>300</v>
      </c>
      <c r="N171" s="32"/>
      <c r="O171" s="32"/>
      <c r="P171" s="32">
        <f t="shared" si="25"/>
        <v>300</v>
      </c>
    </row>
    <row r="172" spans="1:16">
      <c r="A172" s="16">
        <v>2</v>
      </c>
      <c r="B172" s="105" t="s">
        <v>629</v>
      </c>
      <c r="C172" s="71" t="s">
        <v>631</v>
      </c>
      <c r="D172" s="16" t="s">
        <v>119</v>
      </c>
      <c r="E172" s="1">
        <v>10</v>
      </c>
      <c r="F172" s="16"/>
      <c r="G172" s="16"/>
      <c r="H172" s="16"/>
      <c r="I172" s="16"/>
      <c r="J172" s="2"/>
      <c r="K172" s="2"/>
      <c r="L172" s="67">
        <v>54</v>
      </c>
      <c r="M172" s="21">
        <f t="shared" ref="M172:M177" si="27">L172*E172</f>
        <v>540</v>
      </c>
      <c r="N172" s="32"/>
      <c r="O172" s="32"/>
      <c r="P172" s="32">
        <f t="shared" si="25"/>
        <v>540</v>
      </c>
    </row>
    <row r="173" spans="1:16">
      <c r="A173" s="16">
        <v>3</v>
      </c>
      <c r="B173" s="105" t="s">
        <v>629</v>
      </c>
      <c r="C173" s="71" t="s">
        <v>632</v>
      </c>
      <c r="D173" s="16" t="s">
        <v>119</v>
      </c>
      <c r="E173" s="1">
        <v>20</v>
      </c>
      <c r="F173" s="16"/>
      <c r="G173" s="16"/>
      <c r="H173" s="16"/>
      <c r="I173" s="16"/>
      <c r="J173" s="2"/>
      <c r="K173" s="2"/>
      <c r="L173" s="67">
        <v>5</v>
      </c>
      <c r="M173" s="21">
        <f t="shared" si="27"/>
        <v>100</v>
      </c>
      <c r="N173" s="32"/>
      <c r="O173" s="32"/>
      <c r="P173" s="32">
        <f t="shared" si="25"/>
        <v>100</v>
      </c>
    </row>
    <row r="174" spans="1:16">
      <c r="A174" s="16">
        <v>4</v>
      </c>
      <c r="B174" s="105" t="s">
        <v>629</v>
      </c>
      <c r="C174" s="71" t="s">
        <v>633</v>
      </c>
      <c r="D174" s="16" t="s">
        <v>119</v>
      </c>
      <c r="E174" s="1">
        <v>20</v>
      </c>
      <c r="F174" s="16"/>
      <c r="G174" s="16"/>
      <c r="H174" s="16"/>
      <c r="I174" s="16"/>
      <c r="J174" s="2"/>
      <c r="K174" s="2"/>
      <c r="L174" s="67">
        <v>36</v>
      </c>
      <c r="M174" s="21">
        <f t="shared" si="27"/>
        <v>720</v>
      </c>
      <c r="N174" s="32"/>
      <c r="O174" s="32"/>
      <c r="P174" s="32">
        <f t="shared" si="25"/>
        <v>720</v>
      </c>
    </row>
    <row r="175" spans="1:16">
      <c r="A175" s="16">
        <v>5</v>
      </c>
      <c r="B175" s="105" t="s">
        <v>629</v>
      </c>
      <c r="C175" s="71" t="s">
        <v>634</v>
      </c>
      <c r="D175" s="16" t="s">
        <v>119</v>
      </c>
      <c r="E175" s="1">
        <v>20</v>
      </c>
      <c r="F175" s="16"/>
      <c r="G175" s="16"/>
      <c r="H175" s="16"/>
      <c r="I175" s="16"/>
      <c r="J175" s="2"/>
      <c r="K175" s="2"/>
      <c r="L175" s="67">
        <v>60</v>
      </c>
      <c r="M175" s="21">
        <f t="shared" si="27"/>
        <v>1200</v>
      </c>
      <c r="N175" s="32"/>
      <c r="O175" s="32"/>
      <c r="P175" s="32">
        <f t="shared" si="25"/>
        <v>1200</v>
      </c>
    </row>
    <row r="176" spans="1:16">
      <c r="A176" s="16">
        <v>6</v>
      </c>
      <c r="B176" s="105" t="s">
        <v>629</v>
      </c>
      <c r="C176" s="71" t="s">
        <v>635</v>
      </c>
      <c r="D176" s="16" t="s">
        <v>119</v>
      </c>
      <c r="E176" s="1">
        <v>20</v>
      </c>
      <c r="F176" s="16"/>
      <c r="G176" s="16"/>
      <c r="H176" s="16"/>
      <c r="I176" s="16"/>
      <c r="J176" s="2"/>
      <c r="K176" s="2"/>
      <c r="L176" s="67">
        <v>87</v>
      </c>
      <c r="M176" s="21">
        <f t="shared" si="27"/>
        <v>1740</v>
      </c>
      <c r="N176" s="32"/>
      <c r="O176" s="32"/>
      <c r="P176" s="32">
        <f t="shared" si="25"/>
        <v>1740</v>
      </c>
    </row>
    <row r="177" spans="1:16">
      <c r="A177" s="16">
        <v>7</v>
      </c>
      <c r="B177" s="105" t="s">
        <v>629</v>
      </c>
      <c r="C177" s="71" t="s">
        <v>636</v>
      </c>
      <c r="D177" s="16" t="s">
        <v>119</v>
      </c>
      <c r="E177" s="1">
        <v>50</v>
      </c>
      <c r="F177" s="16"/>
      <c r="G177" s="16"/>
      <c r="H177" s="16"/>
      <c r="I177" s="16"/>
      <c r="J177" s="2"/>
      <c r="K177" s="2"/>
      <c r="L177" s="67">
        <v>142</v>
      </c>
      <c r="M177" s="21">
        <f t="shared" si="27"/>
        <v>7100</v>
      </c>
      <c r="N177" s="32"/>
      <c r="O177" s="32"/>
      <c r="P177" s="32">
        <f t="shared" si="25"/>
        <v>7100</v>
      </c>
    </row>
    <row r="178" spans="1:16">
      <c r="A178" s="91"/>
      <c r="B178" s="91"/>
      <c r="C178" s="18" t="s">
        <v>637</v>
      </c>
      <c r="D178" s="19"/>
      <c r="E178" s="1"/>
      <c r="F178" s="67"/>
      <c r="G178" s="83"/>
      <c r="H178" s="67"/>
      <c r="I178" s="83"/>
      <c r="J178" s="2"/>
      <c r="K178" s="2"/>
      <c r="L178" s="76"/>
      <c r="M178" s="21"/>
      <c r="N178" s="19"/>
      <c r="O178" s="19"/>
      <c r="P178" s="32"/>
    </row>
    <row r="179" spans="1:16" ht="25.5">
      <c r="A179" s="19">
        <v>1</v>
      </c>
      <c r="B179" s="19" t="s">
        <v>638</v>
      </c>
      <c r="C179" s="71" t="s">
        <v>639</v>
      </c>
      <c r="D179" s="19" t="s">
        <v>119</v>
      </c>
      <c r="E179" s="1">
        <v>120</v>
      </c>
      <c r="F179" s="19"/>
      <c r="G179" s="19"/>
      <c r="H179" s="19"/>
      <c r="I179" s="19"/>
      <c r="J179" s="2"/>
      <c r="K179" s="2"/>
      <c r="L179" s="76"/>
      <c r="M179" s="21"/>
      <c r="N179" s="19">
        <v>1</v>
      </c>
      <c r="O179" s="19">
        <f t="shared" ref="O179:O180" si="28">N179*E179</f>
        <v>120</v>
      </c>
      <c r="P179" s="32">
        <f t="shared" ref="P179:P187" si="29">G179+I179+K179+M179+O179</f>
        <v>120</v>
      </c>
    </row>
    <row r="180" spans="1:16" ht="25.5">
      <c r="A180" s="19">
        <v>2</v>
      </c>
      <c r="B180" s="19" t="s">
        <v>640</v>
      </c>
      <c r="C180" s="71" t="s">
        <v>641</v>
      </c>
      <c r="D180" s="19" t="s">
        <v>119</v>
      </c>
      <c r="E180" s="1">
        <v>25</v>
      </c>
      <c r="F180" s="19"/>
      <c r="G180" s="19"/>
      <c r="H180" s="19"/>
      <c r="I180" s="19"/>
      <c r="J180" s="2"/>
      <c r="K180" s="2"/>
      <c r="L180" s="76"/>
      <c r="M180" s="21"/>
      <c r="N180" s="19">
        <v>11</v>
      </c>
      <c r="O180" s="19">
        <f t="shared" si="28"/>
        <v>275</v>
      </c>
      <c r="P180" s="32">
        <f t="shared" si="29"/>
        <v>275</v>
      </c>
    </row>
    <row r="181" spans="1:16">
      <c r="A181" s="41"/>
      <c r="B181" s="41"/>
      <c r="C181" s="18" t="s">
        <v>642</v>
      </c>
      <c r="D181" s="19"/>
      <c r="E181" s="1"/>
      <c r="F181" s="67"/>
      <c r="G181" s="83"/>
      <c r="H181" s="67"/>
      <c r="I181" s="83"/>
      <c r="J181" s="2"/>
      <c r="K181" s="2"/>
      <c r="L181" s="76"/>
      <c r="M181" s="21"/>
      <c r="N181" s="19"/>
      <c r="O181" s="19"/>
      <c r="P181" s="32"/>
    </row>
    <row r="182" spans="1:16">
      <c r="A182" s="16">
        <v>1</v>
      </c>
      <c r="B182" s="16" t="s">
        <v>643</v>
      </c>
      <c r="C182" s="71" t="s">
        <v>644</v>
      </c>
      <c r="D182" s="16" t="s">
        <v>119</v>
      </c>
      <c r="E182" s="1">
        <v>2</v>
      </c>
      <c r="F182" s="16">
        <v>180</v>
      </c>
      <c r="G182" s="16">
        <f>F182*E182</f>
        <v>360</v>
      </c>
      <c r="H182" s="16"/>
      <c r="I182" s="16"/>
      <c r="J182" s="2"/>
      <c r="K182" s="2"/>
      <c r="L182" s="76"/>
      <c r="M182" s="16"/>
      <c r="N182" s="32"/>
      <c r="O182" s="32"/>
      <c r="P182" s="32">
        <f t="shared" si="29"/>
        <v>360</v>
      </c>
    </row>
    <row r="183" spans="1:16">
      <c r="A183" s="41"/>
      <c r="B183" s="41"/>
      <c r="C183" s="106" t="s">
        <v>645</v>
      </c>
      <c r="D183" s="19"/>
      <c r="E183" s="1"/>
      <c r="F183" s="67"/>
      <c r="G183" s="83"/>
      <c r="H183" s="67"/>
      <c r="I183" s="83"/>
      <c r="J183" s="56"/>
      <c r="K183" s="56"/>
      <c r="L183" s="67"/>
      <c r="M183" s="21"/>
      <c r="N183" s="21"/>
      <c r="O183" s="21"/>
      <c r="P183" s="32"/>
    </row>
    <row r="184" spans="1:16" ht="25.5">
      <c r="A184" s="16">
        <v>1</v>
      </c>
      <c r="B184" s="71" t="s">
        <v>646</v>
      </c>
      <c r="C184" s="71" t="s">
        <v>647</v>
      </c>
      <c r="D184" s="16" t="s">
        <v>119</v>
      </c>
      <c r="E184" s="1">
        <v>10</v>
      </c>
      <c r="F184" s="16">
        <v>44</v>
      </c>
      <c r="G184" s="16">
        <f>F184*E184</f>
        <v>440</v>
      </c>
      <c r="H184" s="16"/>
      <c r="I184" s="16"/>
      <c r="J184" s="56"/>
      <c r="K184" s="56"/>
      <c r="L184" s="107"/>
      <c r="M184" s="16"/>
      <c r="N184" s="32"/>
      <c r="O184" s="32"/>
      <c r="P184" s="32">
        <f t="shared" si="29"/>
        <v>440</v>
      </c>
    </row>
    <row r="185" spans="1:16" ht="25.5">
      <c r="A185" s="16">
        <v>2</v>
      </c>
      <c r="B185" s="71" t="s">
        <v>648</v>
      </c>
      <c r="C185" s="71" t="s">
        <v>649</v>
      </c>
      <c r="D185" s="16" t="s">
        <v>119</v>
      </c>
      <c r="E185" s="1">
        <v>70</v>
      </c>
      <c r="F185" s="16">
        <v>106</v>
      </c>
      <c r="G185" s="16">
        <f t="shared" ref="G185:G187" si="30">F185*E185</f>
        <v>7420</v>
      </c>
      <c r="H185" s="16"/>
      <c r="I185" s="16"/>
      <c r="J185" s="2"/>
      <c r="K185" s="2"/>
      <c r="L185" s="76"/>
      <c r="M185" s="16"/>
      <c r="N185" s="32"/>
      <c r="O185" s="32"/>
      <c r="P185" s="32">
        <f t="shared" si="29"/>
        <v>7420</v>
      </c>
    </row>
    <row r="186" spans="1:16" ht="25.5">
      <c r="A186" s="16">
        <v>3</v>
      </c>
      <c r="B186" s="71" t="s">
        <v>650</v>
      </c>
      <c r="C186" s="71" t="s">
        <v>651</v>
      </c>
      <c r="D186" s="16" t="s">
        <v>119</v>
      </c>
      <c r="E186" s="1">
        <v>80</v>
      </c>
      <c r="F186" s="16">
        <v>44</v>
      </c>
      <c r="G186" s="16">
        <f t="shared" si="30"/>
        <v>3520</v>
      </c>
      <c r="H186" s="16"/>
      <c r="I186" s="16"/>
      <c r="J186" s="2"/>
      <c r="K186" s="2"/>
      <c r="L186" s="76"/>
      <c r="M186" s="16"/>
      <c r="N186" s="32"/>
      <c r="O186" s="32"/>
      <c r="P186" s="32">
        <f t="shared" si="29"/>
        <v>3520</v>
      </c>
    </row>
    <row r="187" spans="1:16" ht="25.5">
      <c r="A187" s="16">
        <v>4</v>
      </c>
      <c r="B187" s="16" t="s">
        <v>652</v>
      </c>
      <c r="C187" s="71" t="s">
        <v>653</v>
      </c>
      <c r="D187" s="16" t="s">
        <v>119</v>
      </c>
      <c r="E187" s="1">
        <v>10</v>
      </c>
      <c r="F187" s="16">
        <v>12</v>
      </c>
      <c r="G187" s="16">
        <f t="shared" si="30"/>
        <v>120</v>
      </c>
      <c r="H187" s="16"/>
      <c r="I187" s="16"/>
      <c r="J187" s="2"/>
      <c r="K187" s="2"/>
      <c r="L187" s="76"/>
      <c r="M187" s="16"/>
      <c r="N187" s="32"/>
      <c r="O187" s="32"/>
      <c r="P187" s="32">
        <f t="shared" si="29"/>
        <v>120</v>
      </c>
    </row>
    <row r="188" spans="1:16">
      <c r="A188" s="43"/>
      <c r="B188" s="43"/>
      <c r="C188" s="18" t="s">
        <v>654</v>
      </c>
      <c r="D188" s="16"/>
      <c r="E188" s="1"/>
      <c r="F188" s="89"/>
      <c r="G188" s="104"/>
      <c r="H188" s="89"/>
      <c r="I188" s="104"/>
      <c r="J188" s="2"/>
      <c r="K188" s="2"/>
      <c r="L188" s="76"/>
      <c r="M188" s="16"/>
      <c r="N188" s="32"/>
      <c r="O188" s="32"/>
      <c r="P188" s="32"/>
    </row>
    <row r="189" spans="1:16" ht="25.5">
      <c r="A189" s="16">
        <v>1</v>
      </c>
      <c r="B189" s="16" t="s">
        <v>655</v>
      </c>
      <c r="C189" s="71" t="s">
        <v>656</v>
      </c>
      <c r="D189" s="16" t="s">
        <v>119</v>
      </c>
      <c r="E189" s="1">
        <v>20</v>
      </c>
      <c r="F189" s="16">
        <v>10</v>
      </c>
      <c r="G189" s="16">
        <f>F189*E189</f>
        <v>200</v>
      </c>
      <c r="H189" s="16"/>
      <c r="I189" s="16"/>
      <c r="J189" s="2"/>
      <c r="K189" s="2"/>
      <c r="L189" s="76"/>
      <c r="M189" s="16"/>
      <c r="N189" s="32"/>
      <c r="O189" s="32"/>
      <c r="P189" s="32">
        <f t="shared" ref="P189:P252" si="31">G189+I189+K189+M189+O189</f>
        <v>200</v>
      </c>
    </row>
    <row r="190" spans="1:16" ht="25.5">
      <c r="A190" s="16">
        <v>2</v>
      </c>
      <c r="B190" s="16" t="s">
        <v>657</v>
      </c>
      <c r="C190" s="71" t="s">
        <v>658</v>
      </c>
      <c r="D190" s="16" t="s">
        <v>119</v>
      </c>
      <c r="E190" s="1">
        <v>25</v>
      </c>
      <c r="F190" s="16">
        <v>31</v>
      </c>
      <c r="G190" s="16">
        <f t="shared" ref="G190:G191" si="32">F190*E190</f>
        <v>775</v>
      </c>
      <c r="H190" s="16"/>
      <c r="I190" s="16"/>
      <c r="J190" s="2"/>
      <c r="K190" s="2"/>
      <c r="L190" s="76"/>
      <c r="M190" s="16"/>
      <c r="N190" s="32"/>
      <c r="O190" s="32"/>
      <c r="P190" s="32">
        <f t="shared" si="31"/>
        <v>775</v>
      </c>
    </row>
    <row r="191" spans="1:16" ht="25.5">
      <c r="A191" s="16">
        <v>3</v>
      </c>
      <c r="B191" s="16" t="s">
        <v>659</v>
      </c>
      <c r="C191" s="71" t="s">
        <v>660</v>
      </c>
      <c r="D191" s="16" t="s">
        <v>119</v>
      </c>
      <c r="E191" s="1">
        <v>15</v>
      </c>
      <c r="F191" s="16">
        <v>2</v>
      </c>
      <c r="G191" s="16">
        <f t="shared" si="32"/>
        <v>30</v>
      </c>
      <c r="H191" s="16"/>
      <c r="I191" s="16"/>
      <c r="J191" s="2"/>
      <c r="K191" s="2"/>
      <c r="L191" s="76"/>
      <c r="M191" s="16"/>
      <c r="N191" s="32"/>
      <c r="O191" s="32"/>
      <c r="P191" s="32">
        <f t="shared" si="31"/>
        <v>30</v>
      </c>
    </row>
    <row r="192" spans="1:16">
      <c r="A192" s="43"/>
      <c r="B192" s="43"/>
      <c r="C192" s="18" t="s">
        <v>661</v>
      </c>
      <c r="D192" s="16"/>
      <c r="E192" s="1"/>
      <c r="F192" s="89"/>
      <c r="G192" s="104"/>
      <c r="H192" s="89"/>
      <c r="I192" s="104"/>
      <c r="J192" s="2"/>
      <c r="K192" s="2"/>
      <c r="L192" s="76"/>
      <c r="M192" s="16"/>
      <c r="N192" s="32"/>
      <c r="O192" s="32"/>
      <c r="P192" s="32"/>
    </row>
    <row r="193" spans="1:16" ht="25.5">
      <c r="A193" s="16">
        <v>1</v>
      </c>
      <c r="B193" s="16" t="s">
        <v>662</v>
      </c>
      <c r="C193" s="71" t="s">
        <v>663</v>
      </c>
      <c r="D193" s="16" t="s">
        <v>119</v>
      </c>
      <c r="E193" s="29">
        <v>25</v>
      </c>
      <c r="F193" s="16"/>
      <c r="G193" s="16"/>
      <c r="H193" s="16"/>
      <c r="I193" s="16"/>
      <c r="J193" s="2"/>
      <c r="K193" s="2"/>
      <c r="L193" s="76"/>
      <c r="M193" s="16"/>
      <c r="N193" s="108">
        <v>2</v>
      </c>
      <c r="O193" s="108">
        <f>N193*E193</f>
        <v>50</v>
      </c>
      <c r="P193" s="32">
        <f t="shared" si="31"/>
        <v>50</v>
      </c>
    </row>
    <row r="194" spans="1:16" ht="25.5">
      <c r="A194" s="16">
        <v>2</v>
      </c>
      <c r="B194" s="16" t="s">
        <v>664</v>
      </c>
      <c r="C194" s="71" t="s">
        <v>665</v>
      </c>
      <c r="D194" s="16" t="s">
        <v>119</v>
      </c>
      <c r="E194" s="29">
        <v>40</v>
      </c>
      <c r="F194" s="16"/>
      <c r="G194" s="16"/>
      <c r="H194" s="16"/>
      <c r="I194" s="16"/>
      <c r="J194" s="2"/>
      <c r="K194" s="2"/>
      <c r="L194" s="76"/>
      <c r="M194" s="16"/>
      <c r="N194" s="108">
        <v>2</v>
      </c>
      <c r="O194" s="108">
        <f t="shared" ref="O194:O198" si="33">N194*E194</f>
        <v>80</v>
      </c>
      <c r="P194" s="32">
        <f t="shared" si="31"/>
        <v>80</v>
      </c>
    </row>
    <row r="195" spans="1:16" ht="25.5">
      <c r="A195" s="16">
        <v>3</v>
      </c>
      <c r="B195" s="16" t="s">
        <v>666</v>
      </c>
      <c r="C195" s="71" t="s">
        <v>667</v>
      </c>
      <c r="D195" s="16" t="s">
        <v>119</v>
      </c>
      <c r="E195" s="29">
        <v>40</v>
      </c>
      <c r="F195" s="16"/>
      <c r="G195" s="16"/>
      <c r="H195" s="16"/>
      <c r="I195" s="16"/>
      <c r="J195" s="2"/>
      <c r="K195" s="2"/>
      <c r="L195" s="76"/>
      <c r="M195" s="16"/>
      <c r="N195" s="108">
        <v>3</v>
      </c>
      <c r="O195" s="108">
        <f t="shared" si="33"/>
        <v>120</v>
      </c>
      <c r="P195" s="32">
        <f t="shared" si="31"/>
        <v>120</v>
      </c>
    </row>
    <row r="196" spans="1:16" ht="25.5">
      <c r="A196" s="16">
        <v>4</v>
      </c>
      <c r="B196" s="16" t="s">
        <v>662</v>
      </c>
      <c r="C196" s="71" t="s">
        <v>668</v>
      </c>
      <c r="D196" s="16" t="s">
        <v>119</v>
      </c>
      <c r="E196" s="29">
        <v>20</v>
      </c>
      <c r="F196" s="16"/>
      <c r="G196" s="16"/>
      <c r="H196" s="16"/>
      <c r="I196" s="16"/>
      <c r="J196" s="2"/>
      <c r="K196" s="2"/>
      <c r="L196" s="76"/>
      <c r="M196" s="16"/>
      <c r="N196" s="108">
        <v>4</v>
      </c>
      <c r="O196" s="108">
        <f t="shared" si="33"/>
        <v>80</v>
      </c>
      <c r="P196" s="32">
        <f t="shared" si="31"/>
        <v>80</v>
      </c>
    </row>
    <row r="197" spans="1:16" ht="25.5">
      <c r="A197" s="16">
        <v>5</v>
      </c>
      <c r="B197" s="16" t="s">
        <v>662</v>
      </c>
      <c r="C197" s="71" t="s">
        <v>669</v>
      </c>
      <c r="D197" s="16" t="s">
        <v>119</v>
      </c>
      <c r="E197" s="29">
        <v>30</v>
      </c>
      <c r="F197" s="16"/>
      <c r="G197" s="16"/>
      <c r="H197" s="16"/>
      <c r="I197" s="16"/>
      <c r="J197" s="2"/>
      <c r="K197" s="2"/>
      <c r="L197" s="76"/>
      <c r="M197" s="16"/>
      <c r="N197" s="108">
        <v>4</v>
      </c>
      <c r="O197" s="108">
        <f t="shared" si="33"/>
        <v>120</v>
      </c>
      <c r="P197" s="32">
        <f t="shared" si="31"/>
        <v>120</v>
      </c>
    </row>
    <row r="198" spans="1:16" ht="25.5">
      <c r="A198" s="16">
        <v>6</v>
      </c>
      <c r="B198" s="16" t="s">
        <v>670</v>
      </c>
      <c r="C198" s="71" t="s">
        <v>671</v>
      </c>
      <c r="D198" s="16" t="s">
        <v>119</v>
      </c>
      <c r="E198" s="29">
        <v>25</v>
      </c>
      <c r="F198" s="16"/>
      <c r="G198" s="16"/>
      <c r="H198" s="16"/>
      <c r="I198" s="16"/>
      <c r="J198" s="2"/>
      <c r="K198" s="2"/>
      <c r="L198" s="76"/>
      <c r="M198" s="16"/>
      <c r="N198" s="108">
        <v>4</v>
      </c>
      <c r="O198" s="108">
        <f t="shared" si="33"/>
        <v>100</v>
      </c>
      <c r="P198" s="32">
        <f t="shared" si="31"/>
        <v>100</v>
      </c>
    </row>
    <row r="199" spans="1:16">
      <c r="A199" s="43"/>
      <c r="B199" s="43"/>
      <c r="C199" s="18" t="s">
        <v>672</v>
      </c>
      <c r="D199" s="16"/>
      <c r="E199" s="29"/>
      <c r="F199" s="89"/>
      <c r="G199" s="104"/>
      <c r="H199" s="89"/>
      <c r="I199" s="104"/>
      <c r="J199" s="2"/>
      <c r="K199" s="2"/>
      <c r="L199" s="76"/>
      <c r="M199" s="16"/>
      <c r="N199" s="108"/>
      <c r="O199" s="108"/>
      <c r="P199" s="32"/>
    </row>
    <row r="200" spans="1:16" ht="25.5">
      <c r="A200" s="16">
        <v>1</v>
      </c>
      <c r="B200" s="16" t="s">
        <v>673</v>
      </c>
      <c r="C200" s="71" t="s">
        <v>674</v>
      </c>
      <c r="D200" s="16" t="s">
        <v>119</v>
      </c>
      <c r="E200" s="1">
        <v>200</v>
      </c>
      <c r="F200" s="16">
        <v>170</v>
      </c>
      <c r="G200" s="16">
        <f>F200*E200</f>
        <v>34000</v>
      </c>
      <c r="H200" s="19"/>
      <c r="I200" s="16">
        <f>H200*E200</f>
        <v>0</v>
      </c>
      <c r="J200" s="2"/>
      <c r="K200" s="2"/>
      <c r="L200" s="76"/>
      <c r="M200" s="16"/>
      <c r="N200" s="21"/>
      <c r="O200" s="19"/>
      <c r="P200" s="32">
        <f t="shared" si="31"/>
        <v>34000</v>
      </c>
    </row>
    <row r="201" spans="1:16" ht="25.5">
      <c r="A201" s="16">
        <v>2</v>
      </c>
      <c r="B201" s="16" t="s">
        <v>675</v>
      </c>
      <c r="C201" s="71" t="s">
        <v>676</v>
      </c>
      <c r="D201" s="16" t="s">
        <v>119</v>
      </c>
      <c r="E201" s="1">
        <v>250</v>
      </c>
      <c r="F201" s="16"/>
      <c r="G201" s="16">
        <f>F201*E201</f>
        <v>0</v>
      </c>
      <c r="H201" s="16">
        <v>3</v>
      </c>
      <c r="I201" s="16">
        <v>750</v>
      </c>
      <c r="J201" s="19"/>
      <c r="K201" s="19"/>
      <c r="L201" s="67"/>
      <c r="M201" s="16"/>
      <c r="N201" s="32"/>
      <c r="O201" s="32"/>
      <c r="P201" s="32">
        <f t="shared" si="31"/>
        <v>750</v>
      </c>
    </row>
    <row r="202" spans="1:16">
      <c r="A202" s="43"/>
      <c r="B202" s="43"/>
      <c r="C202" s="18" t="s">
        <v>677</v>
      </c>
      <c r="D202" s="16"/>
      <c r="E202" s="1"/>
      <c r="F202" s="89"/>
      <c r="G202" s="104"/>
      <c r="H202" s="89"/>
      <c r="I202" s="104"/>
      <c r="J202" s="19"/>
      <c r="K202" s="19"/>
      <c r="L202" s="67"/>
      <c r="M202" s="16"/>
      <c r="N202" s="32"/>
      <c r="O202" s="32"/>
      <c r="P202" s="32"/>
    </row>
    <row r="203" spans="1:16" ht="25.5">
      <c r="A203" s="16">
        <v>1</v>
      </c>
      <c r="B203" s="16" t="s">
        <v>678</v>
      </c>
      <c r="C203" s="71" t="s">
        <v>679</v>
      </c>
      <c r="D203" s="16" t="s">
        <v>121</v>
      </c>
      <c r="E203" s="1">
        <v>40</v>
      </c>
      <c r="F203" s="21"/>
      <c r="G203" s="19"/>
      <c r="H203" s="19"/>
      <c r="I203" s="19"/>
      <c r="J203" s="19">
        <v>321</v>
      </c>
      <c r="K203" s="2">
        <f>J203*E203</f>
        <v>12840</v>
      </c>
      <c r="L203" s="76"/>
      <c r="M203" s="19"/>
      <c r="N203" s="32"/>
      <c r="O203" s="32"/>
      <c r="P203" s="32">
        <f t="shared" si="31"/>
        <v>12840</v>
      </c>
    </row>
    <row r="204" spans="1:16" ht="25.5">
      <c r="A204" s="16">
        <v>2</v>
      </c>
      <c r="B204" s="16" t="s">
        <v>680</v>
      </c>
      <c r="C204" s="71" t="s">
        <v>681</v>
      </c>
      <c r="D204" s="16" t="s">
        <v>121</v>
      </c>
      <c r="E204" s="1">
        <v>30</v>
      </c>
      <c r="F204" s="21"/>
      <c r="G204" s="19"/>
      <c r="H204" s="19"/>
      <c r="I204" s="19"/>
      <c r="J204" s="19">
        <v>659</v>
      </c>
      <c r="K204" s="2">
        <f t="shared" ref="K204:K205" si="34">J204*E204</f>
        <v>19770</v>
      </c>
      <c r="L204" s="76"/>
      <c r="M204" s="19"/>
      <c r="N204" s="32"/>
      <c r="O204" s="32"/>
      <c r="P204" s="32">
        <f t="shared" si="31"/>
        <v>19770</v>
      </c>
    </row>
    <row r="205" spans="1:16" ht="25.5">
      <c r="A205" s="16">
        <v>3</v>
      </c>
      <c r="B205" s="16" t="s">
        <v>678</v>
      </c>
      <c r="C205" s="71" t="s">
        <v>682</v>
      </c>
      <c r="D205" s="16" t="s">
        <v>121</v>
      </c>
      <c r="E205" s="1">
        <v>30</v>
      </c>
      <c r="F205" s="21"/>
      <c r="G205" s="19"/>
      <c r="H205" s="19"/>
      <c r="I205" s="19"/>
      <c r="J205" s="19">
        <v>131</v>
      </c>
      <c r="K205" s="2">
        <f t="shared" si="34"/>
        <v>3930</v>
      </c>
      <c r="L205" s="76"/>
      <c r="M205" s="19"/>
      <c r="N205" s="32"/>
      <c r="O205" s="32"/>
      <c r="P205" s="32">
        <f t="shared" si="31"/>
        <v>3930</v>
      </c>
    </row>
    <row r="206" spans="1:16">
      <c r="A206" s="43"/>
      <c r="B206" s="43"/>
      <c r="C206" s="18" t="s">
        <v>683</v>
      </c>
      <c r="D206" s="16"/>
      <c r="E206" s="1"/>
      <c r="F206" s="98"/>
      <c r="G206" s="83"/>
      <c r="H206" s="67"/>
      <c r="I206" s="83"/>
      <c r="J206" s="19"/>
      <c r="K206" s="2"/>
      <c r="L206" s="76"/>
      <c r="M206" s="19"/>
      <c r="N206" s="32"/>
      <c r="O206" s="32"/>
      <c r="P206" s="32"/>
    </row>
    <row r="207" spans="1:16" ht="25.5">
      <c r="A207" s="16">
        <v>1</v>
      </c>
      <c r="B207" s="296" t="s">
        <v>684</v>
      </c>
      <c r="C207" s="71" t="s">
        <v>685</v>
      </c>
      <c r="D207" s="19" t="s">
        <v>398</v>
      </c>
      <c r="E207" s="1">
        <v>50</v>
      </c>
      <c r="F207" s="16">
        <v>6</v>
      </c>
      <c r="G207" s="16">
        <f>F207*E207</f>
        <v>300</v>
      </c>
      <c r="H207" s="16"/>
      <c r="I207" s="16"/>
      <c r="J207" s="2"/>
      <c r="K207" s="2"/>
      <c r="L207" s="76"/>
      <c r="M207" s="19"/>
      <c r="N207" s="32"/>
      <c r="O207" s="32"/>
      <c r="P207" s="32">
        <f t="shared" si="31"/>
        <v>300</v>
      </c>
    </row>
    <row r="208" spans="1:16">
      <c r="A208" s="16">
        <v>2</v>
      </c>
      <c r="B208" s="286"/>
      <c r="C208" s="71" t="s">
        <v>686</v>
      </c>
      <c r="D208" s="16" t="s">
        <v>119</v>
      </c>
      <c r="E208" s="1">
        <v>50</v>
      </c>
      <c r="F208" s="16">
        <v>21</v>
      </c>
      <c r="G208" s="16">
        <f>F208*E208</f>
        <v>1050</v>
      </c>
      <c r="H208" s="16"/>
      <c r="I208" s="16"/>
      <c r="J208" s="2"/>
      <c r="K208" s="2"/>
      <c r="L208" s="76"/>
      <c r="M208" s="19"/>
      <c r="N208" s="32"/>
      <c r="O208" s="32"/>
      <c r="P208" s="32">
        <f t="shared" si="31"/>
        <v>1050</v>
      </c>
    </row>
    <row r="209" spans="1:16">
      <c r="A209" s="16">
        <v>3</v>
      </c>
      <c r="B209" s="16" t="s">
        <v>687</v>
      </c>
      <c r="C209" s="71" t="s">
        <v>688</v>
      </c>
      <c r="D209" s="16" t="s">
        <v>119</v>
      </c>
      <c r="E209" s="1">
        <v>11</v>
      </c>
      <c r="F209" s="16">
        <v>63</v>
      </c>
      <c r="G209" s="16">
        <f t="shared" ref="G209:G211" si="35">F209*E209</f>
        <v>693</v>
      </c>
      <c r="H209" s="16"/>
      <c r="I209" s="16"/>
      <c r="J209" s="2"/>
      <c r="K209" s="2"/>
      <c r="L209" s="76"/>
      <c r="M209" s="19"/>
      <c r="N209" s="32"/>
      <c r="O209" s="32"/>
      <c r="P209" s="32">
        <f t="shared" si="31"/>
        <v>693</v>
      </c>
    </row>
    <row r="210" spans="1:16">
      <c r="A210" s="16">
        <v>4</v>
      </c>
      <c r="B210" s="16" t="s">
        <v>689</v>
      </c>
      <c r="C210" s="71" t="s">
        <v>690</v>
      </c>
      <c r="D210" s="16" t="s">
        <v>119</v>
      </c>
      <c r="E210" s="1">
        <v>650</v>
      </c>
      <c r="F210" s="16">
        <v>7</v>
      </c>
      <c r="G210" s="16">
        <f t="shared" si="35"/>
        <v>4550</v>
      </c>
      <c r="H210" s="16"/>
      <c r="I210" s="16"/>
      <c r="J210" s="2"/>
      <c r="K210" s="2"/>
      <c r="L210" s="76"/>
      <c r="M210" s="19"/>
      <c r="N210" s="32"/>
      <c r="O210" s="32"/>
      <c r="P210" s="32">
        <f t="shared" si="31"/>
        <v>4550</v>
      </c>
    </row>
    <row r="211" spans="1:16">
      <c r="A211" s="16">
        <v>5</v>
      </c>
      <c r="B211" s="16" t="s">
        <v>691</v>
      </c>
      <c r="C211" s="71" t="s">
        <v>692</v>
      </c>
      <c r="D211" s="16" t="s">
        <v>119</v>
      </c>
      <c r="E211" s="1">
        <v>550</v>
      </c>
      <c r="F211" s="16">
        <v>3</v>
      </c>
      <c r="G211" s="16">
        <f t="shared" si="35"/>
        <v>1650</v>
      </c>
      <c r="H211" s="16"/>
      <c r="I211" s="16"/>
      <c r="J211" s="2"/>
      <c r="K211" s="2"/>
      <c r="L211" s="76"/>
      <c r="M211" s="19"/>
      <c r="N211" s="32"/>
      <c r="O211" s="32"/>
      <c r="P211" s="32">
        <f t="shared" si="31"/>
        <v>1650</v>
      </c>
    </row>
    <row r="212" spans="1:16">
      <c r="A212" s="43"/>
      <c r="B212" s="43"/>
      <c r="C212" s="18" t="s">
        <v>693</v>
      </c>
      <c r="D212" s="16"/>
      <c r="E212" s="1"/>
      <c r="F212" s="89"/>
      <c r="G212" s="104"/>
      <c r="H212" s="89"/>
      <c r="I212" s="104"/>
      <c r="J212" s="2"/>
      <c r="K212" s="2"/>
      <c r="L212" s="76"/>
      <c r="M212" s="19"/>
      <c r="N212" s="32"/>
      <c r="O212" s="32"/>
      <c r="P212" s="32"/>
    </row>
    <row r="213" spans="1:16" ht="25.5">
      <c r="A213" s="16">
        <v>1</v>
      </c>
      <c r="B213" s="16" t="s">
        <v>225</v>
      </c>
      <c r="C213" s="71" t="s">
        <v>694</v>
      </c>
      <c r="D213" s="16" t="s">
        <v>28</v>
      </c>
      <c r="E213" s="29">
        <v>50</v>
      </c>
      <c r="F213" s="16"/>
      <c r="G213" s="16"/>
      <c r="H213" s="16"/>
      <c r="I213" s="16"/>
      <c r="J213" s="2" t="s">
        <v>695</v>
      </c>
      <c r="K213" s="2"/>
      <c r="L213" s="76"/>
      <c r="M213" s="19"/>
      <c r="N213" s="108">
        <v>245</v>
      </c>
      <c r="O213" s="108">
        <f>N213*E213</f>
        <v>12250</v>
      </c>
      <c r="P213" s="32">
        <f t="shared" si="31"/>
        <v>12250</v>
      </c>
    </row>
    <row r="214" spans="1:16" ht="25.5">
      <c r="A214" s="16">
        <v>2</v>
      </c>
      <c r="B214" s="16" t="s">
        <v>211</v>
      </c>
      <c r="C214" s="71" t="s">
        <v>696</v>
      </c>
      <c r="D214" s="16" t="s">
        <v>59</v>
      </c>
      <c r="E214" s="1">
        <v>40</v>
      </c>
      <c r="F214" s="61"/>
      <c r="G214" s="16"/>
      <c r="H214" s="16"/>
      <c r="I214" s="16"/>
      <c r="J214" s="2"/>
      <c r="K214" s="2"/>
      <c r="L214" s="76"/>
      <c r="M214" s="19"/>
      <c r="N214" s="16">
        <v>75</v>
      </c>
      <c r="O214" s="108">
        <f t="shared" ref="O214" si="36">N214*E214</f>
        <v>3000</v>
      </c>
      <c r="P214" s="32">
        <f t="shared" si="31"/>
        <v>3000</v>
      </c>
    </row>
    <row r="215" spans="1:16">
      <c r="A215" s="43"/>
      <c r="B215" s="43"/>
      <c r="C215" s="18" t="s">
        <v>697</v>
      </c>
      <c r="D215" s="16"/>
      <c r="E215" s="1"/>
      <c r="F215" s="89"/>
      <c r="G215" s="104"/>
      <c r="H215" s="89"/>
      <c r="I215" s="104"/>
      <c r="J215" s="2"/>
      <c r="K215" s="2"/>
      <c r="L215" s="76"/>
      <c r="M215" s="16"/>
      <c r="N215" s="32"/>
      <c r="O215" s="108"/>
      <c r="P215" s="32"/>
    </row>
    <row r="216" spans="1:16" ht="25.5">
      <c r="A216" s="16">
        <v>1</v>
      </c>
      <c r="B216" s="16" t="s">
        <v>698</v>
      </c>
      <c r="C216" s="71" t="s">
        <v>699</v>
      </c>
      <c r="D216" s="16" t="s">
        <v>59</v>
      </c>
      <c r="E216" s="109">
        <v>700</v>
      </c>
      <c r="F216" s="16">
        <v>98</v>
      </c>
      <c r="G216" s="16">
        <f>F216*E216</f>
        <v>68600</v>
      </c>
      <c r="H216" s="16"/>
      <c r="I216" s="16"/>
      <c r="J216" s="2"/>
      <c r="K216" s="2"/>
      <c r="L216" s="76"/>
      <c r="M216" s="19"/>
      <c r="N216" s="32"/>
      <c r="O216" s="32"/>
      <c r="P216" s="32">
        <f t="shared" si="31"/>
        <v>68600</v>
      </c>
    </row>
    <row r="217" spans="1:16">
      <c r="A217" s="16">
        <v>2</v>
      </c>
      <c r="B217" s="77" t="s">
        <v>700</v>
      </c>
      <c r="C217" s="71" t="s">
        <v>701</v>
      </c>
      <c r="D217" s="16" t="s">
        <v>59</v>
      </c>
      <c r="E217" s="1">
        <v>50</v>
      </c>
      <c r="F217" s="61"/>
      <c r="G217" s="19"/>
      <c r="H217" s="16"/>
      <c r="I217" s="16"/>
      <c r="J217" s="19">
        <v>1367</v>
      </c>
      <c r="K217" s="110">
        <f>J217*E217</f>
        <v>68350</v>
      </c>
      <c r="L217" s="110"/>
      <c r="M217" s="21"/>
      <c r="N217" s="32"/>
      <c r="O217" s="32"/>
      <c r="P217" s="32">
        <f t="shared" si="31"/>
        <v>68350</v>
      </c>
    </row>
    <row r="218" spans="1:16">
      <c r="A218" s="16">
        <v>3</v>
      </c>
      <c r="B218" s="77" t="s">
        <v>702</v>
      </c>
      <c r="C218" s="71" t="s">
        <v>703</v>
      </c>
      <c r="D218" s="16" t="s">
        <v>59</v>
      </c>
      <c r="E218" s="1">
        <v>75</v>
      </c>
      <c r="F218" s="16">
        <v>171</v>
      </c>
      <c r="G218" s="16">
        <f>F218*E218</f>
        <v>12825</v>
      </c>
      <c r="H218" s="16"/>
      <c r="I218" s="16"/>
      <c r="J218" s="2"/>
      <c r="K218" s="2"/>
      <c r="L218" s="76"/>
      <c r="M218" s="19"/>
      <c r="N218" s="32"/>
      <c r="O218" s="32"/>
      <c r="P218" s="32">
        <f t="shared" si="31"/>
        <v>12825</v>
      </c>
    </row>
    <row r="219" spans="1:16" ht="25.5">
      <c r="A219" s="16">
        <v>4</v>
      </c>
      <c r="B219" s="16" t="s">
        <v>704</v>
      </c>
      <c r="C219" s="71" t="s">
        <v>705</v>
      </c>
      <c r="D219" s="16" t="s">
        <v>59</v>
      </c>
      <c r="E219" s="1">
        <v>30</v>
      </c>
      <c r="F219" s="16">
        <v>239</v>
      </c>
      <c r="G219" s="16">
        <f>F219*E219</f>
        <v>7170</v>
      </c>
      <c r="H219" s="16"/>
      <c r="I219" s="16"/>
      <c r="J219" s="2"/>
      <c r="K219" s="2"/>
      <c r="L219" s="76"/>
      <c r="M219" s="19"/>
      <c r="N219" s="32"/>
      <c r="O219" s="32"/>
      <c r="P219" s="32">
        <f t="shared" si="31"/>
        <v>7170</v>
      </c>
    </row>
    <row r="220" spans="1:16" ht="25.5">
      <c r="A220" s="16">
        <v>5</v>
      </c>
      <c r="B220" s="16" t="s">
        <v>706</v>
      </c>
      <c r="C220" s="71" t="s">
        <v>707</v>
      </c>
      <c r="D220" s="16" t="s">
        <v>59</v>
      </c>
      <c r="E220" s="1">
        <v>25</v>
      </c>
      <c r="F220" s="16"/>
      <c r="G220" s="16"/>
      <c r="H220" s="16"/>
      <c r="I220" s="16"/>
      <c r="J220" s="19">
        <v>58</v>
      </c>
      <c r="K220" s="110">
        <f>J220*E220</f>
        <v>1450</v>
      </c>
      <c r="L220" s="76"/>
      <c r="M220" s="19"/>
      <c r="N220" s="32"/>
      <c r="O220" s="32"/>
      <c r="P220" s="32">
        <f t="shared" si="31"/>
        <v>1450</v>
      </c>
    </row>
    <row r="221" spans="1:16" ht="25.5">
      <c r="A221" s="16">
        <v>6</v>
      </c>
      <c r="B221" s="16" t="s">
        <v>708</v>
      </c>
      <c r="C221" s="71" t="s">
        <v>709</v>
      </c>
      <c r="D221" s="16" t="s">
        <v>59</v>
      </c>
      <c r="E221" s="1">
        <v>700</v>
      </c>
      <c r="F221" s="21"/>
      <c r="G221" s="16"/>
      <c r="H221" s="16"/>
      <c r="I221" s="16"/>
      <c r="J221" s="16">
        <v>170</v>
      </c>
      <c r="K221" s="2">
        <f>J221*E221</f>
        <v>119000</v>
      </c>
      <c r="L221" s="76"/>
      <c r="M221" s="19"/>
      <c r="N221" s="32"/>
      <c r="O221" s="32"/>
      <c r="P221" s="32">
        <f t="shared" si="31"/>
        <v>119000</v>
      </c>
    </row>
    <row r="222" spans="1:16" ht="25.5">
      <c r="A222" s="16">
        <v>7</v>
      </c>
      <c r="B222" s="16" t="s">
        <v>710</v>
      </c>
      <c r="C222" s="71" t="s">
        <v>711</v>
      </c>
      <c r="D222" s="16" t="s">
        <v>59</v>
      </c>
      <c r="E222" s="1">
        <v>800</v>
      </c>
      <c r="F222" s="21"/>
      <c r="G222" s="16"/>
      <c r="H222" s="16"/>
      <c r="I222" s="16"/>
      <c r="J222" s="16">
        <v>180</v>
      </c>
      <c r="K222" s="2">
        <f>J222*E222</f>
        <v>144000</v>
      </c>
      <c r="L222" s="76"/>
      <c r="M222" s="19"/>
      <c r="N222" s="32"/>
      <c r="O222" s="32"/>
      <c r="P222" s="32">
        <f t="shared" si="31"/>
        <v>144000</v>
      </c>
    </row>
    <row r="223" spans="1:16">
      <c r="A223" s="43"/>
      <c r="B223" s="43"/>
      <c r="C223" s="18" t="s">
        <v>712</v>
      </c>
      <c r="D223" s="16"/>
      <c r="E223" s="111"/>
      <c r="F223" s="89"/>
      <c r="G223" s="104"/>
      <c r="H223" s="89"/>
      <c r="I223" s="104"/>
      <c r="J223" s="2"/>
      <c r="K223" s="2"/>
      <c r="L223" s="76"/>
      <c r="M223" s="19"/>
      <c r="N223" s="32"/>
      <c r="O223" s="32"/>
      <c r="P223" s="32"/>
    </row>
    <row r="224" spans="1:16">
      <c r="A224" s="16">
        <v>1</v>
      </c>
      <c r="B224" s="19" t="s">
        <v>453</v>
      </c>
      <c r="C224" s="18" t="s">
        <v>713</v>
      </c>
      <c r="D224" s="16" t="s">
        <v>119</v>
      </c>
      <c r="E224" s="1">
        <v>10</v>
      </c>
      <c r="F224" s="16">
        <v>20</v>
      </c>
      <c r="G224" s="16">
        <f>F224*E224</f>
        <v>200</v>
      </c>
      <c r="H224" s="16"/>
      <c r="I224" s="16"/>
      <c r="J224" s="2"/>
      <c r="K224" s="2"/>
      <c r="L224" s="76"/>
      <c r="M224" s="19"/>
      <c r="N224" s="32"/>
      <c r="O224" s="32"/>
      <c r="P224" s="32">
        <f t="shared" si="31"/>
        <v>200</v>
      </c>
    </row>
    <row r="225" spans="1:16">
      <c r="A225" s="16">
        <v>2</v>
      </c>
      <c r="B225" s="19" t="s">
        <v>421</v>
      </c>
      <c r="C225" s="71" t="s">
        <v>714</v>
      </c>
      <c r="D225" s="16" t="s">
        <v>119</v>
      </c>
      <c r="E225" s="1">
        <v>50</v>
      </c>
      <c r="F225" s="16"/>
      <c r="G225" s="16"/>
      <c r="H225" s="16"/>
      <c r="I225" s="16"/>
      <c r="J225" s="2"/>
      <c r="K225" s="2"/>
      <c r="L225" s="89">
        <v>1</v>
      </c>
      <c r="M225" s="21">
        <f t="shared" ref="M225:M228" si="37">L225*E225</f>
        <v>50</v>
      </c>
      <c r="N225" s="32"/>
      <c r="O225" s="32"/>
      <c r="P225" s="32">
        <f t="shared" si="31"/>
        <v>50</v>
      </c>
    </row>
    <row r="226" spans="1:16" ht="25.5">
      <c r="A226" s="16">
        <v>3</v>
      </c>
      <c r="B226" s="16" t="s">
        <v>715</v>
      </c>
      <c r="C226" s="71" t="s">
        <v>716</v>
      </c>
      <c r="D226" s="16" t="s">
        <v>119</v>
      </c>
      <c r="E226" s="1">
        <v>5</v>
      </c>
      <c r="F226" s="16"/>
      <c r="G226" s="16"/>
      <c r="H226" s="16"/>
      <c r="I226" s="16"/>
      <c r="J226" s="2"/>
      <c r="K226" s="2"/>
      <c r="L226" s="89">
        <v>1</v>
      </c>
      <c r="M226" s="21">
        <f t="shared" si="37"/>
        <v>5</v>
      </c>
      <c r="N226" s="32"/>
      <c r="O226" s="32"/>
      <c r="P226" s="32">
        <f t="shared" si="31"/>
        <v>5</v>
      </c>
    </row>
    <row r="227" spans="1:16" ht="25.5">
      <c r="A227" s="16">
        <v>4</v>
      </c>
      <c r="B227" s="16" t="s">
        <v>717</v>
      </c>
      <c r="C227" s="71" t="s">
        <v>718</v>
      </c>
      <c r="D227" s="16" t="s">
        <v>119</v>
      </c>
      <c r="E227" s="1">
        <v>75</v>
      </c>
      <c r="F227" s="16"/>
      <c r="G227" s="16"/>
      <c r="H227" s="16"/>
      <c r="I227" s="16"/>
      <c r="J227" s="2"/>
      <c r="K227" s="2"/>
      <c r="L227" s="89">
        <v>3</v>
      </c>
      <c r="M227" s="21">
        <f t="shared" si="37"/>
        <v>225</v>
      </c>
      <c r="N227" s="32"/>
      <c r="O227" s="32"/>
      <c r="P227" s="32">
        <f t="shared" si="31"/>
        <v>225</v>
      </c>
    </row>
    <row r="228" spans="1:16">
      <c r="A228" s="16">
        <v>5</v>
      </c>
      <c r="B228" s="19" t="s">
        <v>453</v>
      </c>
      <c r="C228" s="71" t="s">
        <v>719</v>
      </c>
      <c r="D228" s="16" t="s">
        <v>119</v>
      </c>
      <c r="E228" s="1">
        <v>50</v>
      </c>
      <c r="F228" s="16"/>
      <c r="G228" s="16"/>
      <c r="H228" s="16"/>
      <c r="I228" s="16"/>
      <c r="J228" s="2"/>
      <c r="K228" s="2"/>
      <c r="L228" s="89">
        <v>5</v>
      </c>
      <c r="M228" s="21">
        <f t="shared" si="37"/>
        <v>250</v>
      </c>
      <c r="N228" s="32"/>
      <c r="O228" s="32"/>
      <c r="P228" s="32">
        <f t="shared" si="31"/>
        <v>250</v>
      </c>
    </row>
    <row r="229" spans="1:16" ht="25.5">
      <c r="A229" s="16">
        <v>6</v>
      </c>
      <c r="B229" s="16" t="s">
        <v>720</v>
      </c>
      <c r="C229" s="71" t="s">
        <v>721</v>
      </c>
      <c r="D229" s="16" t="s">
        <v>119</v>
      </c>
      <c r="E229" s="1">
        <v>300</v>
      </c>
      <c r="F229" s="16">
        <v>6</v>
      </c>
      <c r="G229" s="16">
        <f>F229*E229</f>
        <v>1800</v>
      </c>
      <c r="H229" s="16"/>
      <c r="I229" s="16"/>
      <c r="J229" s="2"/>
      <c r="K229" s="2"/>
      <c r="L229" s="76"/>
      <c r="M229" s="16"/>
      <c r="N229" s="32"/>
      <c r="O229" s="32"/>
      <c r="P229" s="32">
        <f t="shared" si="31"/>
        <v>1800</v>
      </c>
    </row>
    <row r="230" spans="1:16" ht="25.5">
      <c r="A230" s="16">
        <v>7</v>
      </c>
      <c r="B230" s="287" t="s">
        <v>722</v>
      </c>
      <c r="C230" s="71" t="s">
        <v>723</v>
      </c>
      <c r="D230" s="16" t="s">
        <v>119</v>
      </c>
      <c r="E230" s="1">
        <v>200</v>
      </c>
      <c r="F230" s="16">
        <v>8</v>
      </c>
      <c r="G230" s="16">
        <f t="shared" ref="G230:G233" si="38">F230*E230</f>
        <v>1600</v>
      </c>
      <c r="H230" s="16"/>
      <c r="I230" s="16"/>
      <c r="J230" s="2"/>
      <c r="K230" s="2"/>
      <c r="L230" s="76"/>
      <c r="M230" s="16"/>
      <c r="N230" s="32"/>
      <c r="O230" s="32"/>
      <c r="P230" s="32">
        <f t="shared" si="31"/>
        <v>1600</v>
      </c>
    </row>
    <row r="231" spans="1:16">
      <c r="A231" s="16">
        <v>8</v>
      </c>
      <c r="B231" s="288"/>
      <c r="C231" s="71" t="s">
        <v>724</v>
      </c>
      <c r="D231" s="16" t="s">
        <v>119</v>
      </c>
      <c r="E231" s="1">
        <v>75</v>
      </c>
      <c r="F231" s="16">
        <v>5</v>
      </c>
      <c r="G231" s="16">
        <f t="shared" si="38"/>
        <v>375</v>
      </c>
      <c r="H231" s="16"/>
      <c r="I231" s="16"/>
      <c r="J231" s="2"/>
      <c r="K231" s="2"/>
      <c r="L231" s="76"/>
      <c r="M231" s="16"/>
      <c r="N231" s="32"/>
      <c r="O231" s="32"/>
      <c r="P231" s="32">
        <f t="shared" si="31"/>
        <v>375</v>
      </c>
    </row>
    <row r="232" spans="1:16" ht="25.5">
      <c r="A232" s="16">
        <v>9</v>
      </c>
      <c r="B232" s="16" t="s">
        <v>725</v>
      </c>
      <c r="C232" s="71" t="s">
        <v>726</v>
      </c>
      <c r="D232" s="16" t="s">
        <v>119</v>
      </c>
      <c r="E232" s="1">
        <v>1000</v>
      </c>
      <c r="F232" s="16">
        <v>1</v>
      </c>
      <c r="G232" s="16">
        <f t="shared" si="38"/>
        <v>1000</v>
      </c>
      <c r="H232" s="16"/>
      <c r="I232" s="16"/>
      <c r="J232" s="2"/>
      <c r="K232" s="2"/>
      <c r="L232" s="76"/>
      <c r="M232" s="16"/>
      <c r="N232" s="32"/>
      <c r="O232" s="32"/>
      <c r="P232" s="32">
        <f t="shared" si="31"/>
        <v>1000</v>
      </c>
    </row>
    <row r="233" spans="1:16" ht="25.5">
      <c r="A233" s="16">
        <v>10</v>
      </c>
      <c r="B233" s="16" t="s">
        <v>727</v>
      </c>
      <c r="C233" s="71" t="s">
        <v>728</v>
      </c>
      <c r="D233" s="16" t="s">
        <v>119</v>
      </c>
      <c r="E233" s="1">
        <v>5000</v>
      </c>
      <c r="F233" s="16">
        <v>1</v>
      </c>
      <c r="G233" s="16">
        <f t="shared" si="38"/>
        <v>5000</v>
      </c>
      <c r="H233" s="16"/>
      <c r="I233" s="16"/>
      <c r="J233" s="2"/>
      <c r="K233" s="2"/>
      <c r="L233" s="76"/>
      <c r="M233" s="16"/>
      <c r="N233" s="32"/>
      <c r="O233" s="32"/>
      <c r="P233" s="32">
        <f t="shared" si="31"/>
        <v>5000</v>
      </c>
    </row>
    <row r="234" spans="1:16" ht="25.5">
      <c r="A234" s="16">
        <v>11</v>
      </c>
      <c r="B234" s="16" t="s">
        <v>729</v>
      </c>
      <c r="C234" s="71" t="s">
        <v>730</v>
      </c>
      <c r="D234" s="16" t="s">
        <v>119</v>
      </c>
      <c r="E234" s="1">
        <v>50</v>
      </c>
      <c r="F234" s="16">
        <v>1</v>
      </c>
      <c r="G234" s="16">
        <f>F234*E234</f>
        <v>50</v>
      </c>
      <c r="H234" s="16"/>
      <c r="I234" s="16"/>
      <c r="J234" s="2"/>
      <c r="K234" s="2"/>
      <c r="L234" s="76"/>
      <c r="M234" s="16"/>
      <c r="N234" s="32"/>
      <c r="O234" s="32"/>
      <c r="P234" s="32">
        <f t="shared" si="31"/>
        <v>50</v>
      </c>
    </row>
    <row r="235" spans="1:16" ht="25.5">
      <c r="A235" s="16">
        <v>12</v>
      </c>
      <c r="B235" s="16" t="s">
        <v>731</v>
      </c>
      <c r="C235" s="71" t="s">
        <v>732</v>
      </c>
      <c r="D235" s="16" t="s">
        <v>119</v>
      </c>
      <c r="E235" s="1">
        <v>75</v>
      </c>
      <c r="F235" s="16">
        <v>1</v>
      </c>
      <c r="G235" s="16">
        <f t="shared" ref="G235:G236" si="39">F235*E235</f>
        <v>75</v>
      </c>
      <c r="H235" s="16"/>
      <c r="I235" s="16"/>
      <c r="J235" s="2"/>
      <c r="K235" s="2"/>
      <c r="L235" s="76"/>
      <c r="M235" s="16"/>
      <c r="N235" s="32"/>
      <c r="O235" s="32"/>
      <c r="P235" s="32">
        <f t="shared" si="31"/>
        <v>75</v>
      </c>
    </row>
    <row r="236" spans="1:16" ht="25.5">
      <c r="A236" s="16">
        <v>13</v>
      </c>
      <c r="B236" s="16" t="s">
        <v>733</v>
      </c>
      <c r="C236" s="71" t="s">
        <v>734</v>
      </c>
      <c r="D236" s="16" t="s">
        <v>119</v>
      </c>
      <c r="E236" s="1">
        <v>100</v>
      </c>
      <c r="F236" s="16">
        <v>3</v>
      </c>
      <c r="G236" s="16">
        <f t="shared" si="39"/>
        <v>300</v>
      </c>
      <c r="H236" s="16"/>
      <c r="I236" s="16"/>
      <c r="J236" s="2"/>
      <c r="K236" s="2"/>
      <c r="L236" s="76"/>
      <c r="M236" s="16"/>
      <c r="N236" s="32"/>
      <c r="O236" s="32"/>
      <c r="P236" s="32">
        <f t="shared" si="31"/>
        <v>300</v>
      </c>
    </row>
    <row r="237" spans="1:16" ht="25.5">
      <c r="A237" s="16">
        <v>14</v>
      </c>
      <c r="B237" s="16" t="s">
        <v>735</v>
      </c>
      <c r="C237" s="71" t="s">
        <v>736</v>
      </c>
      <c r="D237" s="16" t="s">
        <v>119</v>
      </c>
      <c r="E237" s="1">
        <v>30</v>
      </c>
      <c r="F237" s="16">
        <v>1</v>
      </c>
      <c r="G237" s="16">
        <f>F237*E237</f>
        <v>30</v>
      </c>
      <c r="H237" s="16"/>
      <c r="I237" s="16"/>
      <c r="J237" s="2"/>
      <c r="K237" s="2"/>
      <c r="L237" s="76"/>
      <c r="M237" s="16"/>
      <c r="N237" s="32"/>
      <c r="O237" s="32"/>
      <c r="P237" s="32">
        <f t="shared" si="31"/>
        <v>30</v>
      </c>
    </row>
    <row r="238" spans="1:16" ht="25.5">
      <c r="A238" s="16">
        <v>15</v>
      </c>
      <c r="B238" s="43" t="s">
        <v>737</v>
      </c>
      <c r="C238" s="112" t="s">
        <v>738</v>
      </c>
      <c r="D238" s="41" t="s">
        <v>119</v>
      </c>
      <c r="E238" s="109">
        <v>100</v>
      </c>
      <c r="F238" s="41"/>
      <c r="G238" s="41"/>
      <c r="H238" s="41">
        <v>28</v>
      </c>
      <c r="I238" s="41">
        <f>H238*E238</f>
        <v>2800</v>
      </c>
      <c r="J238" s="87"/>
      <c r="K238" s="87"/>
      <c r="L238" s="113"/>
      <c r="M238" s="21"/>
      <c r="N238" s="32"/>
      <c r="O238" s="32"/>
      <c r="P238" s="32">
        <f t="shared" si="31"/>
        <v>2800</v>
      </c>
    </row>
    <row r="239" spans="1:16" ht="25.5">
      <c r="A239" s="16">
        <v>16</v>
      </c>
      <c r="B239" s="16" t="s">
        <v>739</v>
      </c>
      <c r="C239" s="71" t="s">
        <v>740</v>
      </c>
      <c r="D239" s="19" t="s">
        <v>119</v>
      </c>
      <c r="E239" s="1">
        <v>700</v>
      </c>
      <c r="F239" s="19"/>
      <c r="G239" s="19"/>
      <c r="H239" s="19"/>
      <c r="I239" s="19"/>
      <c r="J239" s="2"/>
      <c r="K239" s="2"/>
      <c r="L239" s="76"/>
      <c r="M239" s="19"/>
      <c r="N239" s="19">
        <v>1</v>
      </c>
      <c r="O239" s="19">
        <f>N239*E239</f>
        <v>700</v>
      </c>
      <c r="P239" s="32">
        <f t="shared" si="31"/>
        <v>700</v>
      </c>
    </row>
    <row r="240" spans="1:16">
      <c r="A240" s="43"/>
      <c r="B240" s="43"/>
      <c r="C240" s="101" t="s">
        <v>741</v>
      </c>
      <c r="D240" s="19"/>
      <c r="E240" s="1"/>
      <c r="F240" s="67"/>
      <c r="G240" s="83"/>
      <c r="H240" s="67"/>
      <c r="I240" s="83"/>
      <c r="J240" s="2"/>
      <c r="K240" s="2"/>
      <c r="L240" s="76"/>
      <c r="M240" s="19"/>
      <c r="N240" s="19"/>
      <c r="O240" s="19"/>
      <c r="P240" s="32"/>
    </row>
    <row r="241" spans="1:16">
      <c r="A241" s="19">
        <v>1</v>
      </c>
      <c r="B241" s="19" t="s">
        <v>742</v>
      </c>
      <c r="C241" s="71" t="s">
        <v>743</v>
      </c>
      <c r="D241" s="19" t="s">
        <v>119</v>
      </c>
      <c r="E241" s="100">
        <v>75</v>
      </c>
      <c r="F241" s="19"/>
      <c r="G241" s="19"/>
      <c r="H241" s="19"/>
      <c r="I241" s="19"/>
      <c r="J241" s="2"/>
      <c r="K241" s="2"/>
      <c r="L241" s="67">
        <v>3</v>
      </c>
      <c r="M241" s="21">
        <f t="shared" ref="M241:M243" si="40">L241*E241</f>
        <v>225</v>
      </c>
      <c r="N241" s="21"/>
      <c r="O241" s="21"/>
      <c r="P241" s="32">
        <f t="shared" si="31"/>
        <v>225</v>
      </c>
    </row>
    <row r="242" spans="1:16">
      <c r="A242" s="19">
        <v>2</v>
      </c>
      <c r="B242" s="19" t="s">
        <v>744</v>
      </c>
      <c r="C242" s="71" t="s">
        <v>745</v>
      </c>
      <c r="D242" s="19" t="s">
        <v>119</v>
      </c>
      <c r="E242" s="100">
        <v>100</v>
      </c>
      <c r="F242" s="19"/>
      <c r="G242" s="19"/>
      <c r="H242" s="19"/>
      <c r="I242" s="19"/>
      <c r="J242" s="2"/>
      <c r="K242" s="2"/>
      <c r="L242" s="67">
        <v>6</v>
      </c>
      <c r="M242" s="21">
        <f t="shared" si="40"/>
        <v>600</v>
      </c>
      <c r="N242" s="21"/>
      <c r="O242" s="21"/>
      <c r="P242" s="32">
        <f t="shared" si="31"/>
        <v>600</v>
      </c>
    </row>
    <row r="243" spans="1:16">
      <c r="A243" s="19">
        <v>3</v>
      </c>
      <c r="B243" s="19" t="s">
        <v>746</v>
      </c>
      <c r="C243" s="71" t="s">
        <v>747</v>
      </c>
      <c r="D243" s="19" t="s">
        <v>119</v>
      </c>
      <c r="E243" s="100">
        <v>120</v>
      </c>
      <c r="F243" s="19"/>
      <c r="G243" s="19"/>
      <c r="H243" s="19"/>
      <c r="I243" s="19"/>
      <c r="J243" s="2"/>
      <c r="K243" s="2"/>
      <c r="L243" s="67">
        <v>4</v>
      </c>
      <c r="M243" s="21">
        <f t="shared" si="40"/>
        <v>480</v>
      </c>
      <c r="N243" s="21"/>
      <c r="O243" s="21"/>
      <c r="P243" s="32">
        <f t="shared" si="31"/>
        <v>480</v>
      </c>
    </row>
    <row r="244" spans="1:16">
      <c r="A244" s="41"/>
      <c r="B244" s="41"/>
      <c r="C244" s="18" t="s">
        <v>748</v>
      </c>
      <c r="D244" s="19"/>
      <c r="E244" s="100"/>
      <c r="F244" s="67"/>
      <c r="G244" s="83"/>
      <c r="H244" s="67"/>
      <c r="I244" s="83"/>
      <c r="J244" s="2"/>
      <c r="K244" s="2"/>
      <c r="L244" s="114"/>
      <c r="M244" s="21"/>
      <c r="N244" s="21"/>
      <c r="O244" s="21"/>
      <c r="P244" s="32"/>
    </row>
    <row r="245" spans="1:16" ht="25.5">
      <c r="A245" s="19">
        <v>1</v>
      </c>
      <c r="B245" s="87" t="s">
        <v>749</v>
      </c>
      <c r="C245" s="71" t="s">
        <v>750</v>
      </c>
      <c r="D245" s="19" t="s">
        <v>119</v>
      </c>
      <c r="E245" s="1">
        <v>500</v>
      </c>
      <c r="F245" s="21"/>
      <c r="G245" s="19"/>
      <c r="H245" s="19"/>
      <c r="I245" s="19"/>
      <c r="J245" s="19">
        <v>16</v>
      </c>
      <c r="K245" s="2">
        <f>J245*E245</f>
        <v>8000</v>
      </c>
      <c r="L245" s="76"/>
      <c r="M245" s="19"/>
      <c r="N245" s="32"/>
      <c r="O245" s="32"/>
      <c r="P245" s="32">
        <f t="shared" si="31"/>
        <v>8000</v>
      </c>
    </row>
    <row r="246" spans="1:16">
      <c r="A246" s="19">
        <v>2</v>
      </c>
      <c r="B246" s="87" t="s">
        <v>749</v>
      </c>
      <c r="C246" s="71" t="s">
        <v>751</v>
      </c>
      <c r="D246" s="19" t="s">
        <v>119</v>
      </c>
      <c r="E246" s="1">
        <v>450</v>
      </c>
      <c r="F246" s="21"/>
      <c r="G246" s="19"/>
      <c r="H246" s="19"/>
      <c r="I246" s="19"/>
      <c r="J246" s="19">
        <v>9</v>
      </c>
      <c r="K246" s="2">
        <f t="shared" ref="K246:K268" si="41">J246*E246</f>
        <v>4050</v>
      </c>
      <c r="L246" s="76"/>
      <c r="M246" s="19"/>
      <c r="N246" s="32"/>
      <c r="O246" s="32"/>
      <c r="P246" s="32">
        <f t="shared" si="31"/>
        <v>4050</v>
      </c>
    </row>
    <row r="247" spans="1:16">
      <c r="A247" s="19">
        <v>3</v>
      </c>
      <c r="B247" s="87" t="s">
        <v>749</v>
      </c>
      <c r="C247" s="71" t="s">
        <v>752</v>
      </c>
      <c r="D247" s="19" t="s">
        <v>119</v>
      </c>
      <c r="E247" s="1">
        <v>450</v>
      </c>
      <c r="F247" s="21"/>
      <c r="G247" s="19"/>
      <c r="H247" s="19"/>
      <c r="I247" s="19"/>
      <c r="J247" s="19">
        <v>1</v>
      </c>
      <c r="K247" s="2">
        <f t="shared" si="41"/>
        <v>450</v>
      </c>
      <c r="L247" s="76"/>
      <c r="M247" s="19"/>
      <c r="N247" s="32"/>
      <c r="O247" s="32"/>
      <c r="P247" s="32">
        <f t="shared" si="31"/>
        <v>450</v>
      </c>
    </row>
    <row r="248" spans="1:16" ht="25.5">
      <c r="A248" s="19">
        <v>4</v>
      </c>
      <c r="B248" s="87" t="s">
        <v>753</v>
      </c>
      <c r="C248" s="71" t="s">
        <v>754</v>
      </c>
      <c r="D248" s="19" t="s">
        <v>119</v>
      </c>
      <c r="E248" s="1">
        <v>6000</v>
      </c>
      <c r="F248" s="21"/>
      <c r="G248" s="19"/>
      <c r="H248" s="19"/>
      <c r="I248" s="19"/>
      <c r="J248" s="19">
        <v>2</v>
      </c>
      <c r="K248" s="2">
        <f t="shared" si="41"/>
        <v>12000</v>
      </c>
      <c r="L248" s="76"/>
      <c r="M248" s="19"/>
      <c r="N248" s="32"/>
      <c r="O248" s="32"/>
      <c r="P248" s="32">
        <f t="shared" si="31"/>
        <v>12000</v>
      </c>
    </row>
    <row r="249" spans="1:16" s="62" customFormat="1" ht="25.5">
      <c r="A249" s="19">
        <v>5</v>
      </c>
      <c r="B249" s="87" t="s">
        <v>753</v>
      </c>
      <c r="C249" s="71" t="s">
        <v>755</v>
      </c>
      <c r="D249" s="16" t="s">
        <v>119</v>
      </c>
      <c r="E249" s="29">
        <v>4000</v>
      </c>
      <c r="F249" s="31"/>
      <c r="G249" s="16"/>
      <c r="H249" s="16"/>
      <c r="I249" s="16"/>
      <c r="J249" s="16">
        <v>13</v>
      </c>
      <c r="K249" s="2">
        <f t="shared" si="41"/>
        <v>52000</v>
      </c>
      <c r="L249" s="107"/>
      <c r="M249" s="16"/>
      <c r="N249" s="108"/>
      <c r="O249" s="108"/>
      <c r="P249" s="32">
        <f t="shared" si="31"/>
        <v>52000</v>
      </c>
    </row>
    <row r="250" spans="1:16" s="62" customFormat="1" ht="25.5">
      <c r="A250" s="19">
        <v>6</v>
      </c>
      <c r="B250" s="105" t="s">
        <v>756</v>
      </c>
      <c r="C250" s="71" t="s">
        <v>757</v>
      </c>
      <c r="D250" s="16" t="s">
        <v>119</v>
      </c>
      <c r="E250" s="29">
        <v>4000</v>
      </c>
      <c r="F250" s="31"/>
      <c r="G250" s="16"/>
      <c r="H250" s="16"/>
      <c r="I250" s="16"/>
      <c r="J250" s="16">
        <v>1</v>
      </c>
      <c r="K250" s="2">
        <f t="shared" si="41"/>
        <v>4000</v>
      </c>
      <c r="L250" s="107"/>
      <c r="M250" s="16"/>
      <c r="N250" s="108"/>
      <c r="O250" s="108"/>
      <c r="P250" s="32">
        <f t="shared" si="31"/>
        <v>4000</v>
      </c>
    </row>
    <row r="251" spans="1:16" ht="25.5">
      <c r="A251" s="19">
        <v>7</v>
      </c>
      <c r="B251" s="105" t="s">
        <v>756</v>
      </c>
      <c r="C251" s="71" t="s">
        <v>758</v>
      </c>
      <c r="D251" s="19" t="s">
        <v>119</v>
      </c>
      <c r="E251" s="1">
        <v>100</v>
      </c>
      <c r="F251" s="21"/>
      <c r="G251" s="19"/>
      <c r="H251" s="19"/>
      <c r="I251" s="19"/>
      <c r="J251" s="19">
        <v>1</v>
      </c>
      <c r="K251" s="2">
        <f t="shared" si="41"/>
        <v>100</v>
      </c>
      <c r="L251" s="76"/>
      <c r="M251" s="19"/>
      <c r="N251" s="32"/>
      <c r="O251" s="32"/>
      <c r="P251" s="32">
        <f t="shared" si="31"/>
        <v>100</v>
      </c>
    </row>
    <row r="252" spans="1:16">
      <c r="A252" s="19">
        <v>8</v>
      </c>
      <c r="B252" s="105" t="s">
        <v>756</v>
      </c>
      <c r="C252" s="71" t="s">
        <v>759</v>
      </c>
      <c r="D252" s="19" t="s">
        <v>119</v>
      </c>
      <c r="E252" s="1">
        <v>100</v>
      </c>
      <c r="F252" s="21"/>
      <c r="G252" s="19"/>
      <c r="H252" s="19"/>
      <c r="I252" s="19"/>
      <c r="J252" s="19">
        <v>8</v>
      </c>
      <c r="K252" s="2">
        <f t="shared" si="41"/>
        <v>800</v>
      </c>
      <c r="L252" s="76"/>
      <c r="M252" s="19"/>
      <c r="N252" s="32"/>
      <c r="O252" s="32"/>
      <c r="P252" s="32">
        <f t="shared" si="31"/>
        <v>800</v>
      </c>
    </row>
    <row r="253" spans="1:16" ht="25.5">
      <c r="A253" s="19">
        <v>9</v>
      </c>
      <c r="B253" s="87" t="s">
        <v>760</v>
      </c>
      <c r="C253" s="71" t="s">
        <v>761</v>
      </c>
      <c r="D253" s="19" t="s">
        <v>119</v>
      </c>
      <c r="E253" s="1">
        <v>100</v>
      </c>
      <c r="F253" s="21"/>
      <c r="G253" s="19"/>
      <c r="H253" s="19"/>
      <c r="I253" s="19"/>
      <c r="J253" s="19">
        <v>128</v>
      </c>
      <c r="K253" s="2">
        <f t="shared" si="41"/>
        <v>12800</v>
      </c>
      <c r="L253" s="76"/>
      <c r="M253" s="19"/>
      <c r="N253" s="32"/>
      <c r="O253" s="32"/>
      <c r="P253" s="32">
        <f t="shared" ref="P253:P311" si="42">G253+I253+K253+M253+O253</f>
        <v>12800</v>
      </c>
    </row>
    <row r="254" spans="1:16" ht="25.5">
      <c r="A254" s="19">
        <v>10</v>
      </c>
      <c r="B254" s="87" t="s">
        <v>760</v>
      </c>
      <c r="C254" s="71" t="s">
        <v>762</v>
      </c>
      <c r="D254" s="19" t="s">
        <v>119</v>
      </c>
      <c r="E254" s="1">
        <v>200</v>
      </c>
      <c r="F254" s="21"/>
      <c r="G254" s="19"/>
      <c r="H254" s="19"/>
      <c r="I254" s="19"/>
      <c r="J254" s="19">
        <v>35</v>
      </c>
      <c r="K254" s="2">
        <f t="shared" si="41"/>
        <v>7000</v>
      </c>
      <c r="L254" s="76"/>
      <c r="M254" s="19"/>
      <c r="N254" s="32"/>
      <c r="O254" s="32"/>
      <c r="P254" s="32">
        <f t="shared" si="42"/>
        <v>7000</v>
      </c>
    </row>
    <row r="255" spans="1:16">
      <c r="A255" s="19">
        <v>11</v>
      </c>
      <c r="B255" s="87" t="s">
        <v>760</v>
      </c>
      <c r="C255" s="71" t="s">
        <v>763</v>
      </c>
      <c r="D255" s="19" t="s">
        <v>119</v>
      </c>
      <c r="E255" s="1">
        <v>100</v>
      </c>
      <c r="F255" s="21"/>
      <c r="G255" s="19"/>
      <c r="H255" s="19"/>
      <c r="I255" s="19"/>
      <c r="J255" s="19">
        <v>30</v>
      </c>
      <c r="K255" s="2">
        <f t="shared" si="41"/>
        <v>3000</v>
      </c>
      <c r="L255" s="76"/>
      <c r="M255" s="19"/>
      <c r="N255" s="32"/>
      <c r="O255" s="32"/>
      <c r="P255" s="32">
        <f t="shared" si="42"/>
        <v>3000</v>
      </c>
    </row>
    <row r="256" spans="1:16">
      <c r="A256" s="19">
        <v>12</v>
      </c>
      <c r="B256" s="115" t="s">
        <v>764</v>
      </c>
      <c r="C256" s="71" t="s">
        <v>765</v>
      </c>
      <c r="D256" s="19" t="s">
        <v>119</v>
      </c>
      <c r="E256" s="1">
        <v>200</v>
      </c>
      <c r="F256" s="21"/>
      <c r="G256" s="19"/>
      <c r="H256" s="19"/>
      <c r="I256" s="19"/>
      <c r="J256" s="19">
        <v>29</v>
      </c>
      <c r="K256" s="2">
        <f t="shared" si="41"/>
        <v>5800</v>
      </c>
      <c r="L256" s="76"/>
      <c r="M256" s="19"/>
      <c r="N256" s="32"/>
      <c r="O256" s="32"/>
      <c r="P256" s="32">
        <f t="shared" si="42"/>
        <v>5800</v>
      </c>
    </row>
    <row r="257" spans="1:16">
      <c r="A257" s="19">
        <v>13</v>
      </c>
      <c r="B257" s="19" t="s">
        <v>766</v>
      </c>
      <c r="C257" s="71" t="s">
        <v>767</v>
      </c>
      <c r="D257" s="19" t="s">
        <v>119</v>
      </c>
      <c r="E257" s="1">
        <v>500</v>
      </c>
      <c r="F257" s="21"/>
      <c r="G257" s="19"/>
      <c r="H257" s="19"/>
      <c r="I257" s="19"/>
      <c r="J257" s="19">
        <v>10</v>
      </c>
      <c r="K257" s="2">
        <f t="shared" si="41"/>
        <v>5000</v>
      </c>
      <c r="L257" s="76"/>
      <c r="M257" s="19"/>
      <c r="N257" s="32"/>
      <c r="O257" s="32"/>
      <c r="P257" s="32">
        <f t="shared" si="42"/>
        <v>5000</v>
      </c>
    </row>
    <row r="258" spans="1:16" ht="25.5">
      <c r="A258" s="19">
        <v>14</v>
      </c>
      <c r="B258" s="19" t="s">
        <v>768</v>
      </c>
      <c r="C258" s="71" t="s">
        <v>769</v>
      </c>
      <c r="D258" s="19" t="s">
        <v>119</v>
      </c>
      <c r="E258" s="1">
        <v>1000</v>
      </c>
      <c r="F258" s="21"/>
      <c r="G258" s="19"/>
      <c r="H258" s="19"/>
      <c r="I258" s="19"/>
      <c r="J258" s="19">
        <v>6</v>
      </c>
      <c r="K258" s="2">
        <f t="shared" si="41"/>
        <v>6000</v>
      </c>
      <c r="L258" s="76"/>
      <c r="M258" s="19"/>
      <c r="N258" s="32"/>
      <c r="O258" s="32"/>
      <c r="P258" s="32">
        <f t="shared" si="42"/>
        <v>6000</v>
      </c>
    </row>
    <row r="259" spans="1:16">
      <c r="A259" s="19">
        <v>15</v>
      </c>
      <c r="B259" s="19" t="s">
        <v>770</v>
      </c>
      <c r="C259" s="71" t="s">
        <v>771</v>
      </c>
      <c r="D259" s="19" t="s">
        <v>119</v>
      </c>
      <c r="E259" s="1">
        <v>100</v>
      </c>
      <c r="F259" s="21"/>
      <c r="G259" s="19"/>
      <c r="H259" s="19"/>
      <c r="I259" s="19"/>
      <c r="J259" s="19">
        <v>119</v>
      </c>
      <c r="K259" s="2">
        <f t="shared" si="41"/>
        <v>11900</v>
      </c>
      <c r="L259" s="76"/>
      <c r="M259" s="19"/>
      <c r="N259" s="32"/>
      <c r="O259" s="32"/>
      <c r="P259" s="32">
        <f t="shared" si="42"/>
        <v>11900</v>
      </c>
    </row>
    <row r="260" spans="1:16">
      <c r="A260" s="19">
        <v>16</v>
      </c>
      <c r="B260" s="19" t="s">
        <v>772</v>
      </c>
      <c r="C260" s="71" t="s">
        <v>773</v>
      </c>
      <c r="D260" s="19" t="s">
        <v>119</v>
      </c>
      <c r="E260" s="1">
        <v>200</v>
      </c>
      <c r="F260" s="21"/>
      <c r="G260" s="19"/>
      <c r="H260" s="19"/>
      <c r="I260" s="19"/>
      <c r="J260" s="19">
        <v>560</v>
      </c>
      <c r="K260" s="2">
        <f t="shared" si="41"/>
        <v>112000</v>
      </c>
      <c r="L260" s="76"/>
      <c r="M260" s="19"/>
      <c r="N260" s="32"/>
      <c r="O260" s="32"/>
      <c r="P260" s="32">
        <f t="shared" si="42"/>
        <v>112000</v>
      </c>
    </row>
    <row r="261" spans="1:16">
      <c r="A261" s="19">
        <v>17</v>
      </c>
      <c r="B261" s="19" t="s">
        <v>774</v>
      </c>
      <c r="C261" s="71" t="s">
        <v>775</v>
      </c>
      <c r="D261" s="19" t="s">
        <v>398</v>
      </c>
      <c r="E261" s="1">
        <v>100</v>
      </c>
      <c r="F261" s="21"/>
      <c r="G261" s="19"/>
      <c r="H261" s="19"/>
      <c r="I261" s="19"/>
      <c r="J261" s="19">
        <v>5</v>
      </c>
      <c r="K261" s="2">
        <f t="shared" si="41"/>
        <v>500</v>
      </c>
      <c r="L261" s="76"/>
      <c r="M261" s="19"/>
      <c r="N261" s="32"/>
      <c r="O261" s="32"/>
      <c r="P261" s="32">
        <f t="shared" si="42"/>
        <v>500</v>
      </c>
    </row>
    <row r="262" spans="1:16">
      <c r="A262" s="19">
        <v>18</v>
      </c>
      <c r="B262" s="19" t="s">
        <v>776</v>
      </c>
      <c r="C262" s="71" t="s">
        <v>777</v>
      </c>
      <c r="D262" s="19" t="s">
        <v>119</v>
      </c>
      <c r="E262" s="1">
        <v>500</v>
      </c>
      <c r="F262" s="21"/>
      <c r="G262" s="19"/>
      <c r="H262" s="19"/>
      <c r="I262" s="19"/>
      <c r="J262" s="19">
        <v>2</v>
      </c>
      <c r="K262" s="2">
        <f t="shared" si="41"/>
        <v>1000</v>
      </c>
      <c r="L262" s="76"/>
      <c r="M262" s="19"/>
      <c r="N262" s="32"/>
      <c r="O262" s="32"/>
      <c r="P262" s="32">
        <f t="shared" si="42"/>
        <v>1000</v>
      </c>
    </row>
    <row r="263" spans="1:16">
      <c r="A263" s="19">
        <v>19</v>
      </c>
      <c r="B263" s="19" t="s">
        <v>778</v>
      </c>
      <c r="C263" s="71" t="s">
        <v>779</v>
      </c>
      <c r="D263" s="19" t="s">
        <v>119</v>
      </c>
      <c r="E263" s="1">
        <v>500</v>
      </c>
      <c r="F263" s="21"/>
      <c r="G263" s="19"/>
      <c r="H263" s="19"/>
      <c r="I263" s="19"/>
      <c r="J263" s="19">
        <v>3</v>
      </c>
      <c r="K263" s="2">
        <f t="shared" si="41"/>
        <v>1500</v>
      </c>
      <c r="L263" s="76"/>
      <c r="M263" s="19"/>
      <c r="N263" s="32"/>
      <c r="O263" s="32"/>
      <c r="P263" s="32">
        <f t="shared" si="42"/>
        <v>1500</v>
      </c>
    </row>
    <row r="264" spans="1:16" ht="25.5">
      <c r="A264" s="19">
        <v>20</v>
      </c>
      <c r="B264" s="87" t="s">
        <v>780</v>
      </c>
      <c r="C264" s="71" t="s">
        <v>781</v>
      </c>
      <c r="D264" s="19" t="s">
        <v>119</v>
      </c>
      <c r="E264" s="1">
        <v>10000</v>
      </c>
      <c r="F264" s="21"/>
      <c r="G264" s="19"/>
      <c r="H264" s="19"/>
      <c r="I264" s="19"/>
      <c r="J264" s="19">
        <v>3</v>
      </c>
      <c r="K264" s="2">
        <f t="shared" si="41"/>
        <v>30000</v>
      </c>
      <c r="L264" s="76"/>
      <c r="M264" s="19"/>
      <c r="N264" s="32"/>
      <c r="O264" s="32"/>
      <c r="P264" s="32">
        <f t="shared" si="42"/>
        <v>30000</v>
      </c>
    </row>
    <row r="265" spans="1:16">
      <c r="A265" s="19">
        <v>21</v>
      </c>
      <c r="B265" s="87" t="s">
        <v>780</v>
      </c>
      <c r="C265" s="71" t="s">
        <v>782</v>
      </c>
      <c r="D265" s="19" t="s">
        <v>119</v>
      </c>
      <c r="E265" s="1">
        <v>1000</v>
      </c>
      <c r="F265" s="21"/>
      <c r="G265" s="19"/>
      <c r="H265" s="19"/>
      <c r="I265" s="19"/>
      <c r="J265" s="19">
        <v>2</v>
      </c>
      <c r="K265" s="2">
        <f t="shared" si="41"/>
        <v>2000</v>
      </c>
      <c r="L265" s="76"/>
      <c r="M265" s="19"/>
      <c r="N265" s="32"/>
      <c r="O265" s="32"/>
      <c r="P265" s="32">
        <f t="shared" si="42"/>
        <v>2000</v>
      </c>
    </row>
    <row r="266" spans="1:16">
      <c r="A266" s="19">
        <v>22</v>
      </c>
      <c r="B266" s="19" t="s">
        <v>776</v>
      </c>
      <c r="C266" s="71" t="s">
        <v>783</v>
      </c>
      <c r="D266" s="19" t="s">
        <v>119</v>
      </c>
      <c r="E266" s="1">
        <v>750</v>
      </c>
      <c r="F266" s="21"/>
      <c r="G266" s="19"/>
      <c r="H266" s="19"/>
      <c r="I266" s="19"/>
      <c r="J266" s="19">
        <v>9</v>
      </c>
      <c r="K266" s="2">
        <f t="shared" si="41"/>
        <v>6750</v>
      </c>
      <c r="L266" s="76"/>
      <c r="M266" s="19"/>
      <c r="N266" s="32"/>
      <c r="O266" s="32"/>
      <c r="P266" s="32">
        <f t="shared" si="42"/>
        <v>6750</v>
      </c>
    </row>
    <row r="267" spans="1:16" ht="25.5">
      <c r="A267" s="19">
        <v>23</v>
      </c>
      <c r="B267" s="19" t="s">
        <v>784</v>
      </c>
      <c r="C267" s="71" t="s">
        <v>785</v>
      </c>
      <c r="D267" s="19" t="s">
        <v>119</v>
      </c>
      <c r="E267" s="1">
        <v>100</v>
      </c>
      <c r="F267" s="21"/>
      <c r="G267" s="19"/>
      <c r="H267" s="19"/>
      <c r="I267" s="19"/>
      <c r="J267" s="19">
        <v>21</v>
      </c>
      <c r="K267" s="2">
        <f t="shared" si="41"/>
        <v>2100</v>
      </c>
      <c r="L267" s="76"/>
      <c r="M267" s="19"/>
      <c r="N267" s="32"/>
      <c r="O267" s="32"/>
      <c r="P267" s="32">
        <f t="shared" si="42"/>
        <v>2100</v>
      </c>
    </row>
    <row r="268" spans="1:16" ht="25.5">
      <c r="A268" s="19">
        <v>24</v>
      </c>
      <c r="B268" s="19" t="s">
        <v>766</v>
      </c>
      <c r="C268" s="71" t="s">
        <v>786</v>
      </c>
      <c r="D268" s="19" t="s">
        <v>119</v>
      </c>
      <c r="E268" s="1">
        <v>200</v>
      </c>
      <c r="F268" s="21"/>
      <c r="G268" s="19"/>
      <c r="H268" s="19"/>
      <c r="I268" s="19"/>
      <c r="J268" s="19">
        <v>18</v>
      </c>
      <c r="K268" s="2">
        <f t="shared" si="41"/>
        <v>3600</v>
      </c>
      <c r="L268" s="76"/>
      <c r="M268" s="19"/>
      <c r="N268" s="32"/>
      <c r="O268" s="32"/>
      <c r="P268" s="32">
        <f t="shared" si="42"/>
        <v>3600</v>
      </c>
    </row>
    <row r="269" spans="1:16">
      <c r="A269" s="41"/>
      <c r="B269" s="41"/>
      <c r="C269" s="18" t="s">
        <v>787</v>
      </c>
      <c r="D269" s="19"/>
      <c r="E269" s="1"/>
      <c r="F269" s="98"/>
      <c r="G269" s="83"/>
      <c r="H269" s="67"/>
      <c r="I269" s="83"/>
      <c r="J269" s="19"/>
      <c r="K269" s="2"/>
      <c r="L269" s="76"/>
      <c r="M269" s="19"/>
      <c r="N269" s="32"/>
      <c r="O269" s="32"/>
      <c r="P269" s="32"/>
    </row>
    <row r="270" spans="1:16" ht="25.5">
      <c r="A270" s="19">
        <v>1</v>
      </c>
      <c r="B270" s="19" t="s">
        <v>788</v>
      </c>
      <c r="C270" s="71" t="s">
        <v>789</v>
      </c>
      <c r="D270" s="19" t="s">
        <v>398</v>
      </c>
      <c r="E270" s="1">
        <v>500</v>
      </c>
      <c r="F270" s="21"/>
      <c r="G270" s="19"/>
      <c r="H270" s="19"/>
      <c r="I270" s="19"/>
      <c r="J270" s="19">
        <v>20</v>
      </c>
      <c r="K270" s="2">
        <f>J270*E270</f>
        <v>10000</v>
      </c>
      <c r="L270" s="76"/>
      <c r="M270" s="19"/>
      <c r="N270" s="32"/>
      <c r="O270" s="32"/>
      <c r="P270" s="32">
        <f t="shared" si="42"/>
        <v>10000</v>
      </c>
    </row>
    <row r="271" spans="1:16" ht="25.5">
      <c r="A271" s="19">
        <v>2</v>
      </c>
      <c r="B271" s="19" t="s">
        <v>790</v>
      </c>
      <c r="C271" s="71" t="s">
        <v>791</v>
      </c>
      <c r="D271" s="19" t="s">
        <v>119</v>
      </c>
      <c r="E271" s="1">
        <v>700</v>
      </c>
      <c r="F271" s="21"/>
      <c r="G271" s="19"/>
      <c r="H271" s="19"/>
      <c r="I271" s="19"/>
      <c r="J271" s="19">
        <v>15</v>
      </c>
      <c r="K271" s="2">
        <f t="shared" ref="K271:K311" si="43">J271*E271</f>
        <v>10500</v>
      </c>
      <c r="L271" s="76"/>
      <c r="M271" s="19"/>
      <c r="N271" s="32"/>
      <c r="O271" s="32"/>
      <c r="P271" s="32">
        <f t="shared" si="42"/>
        <v>10500</v>
      </c>
    </row>
    <row r="272" spans="1:16">
      <c r="A272" s="19">
        <v>3</v>
      </c>
      <c r="B272" s="19" t="s">
        <v>792</v>
      </c>
      <c r="C272" s="71" t="s">
        <v>793</v>
      </c>
      <c r="D272" s="19" t="s">
        <v>119</v>
      </c>
      <c r="E272" s="1">
        <v>800</v>
      </c>
      <c r="F272" s="21"/>
      <c r="G272" s="61"/>
      <c r="H272" s="19"/>
      <c r="I272" s="19"/>
      <c r="J272" s="19">
        <v>3</v>
      </c>
      <c r="K272" s="2">
        <f t="shared" si="43"/>
        <v>2400</v>
      </c>
      <c r="L272" s="76"/>
      <c r="M272" s="19"/>
      <c r="N272" s="32"/>
      <c r="O272" s="32"/>
      <c r="P272" s="32">
        <f t="shared" si="42"/>
        <v>2400</v>
      </c>
    </row>
    <row r="273" spans="1:16">
      <c r="A273" s="19">
        <v>4</v>
      </c>
      <c r="B273" s="19" t="s">
        <v>794</v>
      </c>
      <c r="C273" s="71" t="s">
        <v>795</v>
      </c>
      <c r="D273" s="19" t="s">
        <v>398</v>
      </c>
      <c r="E273" s="1">
        <v>1000</v>
      </c>
      <c r="F273" s="21"/>
      <c r="G273" s="19"/>
      <c r="H273" s="19"/>
      <c r="I273" s="19"/>
      <c r="J273" s="19">
        <v>20</v>
      </c>
      <c r="K273" s="2">
        <f t="shared" si="43"/>
        <v>20000</v>
      </c>
      <c r="L273" s="76"/>
      <c r="M273" s="19"/>
      <c r="N273" s="32"/>
      <c r="O273" s="32"/>
      <c r="P273" s="32">
        <f t="shared" si="42"/>
        <v>20000</v>
      </c>
    </row>
    <row r="274" spans="1:16" ht="25.5">
      <c r="A274" s="19">
        <v>5</v>
      </c>
      <c r="B274" s="19" t="s">
        <v>792</v>
      </c>
      <c r="C274" s="71" t="s">
        <v>796</v>
      </c>
      <c r="D274" s="19" t="s">
        <v>119</v>
      </c>
      <c r="E274" s="1">
        <v>1000</v>
      </c>
      <c r="F274" s="21"/>
      <c r="G274" s="19"/>
      <c r="H274" s="19"/>
      <c r="I274" s="19"/>
      <c r="J274" s="19">
        <v>6</v>
      </c>
      <c r="K274" s="2">
        <f t="shared" si="43"/>
        <v>6000</v>
      </c>
      <c r="L274" s="76"/>
      <c r="M274" s="19"/>
      <c r="N274" s="32"/>
      <c r="O274" s="32"/>
      <c r="P274" s="32">
        <f t="shared" si="42"/>
        <v>6000</v>
      </c>
    </row>
    <row r="275" spans="1:16" ht="25.5">
      <c r="A275" s="19">
        <v>6</v>
      </c>
      <c r="B275" s="19" t="s">
        <v>797</v>
      </c>
      <c r="C275" s="71" t="s">
        <v>798</v>
      </c>
      <c r="D275" s="19" t="s">
        <v>398</v>
      </c>
      <c r="E275" s="1">
        <v>1500</v>
      </c>
      <c r="F275" s="21"/>
      <c r="G275" s="19"/>
      <c r="H275" s="19"/>
      <c r="I275" s="19"/>
      <c r="J275" s="19">
        <v>27</v>
      </c>
      <c r="K275" s="2">
        <f t="shared" si="43"/>
        <v>40500</v>
      </c>
      <c r="L275" s="76"/>
      <c r="M275" s="19"/>
      <c r="N275" s="32"/>
      <c r="O275" s="32"/>
      <c r="P275" s="32">
        <f t="shared" si="42"/>
        <v>40500</v>
      </c>
    </row>
    <row r="276" spans="1:16" ht="25.5">
      <c r="A276" s="19">
        <v>7</v>
      </c>
      <c r="B276" s="19" t="s">
        <v>797</v>
      </c>
      <c r="C276" s="71" t="s">
        <v>799</v>
      </c>
      <c r="D276" s="19" t="s">
        <v>398</v>
      </c>
      <c r="E276" s="1">
        <v>800</v>
      </c>
      <c r="F276" s="21"/>
      <c r="G276" s="19"/>
      <c r="H276" s="19"/>
      <c r="I276" s="19"/>
      <c r="J276" s="19">
        <v>124</v>
      </c>
      <c r="K276" s="2">
        <f t="shared" si="43"/>
        <v>99200</v>
      </c>
      <c r="L276" s="76"/>
      <c r="M276" s="19"/>
      <c r="N276" s="32"/>
      <c r="O276" s="32"/>
      <c r="P276" s="32">
        <f t="shared" si="42"/>
        <v>99200</v>
      </c>
    </row>
    <row r="277" spans="1:16" ht="25.5">
      <c r="A277" s="19">
        <v>8</v>
      </c>
      <c r="B277" s="19" t="s">
        <v>800</v>
      </c>
      <c r="C277" s="71" t="s">
        <v>801</v>
      </c>
      <c r="D277" s="19" t="s">
        <v>398</v>
      </c>
      <c r="E277" s="1">
        <v>800</v>
      </c>
      <c r="F277" s="21"/>
      <c r="G277" s="19"/>
      <c r="H277" s="19"/>
      <c r="I277" s="19"/>
      <c r="J277" s="19">
        <v>103</v>
      </c>
      <c r="K277" s="2">
        <f t="shared" si="43"/>
        <v>82400</v>
      </c>
      <c r="L277" s="76"/>
      <c r="M277" s="19"/>
      <c r="N277" s="32"/>
      <c r="O277" s="32"/>
      <c r="P277" s="32">
        <f t="shared" si="42"/>
        <v>82400</v>
      </c>
    </row>
    <row r="278" spans="1:16" ht="25.5">
      <c r="A278" s="19">
        <v>9</v>
      </c>
      <c r="B278" s="19" t="s">
        <v>802</v>
      </c>
      <c r="C278" s="71" t="s">
        <v>803</v>
      </c>
      <c r="D278" s="19" t="s">
        <v>398</v>
      </c>
      <c r="E278" s="1">
        <v>300</v>
      </c>
      <c r="F278" s="21"/>
      <c r="G278" s="19"/>
      <c r="H278" s="19"/>
      <c r="I278" s="19"/>
      <c r="J278" s="19">
        <v>140</v>
      </c>
      <c r="K278" s="2">
        <f t="shared" si="43"/>
        <v>42000</v>
      </c>
      <c r="L278" s="76"/>
      <c r="M278" s="19"/>
      <c r="N278" s="32"/>
      <c r="O278" s="32"/>
      <c r="P278" s="32">
        <f t="shared" si="42"/>
        <v>42000</v>
      </c>
    </row>
    <row r="279" spans="1:16" ht="25.5">
      <c r="A279" s="19">
        <v>10</v>
      </c>
      <c r="B279" s="19" t="s">
        <v>797</v>
      </c>
      <c r="C279" s="71" t="s">
        <v>804</v>
      </c>
      <c r="D279" s="19" t="s">
        <v>119</v>
      </c>
      <c r="E279" s="1">
        <v>1500</v>
      </c>
      <c r="F279" s="21"/>
      <c r="G279" s="19"/>
      <c r="H279" s="19"/>
      <c r="I279" s="19"/>
      <c r="J279" s="19">
        <v>153</v>
      </c>
      <c r="K279" s="2">
        <f t="shared" si="43"/>
        <v>229500</v>
      </c>
      <c r="L279" s="76"/>
      <c r="M279" s="19"/>
      <c r="N279" s="32"/>
      <c r="O279" s="32"/>
      <c r="P279" s="32">
        <f t="shared" si="42"/>
        <v>229500</v>
      </c>
    </row>
    <row r="280" spans="1:16" ht="25.5">
      <c r="A280" s="19">
        <v>11</v>
      </c>
      <c r="B280" s="19" t="s">
        <v>805</v>
      </c>
      <c r="C280" s="71" t="s">
        <v>806</v>
      </c>
      <c r="D280" s="19" t="s">
        <v>119</v>
      </c>
      <c r="E280" s="1">
        <v>1200</v>
      </c>
      <c r="F280" s="21"/>
      <c r="G280" s="19"/>
      <c r="H280" s="19"/>
      <c r="I280" s="19"/>
      <c r="J280" s="19">
        <v>115</v>
      </c>
      <c r="K280" s="2">
        <f t="shared" si="43"/>
        <v>138000</v>
      </c>
      <c r="L280" s="76"/>
      <c r="M280" s="19"/>
      <c r="N280" s="32"/>
      <c r="O280" s="32"/>
      <c r="P280" s="32">
        <f t="shared" si="42"/>
        <v>138000</v>
      </c>
    </row>
    <row r="281" spans="1:16">
      <c r="A281" s="19">
        <v>12</v>
      </c>
      <c r="B281" s="19" t="s">
        <v>807</v>
      </c>
      <c r="C281" s="71" t="s">
        <v>808</v>
      </c>
      <c r="D281" s="19" t="s">
        <v>119</v>
      </c>
      <c r="E281" s="1">
        <v>1500</v>
      </c>
      <c r="F281" s="21"/>
      <c r="G281" s="19"/>
      <c r="H281" s="19"/>
      <c r="I281" s="19"/>
      <c r="J281" s="19">
        <v>21</v>
      </c>
      <c r="K281" s="2">
        <f t="shared" si="43"/>
        <v>31500</v>
      </c>
      <c r="L281" s="76"/>
      <c r="M281" s="19"/>
      <c r="N281" s="32"/>
      <c r="O281" s="32"/>
      <c r="P281" s="32">
        <f t="shared" si="42"/>
        <v>31500</v>
      </c>
    </row>
    <row r="282" spans="1:16">
      <c r="A282" s="19">
        <v>13</v>
      </c>
      <c r="B282" s="19" t="s">
        <v>809</v>
      </c>
      <c r="C282" s="71" t="s">
        <v>810</v>
      </c>
      <c r="D282" s="19" t="s">
        <v>119</v>
      </c>
      <c r="E282" s="1">
        <v>400</v>
      </c>
      <c r="F282" s="21"/>
      <c r="G282" s="19"/>
      <c r="H282" s="19"/>
      <c r="I282" s="19"/>
      <c r="J282" s="19">
        <v>1</v>
      </c>
      <c r="K282" s="2">
        <f t="shared" si="43"/>
        <v>400</v>
      </c>
      <c r="L282" s="76"/>
      <c r="M282" s="19"/>
      <c r="N282" s="32"/>
      <c r="O282" s="32"/>
      <c r="P282" s="32">
        <f t="shared" si="42"/>
        <v>400</v>
      </c>
    </row>
    <row r="283" spans="1:16">
      <c r="A283" s="19">
        <v>14</v>
      </c>
      <c r="B283" s="19" t="s">
        <v>811</v>
      </c>
      <c r="C283" s="71" t="s">
        <v>812</v>
      </c>
      <c r="D283" s="19" t="s">
        <v>119</v>
      </c>
      <c r="E283" s="1">
        <v>100</v>
      </c>
      <c r="F283" s="21"/>
      <c r="G283" s="19"/>
      <c r="H283" s="19"/>
      <c r="I283" s="19"/>
      <c r="J283" s="19">
        <v>42</v>
      </c>
      <c r="K283" s="2">
        <f t="shared" si="43"/>
        <v>4200</v>
      </c>
      <c r="L283" s="76"/>
      <c r="M283" s="19"/>
      <c r="N283" s="32"/>
      <c r="O283" s="32"/>
      <c r="P283" s="32">
        <f t="shared" si="42"/>
        <v>4200</v>
      </c>
    </row>
    <row r="284" spans="1:16" ht="25.5">
      <c r="A284" s="19">
        <v>15</v>
      </c>
      <c r="B284" s="19" t="s">
        <v>189</v>
      </c>
      <c r="C284" s="71" t="s">
        <v>813</v>
      </c>
      <c r="D284" s="19" t="s">
        <v>119</v>
      </c>
      <c r="E284" s="1">
        <v>100</v>
      </c>
      <c r="F284" s="21"/>
      <c r="G284" s="19"/>
      <c r="H284" s="19"/>
      <c r="I284" s="19"/>
      <c r="J284" s="19">
        <v>41</v>
      </c>
      <c r="K284" s="2">
        <f t="shared" si="43"/>
        <v>4100</v>
      </c>
      <c r="L284" s="76"/>
      <c r="M284" s="19"/>
      <c r="N284" s="32"/>
      <c r="O284" s="32"/>
      <c r="P284" s="32">
        <f t="shared" si="42"/>
        <v>4100</v>
      </c>
    </row>
    <row r="285" spans="1:16">
      <c r="A285" s="19">
        <v>16</v>
      </c>
      <c r="B285" s="19" t="s">
        <v>814</v>
      </c>
      <c r="C285" s="71" t="s">
        <v>815</v>
      </c>
      <c r="D285" s="19" t="s">
        <v>119</v>
      </c>
      <c r="E285" s="1">
        <v>100</v>
      </c>
      <c r="F285" s="21"/>
      <c r="G285" s="19"/>
      <c r="H285" s="19"/>
      <c r="I285" s="19"/>
      <c r="J285" s="19">
        <v>9</v>
      </c>
      <c r="K285" s="2">
        <f t="shared" si="43"/>
        <v>900</v>
      </c>
      <c r="L285" s="76"/>
      <c r="M285" s="19"/>
      <c r="N285" s="32"/>
      <c r="O285" s="32"/>
      <c r="P285" s="32">
        <f t="shared" si="42"/>
        <v>900</v>
      </c>
    </row>
    <row r="286" spans="1:16">
      <c r="A286" s="19">
        <v>17</v>
      </c>
      <c r="B286" s="19" t="s">
        <v>816</v>
      </c>
      <c r="C286" s="71" t="s">
        <v>817</v>
      </c>
      <c r="D286" s="19" t="s">
        <v>119</v>
      </c>
      <c r="E286" s="1">
        <v>100</v>
      </c>
      <c r="F286" s="21"/>
      <c r="G286" s="19"/>
      <c r="H286" s="19"/>
      <c r="I286" s="19"/>
      <c r="J286" s="19">
        <v>33</v>
      </c>
      <c r="K286" s="2">
        <f t="shared" si="43"/>
        <v>3300</v>
      </c>
      <c r="L286" s="76"/>
      <c r="M286" s="19"/>
      <c r="N286" s="32"/>
      <c r="O286" s="32"/>
      <c r="P286" s="32">
        <f t="shared" si="42"/>
        <v>3300</v>
      </c>
    </row>
    <row r="287" spans="1:16">
      <c r="A287" s="19">
        <v>18</v>
      </c>
      <c r="B287" s="285" t="s">
        <v>818</v>
      </c>
      <c r="C287" s="71" t="s">
        <v>819</v>
      </c>
      <c r="D287" s="19" t="s">
        <v>119</v>
      </c>
      <c r="E287" s="1">
        <v>50</v>
      </c>
      <c r="F287" s="21"/>
      <c r="G287" s="19"/>
      <c r="H287" s="19"/>
      <c r="I287" s="19"/>
      <c r="J287" s="19">
        <v>12</v>
      </c>
      <c r="K287" s="2">
        <f t="shared" si="43"/>
        <v>600</v>
      </c>
      <c r="L287" s="76"/>
      <c r="M287" s="19"/>
      <c r="N287" s="32"/>
      <c r="O287" s="32"/>
      <c r="P287" s="32">
        <f t="shared" si="42"/>
        <v>600</v>
      </c>
    </row>
    <row r="288" spans="1:16">
      <c r="A288" s="19">
        <v>19</v>
      </c>
      <c r="B288" s="286"/>
      <c r="C288" s="71" t="s">
        <v>820</v>
      </c>
      <c r="D288" s="19" t="s">
        <v>119</v>
      </c>
      <c r="E288" s="1">
        <v>100</v>
      </c>
      <c r="F288" s="21"/>
      <c r="G288" s="19"/>
      <c r="H288" s="19"/>
      <c r="I288" s="19"/>
      <c r="J288" s="19">
        <v>24</v>
      </c>
      <c r="K288" s="2">
        <f t="shared" si="43"/>
        <v>2400</v>
      </c>
      <c r="L288" s="76"/>
      <c r="M288" s="19"/>
      <c r="N288" s="32"/>
      <c r="O288" s="32"/>
      <c r="P288" s="32">
        <f t="shared" si="42"/>
        <v>2400</v>
      </c>
    </row>
    <row r="289" spans="1:16">
      <c r="A289" s="19">
        <v>20</v>
      </c>
      <c r="B289" s="285" t="s">
        <v>821</v>
      </c>
      <c r="C289" s="71" t="s">
        <v>822</v>
      </c>
      <c r="D289" s="19" t="s">
        <v>119</v>
      </c>
      <c r="E289" s="1">
        <v>201</v>
      </c>
      <c r="F289" s="21"/>
      <c r="G289" s="19"/>
      <c r="H289" s="19"/>
      <c r="I289" s="19"/>
      <c r="J289" s="19">
        <v>188</v>
      </c>
      <c r="K289" s="2">
        <f t="shared" si="43"/>
        <v>37788</v>
      </c>
      <c r="L289" s="76"/>
      <c r="M289" s="19"/>
      <c r="N289" s="32"/>
      <c r="O289" s="32"/>
      <c r="P289" s="32">
        <f t="shared" si="42"/>
        <v>37788</v>
      </c>
    </row>
    <row r="290" spans="1:16">
      <c r="A290" s="19">
        <v>21</v>
      </c>
      <c r="B290" s="286"/>
      <c r="C290" s="71" t="s">
        <v>823</v>
      </c>
      <c r="D290" s="19" t="s">
        <v>119</v>
      </c>
      <c r="E290" s="1">
        <v>52</v>
      </c>
      <c r="F290" s="21"/>
      <c r="G290" s="19"/>
      <c r="H290" s="19"/>
      <c r="I290" s="19"/>
      <c r="J290" s="19">
        <v>79</v>
      </c>
      <c r="K290" s="2">
        <f t="shared" si="43"/>
        <v>4108</v>
      </c>
      <c r="L290" s="76"/>
      <c r="M290" s="19"/>
      <c r="N290" s="32"/>
      <c r="O290" s="32"/>
      <c r="P290" s="32">
        <f t="shared" si="42"/>
        <v>4108</v>
      </c>
    </row>
    <row r="291" spans="1:16">
      <c r="A291" s="19">
        <v>22</v>
      </c>
      <c r="B291" s="19" t="s">
        <v>824</v>
      </c>
      <c r="C291" s="71" t="s">
        <v>825</v>
      </c>
      <c r="D291" s="19" t="s">
        <v>119</v>
      </c>
      <c r="E291" s="1">
        <v>51</v>
      </c>
      <c r="F291" s="21"/>
      <c r="G291" s="19"/>
      <c r="H291" s="19"/>
      <c r="I291" s="19"/>
      <c r="J291" s="19">
        <v>76</v>
      </c>
      <c r="K291" s="2">
        <f t="shared" si="43"/>
        <v>3876</v>
      </c>
      <c r="L291" s="76"/>
      <c r="M291" s="19"/>
      <c r="N291" s="32"/>
      <c r="O291" s="32"/>
      <c r="P291" s="32">
        <f t="shared" si="42"/>
        <v>3876</v>
      </c>
    </row>
    <row r="292" spans="1:16">
      <c r="A292" s="19">
        <v>23</v>
      </c>
      <c r="B292" s="19" t="s">
        <v>826</v>
      </c>
      <c r="C292" s="71" t="s">
        <v>827</v>
      </c>
      <c r="D292" s="19" t="s">
        <v>119</v>
      </c>
      <c r="E292" s="1">
        <v>50</v>
      </c>
      <c r="F292" s="21"/>
      <c r="G292" s="19"/>
      <c r="H292" s="19"/>
      <c r="I292" s="19"/>
      <c r="J292" s="19">
        <v>6</v>
      </c>
      <c r="K292" s="2">
        <f t="shared" si="43"/>
        <v>300</v>
      </c>
      <c r="L292" s="76"/>
      <c r="M292" s="19"/>
      <c r="N292" s="32"/>
      <c r="O292" s="32"/>
      <c r="P292" s="32">
        <f t="shared" si="42"/>
        <v>300</v>
      </c>
    </row>
    <row r="293" spans="1:16">
      <c r="A293" s="19">
        <v>24</v>
      </c>
      <c r="B293" s="19" t="s">
        <v>797</v>
      </c>
      <c r="C293" s="71" t="s">
        <v>828</v>
      </c>
      <c r="D293" s="19" t="s">
        <v>119</v>
      </c>
      <c r="E293" s="1">
        <v>98</v>
      </c>
      <c r="F293" s="21"/>
      <c r="G293" s="19"/>
      <c r="H293" s="19"/>
      <c r="I293" s="19"/>
      <c r="J293" s="19">
        <v>53</v>
      </c>
      <c r="K293" s="2">
        <f t="shared" si="43"/>
        <v>5194</v>
      </c>
      <c r="L293" s="76"/>
      <c r="M293" s="19"/>
      <c r="N293" s="32"/>
      <c r="O293" s="32"/>
      <c r="P293" s="32">
        <f t="shared" si="42"/>
        <v>5194</v>
      </c>
    </row>
    <row r="294" spans="1:16">
      <c r="A294" s="19">
        <v>25</v>
      </c>
      <c r="B294" s="19" t="s">
        <v>829</v>
      </c>
      <c r="C294" s="71" t="s">
        <v>830</v>
      </c>
      <c r="D294" s="19" t="s">
        <v>119</v>
      </c>
      <c r="E294" s="1">
        <v>100</v>
      </c>
      <c r="F294" s="21"/>
      <c r="G294" s="19"/>
      <c r="H294" s="19"/>
      <c r="I294" s="19"/>
      <c r="J294" s="19">
        <v>166</v>
      </c>
      <c r="K294" s="2">
        <f t="shared" si="43"/>
        <v>16600</v>
      </c>
      <c r="L294" s="76"/>
      <c r="M294" s="19"/>
      <c r="N294" s="32"/>
      <c r="O294" s="32"/>
      <c r="P294" s="32">
        <f t="shared" si="42"/>
        <v>16600</v>
      </c>
    </row>
    <row r="295" spans="1:16">
      <c r="A295" s="19">
        <v>26</v>
      </c>
      <c r="B295" s="19" t="s">
        <v>831</v>
      </c>
      <c r="C295" s="71" t="s">
        <v>832</v>
      </c>
      <c r="D295" s="19" t="s">
        <v>398</v>
      </c>
      <c r="E295" s="1">
        <v>102</v>
      </c>
      <c r="F295" s="21"/>
      <c r="G295" s="19"/>
      <c r="H295" s="19"/>
      <c r="I295" s="19"/>
      <c r="J295" s="19">
        <v>1</v>
      </c>
      <c r="K295" s="2">
        <f t="shared" si="43"/>
        <v>102</v>
      </c>
      <c r="L295" s="76"/>
      <c r="M295" s="19"/>
      <c r="N295" s="32"/>
      <c r="O295" s="32"/>
      <c r="P295" s="32">
        <f t="shared" si="42"/>
        <v>102</v>
      </c>
    </row>
    <row r="296" spans="1:16">
      <c r="A296" s="19">
        <v>27</v>
      </c>
      <c r="B296" s="19" t="s">
        <v>833</v>
      </c>
      <c r="C296" s="71" t="s">
        <v>834</v>
      </c>
      <c r="D296" s="19" t="s">
        <v>119</v>
      </c>
      <c r="E296" s="1">
        <v>222</v>
      </c>
      <c r="F296" s="21"/>
      <c r="G296" s="19"/>
      <c r="H296" s="19"/>
      <c r="I296" s="19"/>
      <c r="J296" s="19">
        <v>23</v>
      </c>
      <c r="K296" s="2">
        <f t="shared" si="43"/>
        <v>5106</v>
      </c>
      <c r="L296" s="76"/>
      <c r="M296" s="19"/>
      <c r="N296" s="32"/>
      <c r="O296" s="32"/>
      <c r="P296" s="32">
        <f t="shared" si="42"/>
        <v>5106</v>
      </c>
    </row>
    <row r="297" spans="1:16">
      <c r="A297" s="19">
        <v>28</v>
      </c>
      <c r="B297" s="19" t="s">
        <v>835</v>
      </c>
      <c r="C297" s="71" t="s">
        <v>836</v>
      </c>
      <c r="D297" s="19" t="s">
        <v>119</v>
      </c>
      <c r="E297" s="1">
        <v>800</v>
      </c>
      <c r="F297" s="21"/>
      <c r="G297" s="19"/>
      <c r="H297" s="19"/>
      <c r="I297" s="19"/>
      <c r="J297" s="19">
        <v>1</v>
      </c>
      <c r="K297" s="2">
        <f t="shared" si="43"/>
        <v>800</v>
      </c>
      <c r="L297" s="76"/>
      <c r="M297" s="19"/>
      <c r="N297" s="32"/>
      <c r="O297" s="32"/>
      <c r="P297" s="32">
        <f t="shared" si="42"/>
        <v>800</v>
      </c>
    </row>
    <row r="298" spans="1:16">
      <c r="A298" s="19">
        <v>29</v>
      </c>
      <c r="B298" s="19" t="s">
        <v>837</v>
      </c>
      <c r="C298" s="71" t="s">
        <v>838</v>
      </c>
      <c r="D298" s="19" t="s">
        <v>119</v>
      </c>
      <c r="E298" s="1">
        <v>700</v>
      </c>
      <c r="F298" s="21"/>
      <c r="G298" s="19"/>
      <c r="H298" s="19"/>
      <c r="I298" s="19"/>
      <c r="J298" s="19">
        <v>1</v>
      </c>
      <c r="K298" s="2">
        <f t="shared" si="43"/>
        <v>700</v>
      </c>
      <c r="L298" s="76"/>
      <c r="M298" s="19"/>
      <c r="N298" s="32"/>
      <c r="O298" s="32"/>
      <c r="P298" s="32">
        <f t="shared" si="42"/>
        <v>700</v>
      </c>
    </row>
    <row r="299" spans="1:16">
      <c r="A299" s="19">
        <v>30</v>
      </c>
      <c r="B299" s="19" t="s">
        <v>839</v>
      </c>
      <c r="C299" s="71" t="s">
        <v>840</v>
      </c>
      <c r="D299" s="19" t="s">
        <v>119</v>
      </c>
      <c r="E299" s="1">
        <v>800</v>
      </c>
      <c r="F299" s="21"/>
      <c r="G299" s="19"/>
      <c r="H299" s="19"/>
      <c r="I299" s="19"/>
      <c r="J299" s="19">
        <v>1</v>
      </c>
      <c r="K299" s="2">
        <f t="shared" si="43"/>
        <v>800</v>
      </c>
      <c r="L299" s="76"/>
      <c r="M299" s="19"/>
      <c r="N299" s="32"/>
      <c r="O299" s="32"/>
      <c r="P299" s="32">
        <f t="shared" si="42"/>
        <v>800</v>
      </c>
    </row>
    <row r="300" spans="1:16">
      <c r="A300" s="19">
        <v>31</v>
      </c>
      <c r="B300" s="19" t="s">
        <v>841</v>
      </c>
      <c r="C300" s="71" t="s">
        <v>842</v>
      </c>
      <c r="D300" s="19" t="s">
        <v>119</v>
      </c>
      <c r="E300" s="1">
        <v>700</v>
      </c>
      <c r="F300" s="21"/>
      <c r="G300" s="19"/>
      <c r="H300" s="19"/>
      <c r="I300" s="19"/>
      <c r="J300" s="19">
        <v>1</v>
      </c>
      <c r="K300" s="2">
        <f t="shared" si="43"/>
        <v>700</v>
      </c>
      <c r="L300" s="76"/>
      <c r="M300" s="19"/>
      <c r="N300" s="32"/>
      <c r="O300" s="32"/>
      <c r="P300" s="32">
        <f t="shared" si="42"/>
        <v>700</v>
      </c>
    </row>
    <row r="301" spans="1:16">
      <c r="A301" s="19">
        <v>32</v>
      </c>
      <c r="B301" s="19" t="s">
        <v>843</v>
      </c>
      <c r="C301" s="71" t="s">
        <v>844</v>
      </c>
      <c r="D301" s="19" t="s">
        <v>119</v>
      </c>
      <c r="E301" s="1">
        <v>600</v>
      </c>
      <c r="F301" s="21"/>
      <c r="G301" s="19"/>
      <c r="H301" s="19"/>
      <c r="I301" s="19"/>
      <c r="J301" s="19">
        <v>1</v>
      </c>
      <c r="K301" s="2">
        <f t="shared" si="43"/>
        <v>600</v>
      </c>
      <c r="L301" s="76"/>
      <c r="M301" s="19"/>
      <c r="N301" s="32"/>
      <c r="O301" s="32"/>
      <c r="P301" s="32">
        <f t="shared" si="42"/>
        <v>600</v>
      </c>
    </row>
    <row r="302" spans="1:16">
      <c r="A302" s="19">
        <v>33</v>
      </c>
      <c r="B302" s="19" t="s">
        <v>845</v>
      </c>
      <c r="C302" s="71" t="s">
        <v>846</v>
      </c>
      <c r="D302" s="19" t="s">
        <v>119</v>
      </c>
      <c r="E302" s="1">
        <v>600</v>
      </c>
      <c r="F302" s="21"/>
      <c r="G302" s="19"/>
      <c r="H302" s="19"/>
      <c r="I302" s="19"/>
      <c r="J302" s="19">
        <v>1</v>
      </c>
      <c r="K302" s="2">
        <f t="shared" si="43"/>
        <v>600</v>
      </c>
      <c r="L302" s="76"/>
      <c r="M302" s="19"/>
      <c r="N302" s="32"/>
      <c r="O302" s="32"/>
      <c r="P302" s="32">
        <f t="shared" si="42"/>
        <v>600</v>
      </c>
    </row>
    <row r="303" spans="1:16">
      <c r="A303" s="19">
        <v>34</v>
      </c>
      <c r="B303" s="19" t="s">
        <v>847</v>
      </c>
      <c r="C303" s="71" t="s">
        <v>848</v>
      </c>
      <c r="D303" s="19" t="s">
        <v>119</v>
      </c>
      <c r="E303" s="1">
        <v>500</v>
      </c>
      <c r="F303" s="21"/>
      <c r="G303" s="19"/>
      <c r="H303" s="19"/>
      <c r="I303" s="19"/>
      <c r="J303" s="19">
        <v>2</v>
      </c>
      <c r="K303" s="2">
        <f t="shared" si="43"/>
        <v>1000</v>
      </c>
      <c r="L303" s="76"/>
      <c r="M303" s="19"/>
      <c r="N303" s="32"/>
      <c r="O303" s="32"/>
      <c r="P303" s="32">
        <f t="shared" si="42"/>
        <v>1000</v>
      </c>
    </row>
    <row r="304" spans="1:16">
      <c r="A304" s="19">
        <v>35</v>
      </c>
      <c r="B304" s="19" t="s">
        <v>849</v>
      </c>
      <c r="C304" s="71" t="s">
        <v>850</v>
      </c>
      <c r="D304" s="19" t="s">
        <v>119</v>
      </c>
      <c r="E304" s="1">
        <v>25</v>
      </c>
      <c r="F304" s="21"/>
      <c r="G304" s="19"/>
      <c r="H304" s="19"/>
      <c r="I304" s="19"/>
      <c r="J304" s="19">
        <v>1</v>
      </c>
      <c r="K304" s="2">
        <f t="shared" si="43"/>
        <v>25</v>
      </c>
      <c r="L304" s="76"/>
      <c r="M304" s="19"/>
      <c r="N304" s="32"/>
      <c r="O304" s="32"/>
      <c r="P304" s="32">
        <f t="shared" si="42"/>
        <v>25</v>
      </c>
    </row>
    <row r="305" spans="1:16">
      <c r="A305" s="19">
        <v>36</v>
      </c>
      <c r="B305" s="19" t="s">
        <v>797</v>
      </c>
      <c r="C305" s="71" t="s">
        <v>851</v>
      </c>
      <c r="D305" s="19" t="s">
        <v>119</v>
      </c>
      <c r="E305" s="1">
        <v>95</v>
      </c>
      <c r="F305" s="21"/>
      <c r="G305" s="19"/>
      <c r="H305" s="19"/>
      <c r="I305" s="19"/>
      <c r="J305" s="19">
        <v>12</v>
      </c>
      <c r="K305" s="2">
        <f t="shared" si="43"/>
        <v>1140</v>
      </c>
      <c r="L305" s="76"/>
      <c r="M305" s="19"/>
      <c r="N305" s="32"/>
      <c r="O305" s="32"/>
      <c r="P305" s="32">
        <f t="shared" si="42"/>
        <v>1140</v>
      </c>
    </row>
    <row r="306" spans="1:16">
      <c r="A306" s="19">
        <v>37</v>
      </c>
      <c r="B306" s="19" t="s">
        <v>797</v>
      </c>
      <c r="C306" s="71" t="s">
        <v>852</v>
      </c>
      <c r="D306" s="19" t="s">
        <v>119</v>
      </c>
      <c r="E306" s="1">
        <v>65</v>
      </c>
      <c r="F306" s="21"/>
      <c r="G306" s="19"/>
      <c r="H306" s="19"/>
      <c r="I306" s="19"/>
      <c r="J306" s="19">
        <v>4</v>
      </c>
      <c r="K306" s="2">
        <f t="shared" si="43"/>
        <v>260</v>
      </c>
      <c r="L306" s="76"/>
      <c r="M306" s="19"/>
      <c r="N306" s="32"/>
      <c r="O306" s="32"/>
      <c r="P306" s="32">
        <f t="shared" si="42"/>
        <v>260</v>
      </c>
    </row>
    <row r="307" spans="1:16">
      <c r="A307" s="19">
        <v>38</v>
      </c>
      <c r="B307" s="19" t="s">
        <v>853</v>
      </c>
      <c r="C307" s="71" t="s">
        <v>854</v>
      </c>
      <c r="D307" s="19" t="s">
        <v>119</v>
      </c>
      <c r="E307" s="1">
        <v>55</v>
      </c>
      <c r="F307" s="21"/>
      <c r="G307" s="19"/>
      <c r="H307" s="19"/>
      <c r="I307" s="19"/>
      <c r="J307" s="19">
        <v>3</v>
      </c>
      <c r="K307" s="2">
        <f t="shared" si="43"/>
        <v>165</v>
      </c>
      <c r="L307" s="76"/>
      <c r="M307" s="19"/>
      <c r="N307" s="32"/>
      <c r="O307" s="32"/>
      <c r="P307" s="32">
        <f t="shared" si="42"/>
        <v>165</v>
      </c>
    </row>
    <row r="308" spans="1:16">
      <c r="A308" s="19">
        <v>39</v>
      </c>
      <c r="B308" s="19" t="s">
        <v>855</v>
      </c>
      <c r="C308" s="71" t="s">
        <v>856</v>
      </c>
      <c r="D308" s="19" t="s">
        <v>119</v>
      </c>
      <c r="E308" s="1">
        <v>500</v>
      </c>
      <c r="F308" s="21"/>
      <c r="G308" s="19"/>
      <c r="H308" s="19"/>
      <c r="I308" s="19"/>
      <c r="J308" s="19">
        <v>30</v>
      </c>
      <c r="K308" s="2">
        <f t="shared" si="43"/>
        <v>15000</v>
      </c>
      <c r="L308" s="76"/>
      <c r="M308" s="19"/>
      <c r="N308" s="32"/>
      <c r="O308" s="32"/>
      <c r="P308" s="32">
        <f t="shared" si="42"/>
        <v>15000</v>
      </c>
    </row>
    <row r="309" spans="1:16">
      <c r="A309" s="19">
        <v>40</v>
      </c>
      <c r="B309" s="19" t="s">
        <v>857</v>
      </c>
      <c r="C309" s="71" t="s">
        <v>858</v>
      </c>
      <c r="D309" s="19" t="s">
        <v>119</v>
      </c>
      <c r="E309" s="1">
        <v>100</v>
      </c>
      <c r="F309" s="21"/>
      <c r="G309" s="19"/>
      <c r="H309" s="19"/>
      <c r="I309" s="19"/>
      <c r="J309" s="19">
        <v>10</v>
      </c>
      <c r="K309" s="2">
        <f t="shared" si="43"/>
        <v>1000</v>
      </c>
      <c r="L309" s="76"/>
      <c r="M309" s="19"/>
      <c r="N309" s="32"/>
      <c r="O309" s="32"/>
      <c r="P309" s="32">
        <f t="shared" si="42"/>
        <v>1000</v>
      </c>
    </row>
    <row r="310" spans="1:16">
      <c r="A310" s="19">
        <v>41</v>
      </c>
      <c r="B310" s="19" t="s">
        <v>833</v>
      </c>
      <c r="C310" s="71" t="s">
        <v>859</v>
      </c>
      <c r="D310" s="19" t="s">
        <v>119</v>
      </c>
      <c r="E310" s="1">
        <v>25</v>
      </c>
      <c r="F310" s="21"/>
      <c r="G310" s="19"/>
      <c r="H310" s="19"/>
      <c r="I310" s="19"/>
      <c r="J310" s="19">
        <v>2</v>
      </c>
      <c r="K310" s="2">
        <f t="shared" si="43"/>
        <v>50</v>
      </c>
      <c r="L310" s="76"/>
      <c r="M310" s="19"/>
      <c r="N310" s="32"/>
      <c r="O310" s="32"/>
      <c r="P310" s="32">
        <f t="shared" si="42"/>
        <v>50</v>
      </c>
    </row>
    <row r="311" spans="1:16">
      <c r="A311" s="19">
        <v>42</v>
      </c>
      <c r="B311" s="19" t="s">
        <v>860</v>
      </c>
      <c r="C311" s="71" t="s">
        <v>861</v>
      </c>
      <c r="D311" s="19" t="s">
        <v>119</v>
      </c>
      <c r="E311" s="1">
        <v>15</v>
      </c>
      <c r="F311" s="21"/>
      <c r="G311" s="19"/>
      <c r="H311" s="19"/>
      <c r="I311" s="19"/>
      <c r="J311" s="19">
        <v>11</v>
      </c>
      <c r="K311" s="2">
        <f t="shared" si="43"/>
        <v>165</v>
      </c>
      <c r="L311" s="76"/>
      <c r="M311" s="19"/>
      <c r="N311" s="32"/>
      <c r="O311" s="32"/>
      <c r="P311" s="32">
        <f t="shared" si="42"/>
        <v>165</v>
      </c>
    </row>
    <row r="312" spans="1:16">
      <c r="A312" s="41"/>
      <c r="B312" s="41"/>
      <c r="C312" s="18" t="s">
        <v>862</v>
      </c>
      <c r="D312" s="19"/>
      <c r="E312" s="1"/>
      <c r="F312" s="98"/>
      <c r="G312" s="83"/>
      <c r="H312" s="67"/>
      <c r="I312" s="83"/>
      <c r="J312" s="19"/>
      <c r="K312" s="2"/>
      <c r="L312" s="76"/>
      <c r="M312" s="19"/>
      <c r="N312" s="32"/>
      <c r="O312" s="32"/>
      <c r="P312" s="32"/>
    </row>
    <row r="313" spans="1:16" ht="25.5">
      <c r="A313" s="16">
        <v>1</v>
      </c>
      <c r="B313" s="16" t="s">
        <v>863</v>
      </c>
      <c r="C313" s="71" t="s">
        <v>864</v>
      </c>
      <c r="D313" s="16" t="s">
        <v>119</v>
      </c>
      <c r="E313" s="29">
        <v>50</v>
      </c>
      <c r="F313" s="16"/>
      <c r="G313" s="16"/>
      <c r="H313" s="16"/>
      <c r="I313" s="16"/>
      <c r="J313" s="16"/>
      <c r="K313" s="16"/>
      <c r="L313" s="89"/>
      <c r="M313" s="16"/>
      <c r="N313" s="108">
        <v>1</v>
      </c>
      <c r="O313" s="108">
        <f t="shared" ref="O313:O317" si="44">N313*E313</f>
        <v>50</v>
      </c>
      <c r="P313" s="32">
        <f t="shared" ref="P313:P324" si="45">G313+I313+K313+M313+O313</f>
        <v>50</v>
      </c>
    </row>
    <row r="314" spans="1:16">
      <c r="A314" s="16">
        <v>2</v>
      </c>
      <c r="B314" s="87" t="s">
        <v>440</v>
      </c>
      <c r="C314" s="71" t="s">
        <v>865</v>
      </c>
      <c r="D314" s="16" t="s">
        <v>119</v>
      </c>
      <c r="E314" s="29">
        <v>1000</v>
      </c>
      <c r="F314" s="16"/>
      <c r="G314" s="16"/>
      <c r="H314" s="16"/>
      <c r="I314" s="16"/>
      <c r="J314" s="16"/>
      <c r="K314" s="16"/>
      <c r="L314" s="89"/>
      <c r="M314" s="16"/>
      <c r="N314" s="108">
        <v>3</v>
      </c>
      <c r="O314" s="108">
        <f t="shared" si="44"/>
        <v>3000</v>
      </c>
      <c r="P314" s="32">
        <f t="shared" si="45"/>
        <v>3000</v>
      </c>
    </row>
    <row r="315" spans="1:16">
      <c r="A315" s="16">
        <v>3</v>
      </c>
      <c r="B315" s="87" t="s">
        <v>440</v>
      </c>
      <c r="C315" s="71" t="s">
        <v>866</v>
      </c>
      <c r="D315" s="16" t="s">
        <v>119</v>
      </c>
      <c r="E315" s="29">
        <v>1000</v>
      </c>
      <c r="F315" s="16"/>
      <c r="G315" s="16"/>
      <c r="H315" s="16"/>
      <c r="I315" s="16"/>
      <c r="J315" s="16"/>
      <c r="K315" s="16"/>
      <c r="L315" s="89"/>
      <c r="M315" s="16"/>
      <c r="N315" s="108">
        <v>1</v>
      </c>
      <c r="O315" s="108">
        <f t="shared" si="44"/>
        <v>1000</v>
      </c>
      <c r="P315" s="32">
        <f t="shared" si="45"/>
        <v>1000</v>
      </c>
    </row>
    <row r="316" spans="1:16">
      <c r="A316" s="16">
        <v>4</v>
      </c>
      <c r="B316" s="43" t="s">
        <v>867</v>
      </c>
      <c r="C316" s="71" t="s">
        <v>868</v>
      </c>
      <c r="D316" s="16" t="s">
        <v>119</v>
      </c>
      <c r="E316" s="29">
        <v>1000</v>
      </c>
      <c r="F316" s="16"/>
      <c r="G316" s="16"/>
      <c r="H316" s="16"/>
      <c r="I316" s="16"/>
      <c r="J316" s="16"/>
      <c r="K316" s="16"/>
      <c r="L316" s="89"/>
      <c r="M316" s="16"/>
      <c r="N316" s="108">
        <v>1</v>
      </c>
      <c r="O316" s="108">
        <f t="shared" si="44"/>
        <v>1000</v>
      </c>
      <c r="P316" s="32">
        <f t="shared" si="45"/>
        <v>1000</v>
      </c>
    </row>
    <row r="317" spans="1:16" ht="25.5">
      <c r="A317" s="16">
        <v>5</v>
      </c>
      <c r="B317" s="43" t="s">
        <v>869</v>
      </c>
      <c r="C317" s="71" t="s">
        <v>870</v>
      </c>
      <c r="D317" s="16" t="s">
        <v>119</v>
      </c>
      <c r="E317" s="116">
        <v>20000</v>
      </c>
      <c r="F317" s="89"/>
      <c r="G317" s="117"/>
      <c r="H317" s="118"/>
      <c r="I317" s="117"/>
      <c r="J317" s="43"/>
      <c r="K317" s="43"/>
      <c r="L317" s="118"/>
      <c r="M317" s="16"/>
      <c r="N317" s="108">
        <v>1</v>
      </c>
      <c r="O317" s="108">
        <f t="shared" si="44"/>
        <v>20000</v>
      </c>
      <c r="P317" s="32">
        <f t="shared" si="45"/>
        <v>20000</v>
      </c>
    </row>
    <row r="318" spans="1:16">
      <c r="A318" s="43"/>
      <c r="B318" s="43"/>
      <c r="C318" s="18" t="s">
        <v>176</v>
      </c>
      <c r="D318" s="16"/>
      <c r="E318" s="116"/>
      <c r="F318" s="89"/>
      <c r="G318" s="117"/>
      <c r="H318" s="118"/>
      <c r="I318" s="117"/>
      <c r="J318" s="43"/>
      <c r="K318" s="43"/>
      <c r="L318" s="118"/>
      <c r="M318" s="16"/>
      <c r="N318" s="108"/>
      <c r="O318" s="108"/>
      <c r="P318" s="32"/>
    </row>
    <row r="319" spans="1:16">
      <c r="A319" s="19">
        <v>1</v>
      </c>
      <c r="B319" s="19" t="s">
        <v>381</v>
      </c>
      <c r="C319" s="71" t="s">
        <v>871</v>
      </c>
      <c r="D319" s="19" t="s">
        <v>63</v>
      </c>
      <c r="E319" s="1">
        <v>20000</v>
      </c>
      <c r="F319" s="19"/>
      <c r="G319" s="19"/>
      <c r="H319" s="19"/>
      <c r="I319" s="19"/>
      <c r="J319" s="2"/>
      <c r="K319" s="2"/>
      <c r="L319" s="76"/>
      <c r="M319" s="19"/>
      <c r="N319" s="32">
        <v>0.17499999999999999</v>
      </c>
      <c r="O319" s="32">
        <f t="shared" ref="O319:O322" si="46">N319*E319</f>
        <v>3500</v>
      </c>
      <c r="P319" s="32">
        <f t="shared" si="45"/>
        <v>3500</v>
      </c>
    </row>
    <row r="320" spans="1:16">
      <c r="A320" s="19">
        <v>2</v>
      </c>
      <c r="B320" s="19" t="s">
        <v>872</v>
      </c>
      <c r="C320" s="71" t="s">
        <v>873</v>
      </c>
      <c r="D320" s="19" t="s">
        <v>28</v>
      </c>
      <c r="E320" s="1">
        <v>20</v>
      </c>
      <c r="F320" s="19"/>
      <c r="G320" s="19"/>
      <c r="H320" s="19"/>
      <c r="I320" s="19"/>
      <c r="J320" s="2"/>
      <c r="K320" s="2"/>
      <c r="L320" s="76"/>
      <c r="M320" s="19"/>
      <c r="N320" s="19">
        <v>495</v>
      </c>
      <c r="O320" s="19">
        <f t="shared" si="46"/>
        <v>9900</v>
      </c>
      <c r="P320" s="19">
        <f t="shared" si="45"/>
        <v>9900</v>
      </c>
    </row>
    <row r="321" spans="1:16">
      <c r="A321" s="19">
        <v>8</v>
      </c>
      <c r="B321" s="19" t="s">
        <v>381</v>
      </c>
      <c r="C321" s="71" t="s">
        <v>874</v>
      </c>
      <c r="D321" s="19" t="s">
        <v>28</v>
      </c>
      <c r="E321" s="1">
        <v>35</v>
      </c>
      <c r="F321" s="19"/>
      <c r="G321" s="19"/>
      <c r="H321" s="19"/>
      <c r="I321" s="19"/>
      <c r="J321" s="2"/>
      <c r="K321" s="2"/>
      <c r="L321" s="76"/>
      <c r="M321" s="19"/>
      <c r="N321" s="32">
        <v>6005</v>
      </c>
      <c r="O321" s="32">
        <f t="shared" si="46"/>
        <v>210175</v>
      </c>
      <c r="P321" s="32">
        <f t="shared" si="45"/>
        <v>210175</v>
      </c>
    </row>
    <row r="322" spans="1:16">
      <c r="A322" s="19">
        <v>9</v>
      </c>
      <c r="B322" s="19" t="s">
        <v>209</v>
      </c>
      <c r="C322" s="71" t="s">
        <v>875</v>
      </c>
      <c r="D322" s="19" t="s">
        <v>28</v>
      </c>
      <c r="E322" s="1">
        <v>60</v>
      </c>
      <c r="F322" s="19"/>
      <c r="G322" s="19"/>
      <c r="H322" s="19"/>
      <c r="I322" s="19"/>
      <c r="J322" s="2"/>
      <c r="K322" s="2"/>
      <c r="L322" s="76"/>
      <c r="M322" s="19"/>
      <c r="N322" s="19">
        <v>2735</v>
      </c>
      <c r="O322" s="19">
        <f t="shared" si="46"/>
        <v>164100</v>
      </c>
      <c r="P322" s="19">
        <f t="shared" si="45"/>
        <v>164100</v>
      </c>
    </row>
    <row r="323" spans="1:16">
      <c r="A323" s="19"/>
      <c r="B323" s="19"/>
      <c r="C323" s="71" t="s">
        <v>876</v>
      </c>
      <c r="D323" s="19"/>
      <c r="E323" s="1"/>
      <c r="F323" s="65"/>
      <c r="G323" s="19"/>
      <c r="H323" s="65"/>
      <c r="I323" s="19"/>
      <c r="J323" s="73"/>
      <c r="K323" s="2"/>
      <c r="L323" s="74"/>
      <c r="M323" s="19"/>
      <c r="N323" s="65"/>
      <c r="O323" s="19"/>
      <c r="P323" s="19">
        <f t="shared" si="45"/>
        <v>0</v>
      </c>
    </row>
    <row r="324" spans="1:16" ht="25.5">
      <c r="A324" s="19">
        <v>1</v>
      </c>
      <c r="B324" s="19" t="s">
        <v>877</v>
      </c>
      <c r="C324" s="71" t="s">
        <v>878</v>
      </c>
      <c r="D324" s="19" t="s">
        <v>28</v>
      </c>
      <c r="E324" s="1">
        <v>446.04</v>
      </c>
      <c r="F324" s="65">
        <v>25</v>
      </c>
      <c r="G324" s="19">
        <f>E324*F324</f>
        <v>11151</v>
      </c>
      <c r="H324" s="65"/>
      <c r="I324" s="19"/>
      <c r="J324" s="73"/>
      <c r="K324" s="2"/>
      <c r="L324" s="74"/>
      <c r="M324" s="19"/>
      <c r="N324" s="65"/>
      <c r="O324" s="19"/>
      <c r="P324" s="19">
        <f t="shared" si="45"/>
        <v>11151</v>
      </c>
    </row>
    <row r="325" spans="1:16">
      <c r="A325" s="297" t="s">
        <v>879</v>
      </c>
      <c r="B325" s="297"/>
      <c r="C325" s="297"/>
      <c r="D325" s="297"/>
      <c r="E325" s="297"/>
      <c r="F325" s="65"/>
      <c r="G325" s="65">
        <f t="shared" ref="G325:P325" si="47">SUM(G10:G324)</f>
        <v>2566603.0999999996</v>
      </c>
      <c r="H325" s="65"/>
      <c r="I325" s="65">
        <f t="shared" si="47"/>
        <v>3550</v>
      </c>
      <c r="J325" s="65"/>
      <c r="K325" s="65">
        <f t="shared" si="47"/>
        <v>1485669</v>
      </c>
      <c r="L325" s="65"/>
      <c r="M325" s="65">
        <f t="shared" si="47"/>
        <v>1853856.1099999999</v>
      </c>
      <c r="N325" s="65"/>
      <c r="O325" s="65">
        <f t="shared" si="47"/>
        <v>432330</v>
      </c>
      <c r="P325" s="19">
        <f t="shared" si="47"/>
        <v>6342008.209999999</v>
      </c>
    </row>
    <row r="326" spans="1:16">
      <c r="A326" s="297" t="s">
        <v>880</v>
      </c>
      <c r="B326" s="297"/>
      <c r="C326" s="297"/>
      <c r="D326" s="297"/>
      <c r="E326" s="297"/>
      <c r="F326" s="289">
        <f>(G325+I325+K325+O325+M325)</f>
        <v>6342008.209999999</v>
      </c>
      <c r="G326" s="289"/>
      <c r="H326" s="289"/>
      <c r="I326" s="289"/>
      <c r="J326" s="289"/>
      <c r="K326" s="289"/>
      <c r="L326" s="289"/>
      <c r="M326" s="289"/>
      <c r="N326" s="289"/>
      <c r="O326" s="289"/>
      <c r="P326" s="66"/>
    </row>
    <row r="327" spans="1:16">
      <c r="A327" s="119"/>
      <c r="B327" s="144"/>
      <c r="C327" s="144"/>
      <c r="D327" s="144"/>
      <c r="E327" s="144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</row>
    <row r="328" spans="1:16">
      <c r="A328" s="119"/>
      <c r="B328" s="303" t="s">
        <v>0</v>
      </c>
      <c r="C328" s="303"/>
      <c r="D328" s="303"/>
      <c r="E328" s="303"/>
      <c r="F328" s="303"/>
      <c r="G328" s="303"/>
      <c r="H328" s="303"/>
      <c r="I328" s="303"/>
      <c r="J328" s="303"/>
      <c r="K328" s="303"/>
      <c r="L328" s="303"/>
      <c r="M328" s="303"/>
      <c r="N328" s="303"/>
      <c r="O328" s="303"/>
      <c r="P328" s="139"/>
    </row>
    <row r="329" spans="1:16">
      <c r="B329" s="298" t="s">
        <v>1</v>
      </c>
      <c r="C329" s="299"/>
      <c r="D329" s="300" t="s">
        <v>2</v>
      </c>
      <c r="E329" s="300"/>
      <c r="F329" s="300"/>
      <c r="G329" s="300"/>
      <c r="H329" s="300"/>
      <c r="I329" s="300"/>
      <c r="J329" s="300"/>
      <c r="K329" s="300"/>
      <c r="L329" s="300"/>
      <c r="M329" s="300"/>
      <c r="N329" s="300"/>
      <c r="O329" s="298"/>
      <c r="P329" s="146"/>
    </row>
    <row r="330" spans="1:16">
      <c r="B330" s="298" t="s">
        <v>3</v>
      </c>
      <c r="C330" s="299"/>
      <c r="D330" s="300" t="s">
        <v>4</v>
      </c>
      <c r="E330" s="300"/>
      <c r="F330" s="300"/>
      <c r="G330" s="300"/>
      <c r="H330" s="300"/>
      <c r="I330" s="300"/>
      <c r="J330" s="300"/>
      <c r="K330" s="300"/>
      <c r="L330" s="300"/>
      <c r="M330" s="300"/>
      <c r="N330" s="300"/>
      <c r="O330" s="298"/>
      <c r="P330" s="146"/>
    </row>
    <row r="331" spans="1:16">
      <c r="B331" s="298" t="s">
        <v>5</v>
      </c>
      <c r="C331" s="299"/>
      <c r="D331" s="300" t="s">
        <v>6</v>
      </c>
      <c r="E331" s="300"/>
      <c r="F331" s="300"/>
      <c r="G331" s="300"/>
      <c r="H331" s="300"/>
      <c r="I331" s="300"/>
      <c r="J331" s="300"/>
      <c r="K331" s="300"/>
      <c r="L331" s="300"/>
      <c r="M331" s="300"/>
      <c r="N331" s="300"/>
      <c r="O331" s="298"/>
      <c r="P331" s="146"/>
    </row>
    <row r="332" spans="1:16">
      <c r="B332" s="298" t="s">
        <v>7</v>
      </c>
      <c r="C332" s="299"/>
      <c r="D332" s="300" t="s">
        <v>8</v>
      </c>
      <c r="E332" s="300"/>
      <c r="F332" s="300"/>
      <c r="G332" s="300"/>
      <c r="H332" s="300"/>
      <c r="I332" s="300"/>
      <c r="J332" s="300"/>
      <c r="K332" s="300"/>
      <c r="L332" s="300"/>
      <c r="M332" s="300"/>
      <c r="N332" s="300"/>
      <c r="O332" s="298"/>
      <c r="P332" s="146"/>
    </row>
    <row r="333" spans="1:16">
      <c r="B333" s="298" t="s">
        <v>9</v>
      </c>
      <c r="C333" s="299"/>
      <c r="D333" s="301">
        <v>46204</v>
      </c>
      <c r="E333" s="301"/>
      <c r="F333" s="301"/>
      <c r="G333" s="301"/>
      <c r="H333" s="301"/>
      <c r="I333" s="301"/>
      <c r="J333" s="301"/>
      <c r="K333" s="301"/>
      <c r="L333" s="301"/>
      <c r="M333" s="301"/>
      <c r="N333" s="301"/>
      <c r="O333" s="302"/>
      <c r="P333" s="146"/>
    </row>
    <row r="334" spans="1:16">
      <c r="B334" s="312" t="s">
        <v>10</v>
      </c>
      <c r="C334" s="312" t="s">
        <v>11</v>
      </c>
      <c r="D334" s="313" t="s">
        <v>12</v>
      </c>
      <c r="E334" s="309" t="s">
        <v>13</v>
      </c>
      <c r="F334" s="311" t="s">
        <v>14</v>
      </c>
      <c r="G334" s="311"/>
      <c r="H334" s="311" t="s">
        <v>15</v>
      </c>
      <c r="I334" s="311"/>
      <c r="J334" s="311" t="s">
        <v>16</v>
      </c>
      <c r="K334" s="311"/>
      <c r="L334" s="311" t="s">
        <v>17</v>
      </c>
      <c r="M334" s="311"/>
      <c r="N334" s="311" t="s">
        <v>18</v>
      </c>
      <c r="O334" s="311"/>
      <c r="P334" s="285" t="s">
        <v>19</v>
      </c>
    </row>
    <row r="335" spans="1:16" ht="38.25">
      <c r="B335" s="312"/>
      <c r="C335" s="312"/>
      <c r="D335" s="314"/>
      <c r="E335" s="310"/>
      <c r="F335" s="13" t="s">
        <v>20</v>
      </c>
      <c r="G335" s="13" t="s">
        <v>21</v>
      </c>
      <c r="H335" s="13" t="s">
        <v>20</v>
      </c>
      <c r="I335" s="13" t="s">
        <v>22</v>
      </c>
      <c r="J335" s="13" t="s">
        <v>20</v>
      </c>
      <c r="K335" s="13" t="s">
        <v>22</v>
      </c>
      <c r="L335" s="13" t="s">
        <v>20</v>
      </c>
      <c r="M335" s="13" t="s">
        <v>22</v>
      </c>
      <c r="N335" s="13" t="s">
        <v>20</v>
      </c>
      <c r="O335" s="13" t="s">
        <v>23</v>
      </c>
      <c r="P335" s="286"/>
    </row>
    <row r="336" spans="1:16" ht="25.5">
      <c r="B336" s="14">
        <v>1</v>
      </c>
      <c r="C336" s="15" t="s">
        <v>24</v>
      </c>
      <c r="D336" s="3" t="s">
        <v>25</v>
      </c>
      <c r="E336" s="1">
        <v>2500</v>
      </c>
      <c r="F336" s="3"/>
      <c r="G336" s="16"/>
      <c r="H336" s="16"/>
      <c r="I336" s="3"/>
      <c r="J336" s="3"/>
      <c r="K336" s="3"/>
      <c r="L336" s="3"/>
      <c r="M336" s="3"/>
      <c r="N336" s="16">
        <v>2</v>
      </c>
      <c r="O336" s="3">
        <f t="shared" ref="O336:O343" si="48">N336*E336</f>
        <v>5000</v>
      </c>
      <c r="P336" s="304" t="s">
        <v>26</v>
      </c>
    </row>
    <row r="337" spans="2:16">
      <c r="B337" s="14">
        <v>2</v>
      </c>
      <c r="C337" s="15" t="s">
        <v>27</v>
      </c>
      <c r="D337" s="3" t="s">
        <v>28</v>
      </c>
      <c r="E337" s="1">
        <v>50</v>
      </c>
      <c r="F337" s="3"/>
      <c r="G337" s="3"/>
      <c r="H337" s="3"/>
      <c r="I337" s="3"/>
      <c r="J337" s="3"/>
      <c r="K337" s="3"/>
      <c r="L337" s="3"/>
      <c r="M337" s="3"/>
      <c r="N337" s="3">
        <f>76+16</f>
        <v>92</v>
      </c>
      <c r="O337" s="3">
        <f t="shared" si="48"/>
        <v>4600</v>
      </c>
      <c r="P337" s="305"/>
    </row>
    <row r="338" spans="2:16">
      <c r="B338" s="14">
        <v>3</v>
      </c>
      <c r="C338" s="15" t="s">
        <v>29</v>
      </c>
      <c r="D338" s="3" t="s">
        <v>25</v>
      </c>
      <c r="E338" s="1">
        <v>500</v>
      </c>
      <c r="F338" s="3"/>
      <c r="G338" s="3"/>
      <c r="H338" s="3"/>
      <c r="I338" s="3"/>
      <c r="J338" s="3"/>
      <c r="K338" s="3"/>
      <c r="L338" s="3"/>
      <c r="M338" s="3"/>
      <c r="N338" s="3">
        <v>1</v>
      </c>
      <c r="O338" s="3">
        <f t="shared" si="48"/>
        <v>500</v>
      </c>
      <c r="P338" s="305"/>
    </row>
    <row r="339" spans="2:16">
      <c r="B339" s="14">
        <v>4</v>
      </c>
      <c r="C339" s="15" t="s">
        <v>30</v>
      </c>
      <c r="D339" s="3" t="s">
        <v>25</v>
      </c>
      <c r="E339" s="1">
        <v>1500</v>
      </c>
      <c r="F339" s="3"/>
      <c r="G339" s="3"/>
      <c r="H339" s="3"/>
      <c r="I339" s="3"/>
      <c r="J339" s="3"/>
      <c r="K339" s="3"/>
      <c r="L339" s="3"/>
      <c r="M339" s="3"/>
      <c r="N339" s="3">
        <v>1</v>
      </c>
      <c r="O339" s="3">
        <f t="shared" si="48"/>
        <v>1500</v>
      </c>
      <c r="P339" s="305"/>
    </row>
    <row r="340" spans="2:16">
      <c r="B340" s="14">
        <v>5</v>
      </c>
      <c r="C340" s="60" t="s">
        <v>31</v>
      </c>
      <c r="D340" s="3" t="s">
        <v>25</v>
      </c>
      <c r="E340" s="17">
        <v>2000</v>
      </c>
      <c r="F340" s="3"/>
      <c r="G340" s="16"/>
      <c r="H340" s="16"/>
      <c r="I340" s="3"/>
      <c r="J340" s="3"/>
      <c r="K340" s="3"/>
      <c r="L340" s="3"/>
      <c r="M340" s="3"/>
      <c r="N340" s="16">
        <v>1</v>
      </c>
      <c r="O340" s="3">
        <f t="shared" si="48"/>
        <v>2000</v>
      </c>
      <c r="P340" s="305"/>
    </row>
    <row r="341" spans="2:16">
      <c r="B341" s="14">
        <v>6</v>
      </c>
      <c r="C341" s="60" t="s">
        <v>32</v>
      </c>
      <c r="D341" s="3" t="s">
        <v>25</v>
      </c>
      <c r="E341" s="17">
        <v>800</v>
      </c>
      <c r="F341" s="3"/>
      <c r="G341" s="16"/>
      <c r="H341" s="16"/>
      <c r="I341" s="3"/>
      <c r="J341" s="3"/>
      <c r="K341" s="3"/>
      <c r="L341" s="3"/>
      <c r="M341" s="3"/>
      <c r="N341" s="16">
        <v>1</v>
      </c>
      <c r="O341" s="3">
        <f t="shared" si="48"/>
        <v>800</v>
      </c>
      <c r="P341" s="305"/>
    </row>
    <row r="342" spans="2:16" ht="25.5">
      <c r="B342" s="14">
        <v>7</v>
      </c>
      <c r="C342" s="15" t="s">
        <v>33</v>
      </c>
      <c r="D342" s="3" t="s">
        <v>25</v>
      </c>
      <c r="E342" s="1">
        <v>5000</v>
      </c>
      <c r="F342" s="3"/>
      <c r="G342" s="16"/>
      <c r="H342" s="16"/>
      <c r="I342" s="3"/>
      <c r="J342" s="3"/>
      <c r="K342" s="3"/>
      <c r="L342" s="3"/>
      <c r="M342" s="3"/>
      <c r="N342" s="16">
        <v>3</v>
      </c>
      <c r="O342" s="3">
        <f t="shared" si="48"/>
        <v>15000</v>
      </c>
      <c r="P342" s="305"/>
    </row>
    <row r="343" spans="2:16">
      <c r="B343" s="14">
        <v>8</v>
      </c>
      <c r="C343" s="18" t="s">
        <v>34</v>
      </c>
      <c r="D343" s="3" t="s">
        <v>25</v>
      </c>
      <c r="E343" s="17">
        <v>200</v>
      </c>
      <c r="F343" s="3"/>
      <c r="G343" s="16"/>
      <c r="H343" s="16"/>
      <c r="I343" s="3"/>
      <c r="J343" s="3"/>
      <c r="K343" s="3"/>
      <c r="L343" s="3"/>
      <c r="M343" s="3"/>
      <c r="N343" s="16">
        <v>8</v>
      </c>
      <c r="O343" s="3">
        <f t="shared" si="48"/>
        <v>1600</v>
      </c>
      <c r="P343" s="305"/>
    </row>
    <row r="344" spans="2:16">
      <c r="B344" s="14">
        <v>9</v>
      </c>
      <c r="C344" s="18" t="s">
        <v>35</v>
      </c>
      <c r="D344" s="3" t="s">
        <v>25</v>
      </c>
      <c r="E344" s="1">
        <v>10000</v>
      </c>
      <c r="F344" s="3"/>
      <c r="G344" s="16"/>
      <c r="H344" s="16"/>
      <c r="I344" s="3"/>
      <c r="J344" s="3"/>
      <c r="K344" s="3"/>
      <c r="L344" s="3">
        <v>1</v>
      </c>
      <c r="M344" s="3">
        <f>L344*E344</f>
        <v>10000</v>
      </c>
      <c r="N344" s="16"/>
      <c r="O344" s="3"/>
      <c r="P344" s="305"/>
    </row>
    <row r="345" spans="2:16">
      <c r="B345" s="14">
        <v>10</v>
      </c>
      <c r="C345" s="18" t="s">
        <v>36</v>
      </c>
      <c r="D345" s="3" t="s">
        <v>25</v>
      </c>
      <c r="E345" s="1">
        <v>5000</v>
      </c>
      <c r="F345" s="19"/>
      <c r="G345" s="3"/>
      <c r="H345" s="3"/>
      <c r="I345" s="3"/>
      <c r="J345" s="3"/>
      <c r="K345" s="3"/>
      <c r="L345" s="3">
        <v>2</v>
      </c>
      <c r="M345" s="3">
        <f>E345*L345</f>
        <v>10000</v>
      </c>
      <c r="N345" s="3"/>
      <c r="O345" s="3"/>
      <c r="P345" s="305"/>
    </row>
    <row r="346" spans="2:16">
      <c r="B346" s="14">
        <v>11</v>
      </c>
      <c r="C346" s="15" t="s">
        <v>37</v>
      </c>
      <c r="D346" s="3" t="s">
        <v>25</v>
      </c>
      <c r="E346" s="1">
        <v>2000</v>
      </c>
      <c r="F346" s="3"/>
      <c r="G346" s="3"/>
      <c r="H346" s="3"/>
      <c r="I346" s="3"/>
      <c r="J346" s="3"/>
      <c r="K346" s="3"/>
      <c r="L346" s="3">
        <v>8</v>
      </c>
      <c r="M346" s="3">
        <f>L346*E346</f>
        <v>16000</v>
      </c>
      <c r="N346" s="3"/>
      <c r="O346" s="3"/>
      <c r="P346" s="305"/>
    </row>
    <row r="347" spans="2:16">
      <c r="B347" s="14">
        <v>12</v>
      </c>
      <c r="C347" s="15" t="s">
        <v>38</v>
      </c>
      <c r="D347" s="3" t="s">
        <v>25</v>
      </c>
      <c r="E347" s="1">
        <v>100</v>
      </c>
      <c r="F347" s="3"/>
      <c r="G347" s="3"/>
      <c r="H347" s="3"/>
      <c r="I347" s="3"/>
      <c r="J347" s="3"/>
      <c r="K347" s="3"/>
      <c r="L347" s="3">
        <v>7</v>
      </c>
      <c r="M347" s="3">
        <f t="shared" ref="M347:M350" si="49">L347*E347</f>
        <v>700</v>
      </c>
      <c r="N347" s="3"/>
      <c r="O347" s="3"/>
      <c r="P347" s="305"/>
    </row>
    <row r="348" spans="2:16">
      <c r="B348" s="14">
        <v>13</v>
      </c>
      <c r="C348" s="15" t="s">
        <v>39</v>
      </c>
      <c r="D348" s="3" t="s">
        <v>25</v>
      </c>
      <c r="E348" s="1">
        <v>1000</v>
      </c>
      <c r="F348" s="3"/>
      <c r="G348" s="3"/>
      <c r="H348" s="3"/>
      <c r="I348" s="3"/>
      <c r="J348" s="3"/>
      <c r="K348" s="3"/>
      <c r="L348" s="3">
        <v>6</v>
      </c>
      <c r="M348" s="3">
        <f t="shared" si="49"/>
        <v>6000</v>
      </c>
      <c r="N348" s="3"/>
      <c r="O348" s="3"/>
      <c r="P348" s="305"/>
    </row>
    <row r="349" spans="2:16">
      <c r="B349" s="14">
        <v>14</v>
      </c>
      <c r="C349" s="20" t="s">
        <v>40</v>
      </c>
      <c r="D349" s="3" t="s">
        <v>25</v>
      </c>
      <c r="E349" s="1">
        <v>2500</v>
      </c>
      <c r="F349" s="3"/>
      <c r="G349" s="3"/>
      <c r="H349" s="3"/>
      <c r="I349" s="3"/>
      <c r="J349" s="3"/>
      <c r="K349" s="3"/>
      <c r="L349" s="3">
        <v>1</v>
      </c>
      <c r="M349" s="3">
        <f t="shared" si="49"/>
        <v>2500</v>
      </c>
      <c r="N349" s="3"/>
      <c r="O349" s="3"/>
      <c r="P349" s="305"/>
    </row>
    <row r="350" spans="2:16" ht="25.5">
      <c r="B350" s="14">
        <v>15</v>
      </c>
      <c r="C350" s="20" t="s">
        <v>41</v>
      </c>
      <c r="D350" s="3" t="s">
        <v>25</v>
      </c>
      <c r="E350" s="1">
        <v>2000</v>
      </c>
      <c r="F350" s="3"/>
      <c r="G350" s="3"/>
      <c r="H350" s="3"/>
      <c r="I350" s="3"/>
      <c r="J350" s="3"/>
      <c r="K350" s="3"/>
      <c r="L350" s="3">
        <v>20</v>
      </c>
      <c r="M350" s="3">
        <f t="shared" si="49"/>
        <v>40000</v>
      </c>
      <c r="N350" s="3"/>
      <c r="O350" s="3"/>
      <c r="P350" s="306"/>
    </row>
    <row r="351" spans="2:16">
      <c r="B351" s="14">
        <v>16</v>
      </c>
      <c r="C351" s="18" t="s">
        <v>42</v>
      </c>
      <c r="D351" s="3" t="s">
        <v>25</v>
      </c>
      <c r="E351" s="1">
        <v>485212.5</v>
      </c>
      <c r="F351" s="3"/>
      <c r="G351" s="16"/>
      <c r="H351" s="16"/>
      <c r="I351" s="16"/>
      <c r="J351" s="16">
        <v>1</v>
      </c>
      <c r="K351" s="3">
        <f>J351*E351</f>
        <v>485212.5</v>
      </c>
      <c r="L351" s="3"/>
      <c r="M351" s="3"/>
      <c r="N351" s="3"/>
      <c r="O351" s="3"/>
      <c r="P351" s="21"/>
    </row>
    <row r="352" spans="2:16">
      <c r="B352" s="14">
        <v>17</v>
      </c>
      <c r="C352" s="22" t="s">
        <v>43</v>
      </c>
      <c r="D352" s="3" t="s">
        <v>25</v>
      </c>
      <c r="E352" s="1">
        <v>365389.5</v>
      </c>
      <c r="F352" s="3"/>
      <c r="G352" s="16"/>
      <c r="H352" s="16"/>
      <c r="I352" s="3"/>
      <c r="J352" s="3">
        <v>2</v>
      </c>
      <c r="K352" s="3">
        <f t="shared" ref="K352:K354" si="50">J352*E352</f>
        <v>730779</v>
      </c>
      <c r="L352" s="3"/>
      <c r="M352" s="3"/>
      <c r="N352" s="3"/>
      <c r="O352" s="3"/>
      <c r="P352" s="21"/>
    </row>
    <row r="353" spans="2:16">
      <c r="B353" s="14">
        <v>18</v>
      </c>
      <c r="C353" s="22" t="s">
        <v>44</v>
      </c>
      <c r="D353" s="3" t="s">
        <v>25</v>
      </c>
      <c r="E353" s="1">
        <v>370968.79</v>
      </c>
      <c r="F353" s="3"/>
      <c r="G353" s="16"/>
      <c r="H353" s="16"/>
      <c r="I353" s="3"/>
      <c r="J353" s="3">
        <v>21</v>
      </c>
      <c r="K353" s="3">
        <f t="shared" si="50"/>
        <v>7790344.5899999999</v>
      </c>
      <c r="L353" s="3"/>
      <c r="M353" s="3"/>
      <c r="N353" s="3"/>
      <c r="O353" s="3"/>
      <c r="P353" s="21"/>
    </row>
    <row r="354" spans="2:16">
      <c r="B354" s="14">
        <v>19</v>
      </c>
      <c r="C354" s="22" t="s">
        <v>45</v>
      </c>
      <c r="D354" s="3" t="s">
        <v>25</v>
      </c>
      <c r="E354" s="1">
        <v>202698.48</v>
      </c>
      <c r="F354" s="3"/>
      <c r="G354" s="16"/>
      <c r="H354" s="16"/>
      <c r="I354" s="3"/>
      <c r="J354" s="3">
        <v>4</v>
      </c>
      <c r="K354" s="3">
        <f t="shared" si="50"/>
        <v>810793.92</v>
      </c>
      <c r="L354" s="3"/>
      <c r="M354" s="3"/>
      <c r="N354" s="3"/>
      <c r="O354" s="3"/>
      <c r="P354" s="21"/>
    </row>
    <row r="355" spans="2:16" ht="25.5">
      <c r="B355" s="14">
        <v>20</v>
      </c>
      <c r="C355" s="20" t="s">
        <v>46</v>
      </c>
      <c r="D355" s="3" t="s">
        <v>25</v>
      </c>
      <c r="E355" s="1">
        <v>1000</v>
      </c>
      <c r="F355" s="3">
        <v>7</v>
      </c>
      <c r="G355" s="3">
        <f t="shared" ref="G355:G373" si="51">F355*E355</f>
        <v>7000</v>
      </c>
      <c r="H355" s="3"/>
      <c r="I355" s="3"/>
      <c r="J355" s="3"/>
      <c r="K355" s="3"/>
      <c r="L355" s="3"/>
      <c r="M355" s="3"/>
      <c r="N355" s="3"/>
      <c r="O355" s="3"/>
      <c r="P355" s="21"/>
    </row>
    <row r="356" spans="2:16">
      <c r="B356" s="14">
        <v>21</v>
      </c>
      <c r="C356" s="18" t="s">
        <v>47</v>
      </c>
      <c r="D356" s="3" t="s">
        <v>25</v>
      </c>
      <c r="E356" s="1">
        <v>12000</v>
      </c>
      <c r="F356" s="3">
        <v>3</v>
      </c>
      <c r="G356" s="3">
        <f t="shared" si="51"/>
        <v>36000</v>
      </c>
      <c r="H356" s="3"/>
      <c r="I356" s="3"/>
      <c r="J356" s="3"/>
      <c r="K356" s="3"/>
      <c r="L356" s="3"/>
      <c r="M356" s="3"/>
      <c r="N356" s="3"/>
      <c r="O356" s="3"/>
      <c r="P356" s="21"/>
    </row>
    <row r="357" spans="2:16">
      <c r="B357" s="14">
        <v>22</v>
      </c>
      <c r="C357" s="23" t="s">
        <v>48</v>
      </c>
      <c r="D357" s="3" t="s">
        <v>25</v>
      </c>
      <c r="E357" s="1">
        <v>1225.76</v>
      </c>
      <c r="F357" s="3">
        <v>10</v>
      </c>
      <c r="G357" s="3">
        <f t="shared" si="51"/>
        <v>12257.6</v>
      </c>
      <c r="H357" s="3"/>
      <c r="I357" s="3"/>
      <c r="J357" s="3"/>
      <c r="K357" s="3"/>
      <c r="L357" s="3"/>
      <c r="M357" s="3"/>
      <c r="N357" s="3"/>
      <c r="O357" s="3"/>
      <c r="P357" s="3"/>
    </row>
    <row r="358" spans="2:16">
      <c r="B358" s="14">
        <v>23</v>
      </c>
      <c r="C358" s="24" t="s">
        <v>49</v>
      </c>
      <c r="D358" s="25" t="s">
        <v>25</v>
      </c>
      <c r="E358" s="1">
        <v>794.5</v>
      </c>
      <c r="F358" s="3">
        <v>7</v>
      </c>
      <c r="G358" s="3">
        <f t="shared" si="51"/>
        <v>5561.5</v>
      </c>
      <c r="H358" s="3"/>
      <c r="I358" s="3"/>
      <c r="J358" s="25"/>
      <c r="K358" s="3"/>
      <c r="L358" s="3"/>
      <c r="M358" s="3"/>
      <c r="N358" s="3"/>
      <c r="O358" s="3"/>
      <c r="P358" s="3"/>
    </row>
    <row r="359" spans="2:16">
      <c r="B359" s="14">
        <v>24</v>
      </c>
      <c r="C359" s="23" t="s">
        <v>50</v>
      </c>
      <c r="D359" s="26" t="s">
        <v>25</v>
      </c>
      <c r="E359" s="1">
        <v>113.5</v>
      </c>
      <c r="F359" s="26">
        <v>4</v>
      </c>
      <c r="G359" s="3">
        <f t="shared" si="51"/>
        <v>454</v>
      </c>
      <c r="H359" s="26"/>
      <c r="I359" s="26"/>
      <c r="J359" s="26"/>
      <c r="K359" s="26"/>
      <c r="L359" s="26"/>
      <c r="M359" s="26"/>
      <c r="N359" s="26"/>
      <c r="O359" s="26"/>
      <c r="P359" s="26"/>
    </row>
    <row r="360" spans="2:16">
      <c r="B360" s="14">
        <v>25</v>
      </c>
      <c r="C360" s="23" t="s">
        <v>51</v>
      </c>
      <c r="D360" s="3" t="s">
        <v>25</v>
      </c>
      <c r="E360" s="1">
        <v>1702.56</v>
      </c>
      <c r="F360" s="3">
        <v>3</v>
      </c>
      <c r="G360" s="3">
        <f t="shared" si="51"/>
        <v>5107.68</v>
      </c>
      <c r="H360" s="3"/>
      <c r="I360" s="3"/>
      <c r="J360" s="3"/>
      <c r="K360" s="3"/>
      <c r="L360" s="3"/>
      <c r="M360" s="3"/>
      <c r="N360" s="3"/>
      <c r="O360" s="3"/>
      <c r="P360" s="26"/>
    </row>
    <row r="361" spans="2:16" ht="25.5">
      <c r="B361" s="14">
        <v>26</v>
      </c>
      <c r="C361" s="15" t="s">
        <v>52</v>
      </c>
      <c r="D361" s="3" t="s">
        <v>25</v>
      </c>
      <c r="E361" s="1">
        <v>15379</v>
      </c>
      <c r="F361" s="16">
        <v>2</v>
      </c>
      <c r="G361" s="3">
        <f t="shared" si="51"/>
        <v>30758</v>
      </c>
      <c r="H361" s="16"/>
      <c r="I361" s="3"/>
      <c r="J361" s="3"/>
      <c r="K361" s="16"/>
      <c r="L361" s="16"/>
      <c r="M361" s="16"/>
      <c r="N361" s="16"/>
      <c r="O361" s="16"/>
      <c r="P361" s="3"/>
    </row>
    <row r="362" spans="2:16">
      <c r="B362" s="14">
        <v>27</v>
      </c>
      <c r="C362" s="15" t="s">
        <v>53</v>
      </c>
      <c r="D362" s="3" t="s">
        <v>25</v>
      </c>
      <c r="E362" s="1">
        <v>1370</v>
      </c>
      <c r="F362" s="3">
        <v>2</v>
      </c>
      <c r="G362" s="3">
        <f t="shared" si="51"/>
        <v>2740</v>
      </c>
      <c r="H362" s="3"/>
      <c r="I362" s="3"/>
      <c r="J362" s="3"/>
      <c r="K362" s="3"/>
      <c r="L362" s="3"/>
      <c r="M362" s="3"/>
      <c r="N362" s="3"/>
      <c r="O362" s="3"/>
      <c r="P362" s="3"/>
    </row>
    <row r="363" spans="2:16" ht="25.5">
      <c r="B363" s="14">
        <v>28</v>
      </c>
      <c r="C363" s="18" t="s">
        <v>54</v>
      </c>
      <c r="D363" s="3" t="s">
        <v>25</v>
      </c>
      <c r="E363" s="1">
        <v>19558.5</v>
      </c>
      <c r="F363" s="16">
        <v>1</v>
      </c>
      <c r="G363" s="3">
        <f t="shared" si="51"/>
        <v>19558.5</v>
      </c>
      <c r="H363" s="3"/>
      <c r="I363" s="3"/>
      <c r="J363" s="26"/>
      <c r="K363" s="3"/>
      <c r="L363" s="3"/>
      <c r="M363" s="3"/>
      <c r="N363" s="3"/>
      <c r="O363" s="3"/>
      <c r="P363" s="3"/>
    </row>
    <row r="364" spans="2:16">
      <c r="B364" s="14">
        <v>29</v>
      </c>
      <c r="C364" s="22" t="s">
        <v>55</v>
      </c>
      <c r="D364" s="3" t="s">
        <v>25</v>
      </c>
      <c r="E364" s="1">
        <v>33804.5</v>
      </c>
      <c r="F364" s="16">
        <v>4</v>
      </c>
      <c r="G364" s="3">
        <f t="shared" si="51"/>
        <v>135218</v>
      </c>
      <c r="H364" s="3"/>
      <c r="I364" s="3"/>
      <c r="J364" s="3"/>
      <c r="K364" s="3"/>
      <c r="L364" s="3"/>
      <c r="M364" s="3"/>
      <c r="N364" s="3"/>
      <c r="O364" s="3"/>
      <c r="P364" s="16"/>
    </row>
    <row r="365" spans="2:16">
      <c r="B365" s="14">
        <v>30</v>
      </c>
      <c r="C365" s="18" t="s">
        <v>56</v>
      </c>
      <c r="D365" s="3" t="s">
        <v>57</v>
      </c>
      <c r="E365" s="1">
        <v>231480</v>
      </c>
      <c r="F365" s="16">
        <v>0.5</v>
      </c>
      <c r="G365" s="3">
        <f t="shared" si="51"/>
        <v>115740</v>
      </c>
      <c r="H365" s="16"/>
      <c r="I365" s="3"/>
      <c r="J365" s="3"/>
      <c r="K365" s="16"/>
      <c r="L365" s="16"/>
      <c r="M365" s="16"/>
      <c r="N365" s="16"/>
      <c r="O365" s="16"/>
      <c r="P365" s="16"/>
    </row>
    <row r="366" spans="2:16">
      <c r="B366" s="14">
        <v>31</v>
      </c>
      <c r="C366" s="27" t="s">
        <v>58</v>
      </c>
      <c r="D366" s="3" t="s">
        <v>59</v>
      </c>
      <c r="E366" s="1">
        <v>60</v>
      </c>
      <c r="F366" s="19">
        <v>500</v>
      </c>
      <c r="G366" s="3">
        <f t="shared" si="51"/>
        <v>30000</v>
      </c>
      <c r="H366" s="16"/>
      <c r="I366" s="3"/>
      <c r="J366" s="3"/>
      <c r="K366" s="16"/>
      <c r="L366" s="16"/>
      <c r="M366" s="16"/>
      <c r="N366" s="16"/>
      <c r="O366" s="16"/>
      <c r="P366" s="16"/>
    </row>
    <row r="367" spans="2:16">
      <c r="B367" s="14">
        <v>32</v>
      </c>
      <c r="C367" s="15" t="s">
        <v>60</v>
      </c>
      <c r="D367" s="3" t="s">
        <v>25</v>
      </c>
      <c r="E367" s="1">
        <v>120</v>
      </c>
      <c r="F367" s="16">
        <v>70</v>
      </c>
      <c r="G367" s="3">
        <f t="shared" si="51"/>
        <v>8400</v>
      </c>
      <c r="H367" s="16"/>
      <c r="I367" s="3"/>
      <c r="J367" s="3"/>
      <c r="K367" s="16"/>
      <c r="L367" s="16"/>
      <c r="M367" s="16"/>
      <c r="N367" s="16"/>
      <c r="O367" s="16"/>
      <c r="P367" s="16"/>
    </row>
    <row r="368" spans="2:16">
      <c r="B368" s="14">
        <v>33</v>
      </c>
      <c r="C368" s="15" t="s">
        <v>61</v>
      </c>
      <c r="D368" s="3" t="s">
        <v>25</v>
      </c>
      <c r="E368" s="1">
        <v>38940</v>
      </c>
      <c r="F368" s="3">
        <v>2</v>
      </c>
      <c r="G368" s="3">
        <f t="shared" si="51"/>
        <v>77880</v>
      </c>
      <c r="H368" s="16"/>
      <c r="I368" s="3"/>
      <c r="J368" s="3"/>
      <c r="K368" s="16"/>
      <c r="L368" s="16"/>
      <c r="M368" s="16"/>
      <c r="N368" s="16"/>
      <c r="O368" s="16"/>
      <c r="P368" s="16"/>
    </row>
    <row r="369" spans="2:16" ht="25.5">
      <c r="B369" s="14">
        <v>34</v>
      </c>
      <c r="C369" s="20" t="s">
        <v>62</v>
      </c>
      <c r="D369" s="3" t="s">
        <v>63</v>
      </c>
      <c r="E369" s="1">
        <v>89707</v>
      </c>
      <c r="F369" s="3">
        <v>0.86</v>
      </c>
      <c r="G369" s="3">
        <f t="shared" si="51"/>
        <v>77148.02</v>
      </c>
      <c r="H369" s="16"/>
      <c r="I369" s="3"/>
      <c r="J369" s="3"/>
      <c r="K369" s="16"/>
      <c r="L369" s="16"/>
      <c r="M369" s="16"/>
      <c r="N369" s="16"/>
      <c r="O369" s="16"/>
      <c r="P369" s="3"/>
    </row>
    <row r="370" spans="2:16" ht="25.5">
      <c r="B370" s="14">
        <v>35</v>
      </c>
      <c r="C370" s="20" t="s">
        <v>64</v>
      </c>
      <c r="D370" s="3" t="s">
        <v>63</v>
      </c>
      <c r="E370" s="1">
        <v>89707</v>
      </c>
      <c r="F370" s="3">
        <v>1.64</v>
      </c>
      <c r="G370" s="3">
        <f t="shared" si="51"/>
        <v>147119.47999999998</v>
      </c>
      <c r="H370" s="16"/>
      <c r="I370" s="3"/>
      <c r="J370" s="3"/>
      <c r="K370" s="16"/>
      <c r="L370" s="16"/>
      <c r="M370" s="16"/>
      <c r="N370" s="16"/>
      <c r="O370" s="16"/>
      <c r="P370" s="3"/>
    </row>
    <row r="371" spans="2:16">
      <c r="B371" s="14">
        <v>36</v>
      </c>
      <c r="C371" s="27" t="s">
        <v>65</v>
      </c>
      <c r="D371" s="3" t="s">
        <v>63</v>
      </c>
      <c r="E371" s="1">
        <v>112100</v>
      </c>
      <c r="F371" s="19">
        <f>9.421-0.683</f>
        <v>8.7379999999999995</v>
      </c>
      <c r="G371" s="3">
        <f t="shared" si="51"/>
        <v>979529.79999999993</v>
      </c>
      <c r="H371" s="3"/>
      <c r="I371" s="3"/>
      <c r="J371" s="3"/>
      <c r="K371" s="3"/>
      <c r="L371" s="3"/>
      <c r="M371" s="3"/>
      <c r="N371" s="3"/>
      <c r="O371" s="3"/>
      <c r="P371" s="3"/>
    </row>
    <row r="372" spans="2:16">
      <c r="B372" s="14">
        <v>37</v>
      </c>
      <c r="C372" s="27" t="s">
        <v>66</v>
      </c>
      <c r="D372" s="3" t="s">
        <v>25</v>
      </c>
      <c r="E372" s="1">
        <v>1654.2260000000001</v>
      </c>
      <c r="F372" s="19">
        <v>327</v>
      </c>
      <c r="G372" s="28">
        <f t="shared" si="51"/>
        <v>540931.902</v>
      </c>
      <c r="H372" s="21"/>
      <c r="I372" s="3"/>
      <c r="J372" s="21"/>
      <c r="K372" s="21"/>
      <c r="L372" s="21"/>
      <c r="M372" s="19"/>
      <c r="N372" s="19"/>
      <c r="O372" s="21"/>
      <c r="P372" s="16"/>
    </row>
    <row r="373" spans="2:16" ht="38.25">
      <c r="B373" s="14">
        <v>38</v>
      </c>
      <c r="C373" s="20" t="s">
        <v>67</v>
      </c>
      <c r="D373" s="3" t="s">
        <v>25</v>
      </c>
      <c r="E373" s="29">
        <v>20237</v>
      </c>
      <c r="F373" s="19">
        <v>1</v>
      </c>
      <c r="G373" s="3">
        <f t="shared" si="51"/>
        <v>20237</v>
      </c>
      <c r="H373" s="21"/>
      <c r="I373" s="16"/>
      <c r="J373" s="21"/>
      <c r="K373" s="21"/>
      <c r="L373" s="21"/>
      <c r="M373" s="19"/>
      <c r="N373" s="19"/>
      <c r="O373" s="21"/>
      <c r="P373" s="16"/>
    </row>
    <row r="374" spans="2:16">
      <c r="B374" s="14">
        <v>39</v>
      </c>
      <c r="C374" s="30" t="s">
        <v>68</v>
      </c>
      <c r="D374" s="16" t="s">
        <v>63</v>
      </c>
      <c r="E374" s="29">
        <v>50000</v>
      </c>
      <c r="F374" s="19">
        <v>3.15</v>
      </c>
      <c r="G374" s="3">
        <f>F374*E374</f>
        <v>157500</v>
      </c>
      <c r="H374" s="21"/>
      <c r="I374" s="16"/>
      <c r="J374" s="21"/>
      <c r="K374" s="21"/>
      <c r="L374" s="21"/>
      <c r="M374" s="19"/>
      <c r="N374" s="19"/>
      <c r="O374" s="21"/>
      <c r="P374" s="16"/>
    </row>
    <row r="375" spans="2:16">
      <c r="B375" s="14">
        <v>40</v>
      </c>
      <c r="C375" s="31" t="s">
        <v>69</v>
      </c>
      <c r="D375" s="32" t="s">
        <v>70</v>
      </c>
      <c r="E375" s="29">
        <v>1121</v>
      </c>
      <c r="F375" s="19">
        <f>30-12</f>
        <v>18</v>
      </c>
      <c r="G375" s="3">
        <f t="shared" ref="G375:G402" si="52">F375*E375</f>
        <v>20178</v>
      </c>
      <c r="H375" s="21"/>
      <c r="I375" s="16"/>
      <c r="J375" s="21"/>
      <c r="K375" s="21"/>
      <c r="L375" s="21"/>
      <c r="M375" s="19"/>
      <c r="N375" s="19"/>
      <c r="O375" s="21"/>
      <c r="P375" s="19"/>
    </row>
    <row r="376" spans="2:16" ht="25.5">
      <c r="B376" s="14">
        <v>41</v>
      </c>
      <c r="C376" s="60" t="s">
        <v>71</v>
      </c>
      <c r="D376" s="3" t="s">
        <v>25</v>
      </c>
      <c r="E376" s="29">
        <v>8496</v>
      </c>
      <c r="F376" s="3">
        <v>1</v>
      </c>
      <c r="G376" s="3">
        <f t="shared" si="52"/>
        <v>8496</v>
      </c>
      <c r="H376" s="21"/>
      <c r="I376" s="16"/>
      <c r="J376" s="21"/>
      <c r="K376" s="21"/>
      <c r="L376" s="21"/>
      <c r="M376" s="19"/>
      <c r="N376" s="19"/>
      <c r="O376" s="21"/>
      <c r="P376" s="19"/>
    </row>
    <row r="377" spans="2:16">
      <c r="B377" s="14">
        <v>42</v>
      </c>
      <c r="C377" s="30" t="s">
        <v>72</v>
      </c>
      <c r="D377" s="19" t="s">
        <v>25</v>
      </c>
      <c r="E377" s="1">
        <v>14750</v>
      </c>
      <c r="F377" s="3">
        <v>26</v>
      </c>
      <c r="G377" s="3">
        <f t="shared" si="52"/>
        <v>383500</v>
      </c>
      <c r="H377" s="16"/>
      <c r="I377" s="3"/>
      <c r="J377" s="3"/>
      <c r="K377" s="3"/>
      <c r="L377" s="3"/>
      <c r="M377" s="3"/>
      <c r="N377" s="3"/>
      <c r="O377" s="3"/>
      <c r="P377" s="3"/>
    </row>
    <row r="378" spans="2:16" ht="25.5">
      <c r="B378" s="14">
        <v>43</v>
      </c>
      <c r="C378" s="15" t="s">
        <v>73</v>
      </c>
      <c r="D378" s="19" t="s">
        <v>25</v>
      </c>
      <c r="E378" s="19">
        <v>5310</v>
      </c>
      <c r="F378" s="19">
        <v>2</v>
      </c>
      <c r="G378" s="3">
        <f t="shared" si="52"/>
        <v>10620</v>
      </c>
      <c r="H378" s="16"/>
      <c r="I378" s="3"/>
      <c r="J378" s="3"/>
      <c r="K378" s="3"/>
      <c r="L378" s="3"/>
      <c r="M378" s="3"/>
      <c r="N378" s="3"/>
      <c r="O378" s="3"/>
      <c r="P378" s="3"/>
    </row>
    <row r="379" spans="2:16">
      <c r="B379" s="14">
        <v>44</v>
      </c>
      <c r="C379" s="30" t="s">
        <v>74</v>
      </c>
      <c r="D379" s="3" t="s">
        <v>25</v>
      </c>
      <c r="E379" s="19">
        <f>(89560*18/100)+89560</f>
        <v>105680.8</v>
      </c>
      <c r="F379" s="19">
        <v>8</v>
      </c>
      <c r="G379" s="3">
        <f t="shared" si="52"/>
        <v>845446.4</v>
      </c>
      <c r="H379" s="3"/>
      <c r="I379" s="19"/>
      <c r="J379" s="3"/>
      <c r="K379" s="3"/>
      <c r="L379" s="3"/>
      <c r="M379" s="3"/>
      <c r="N379" s="3"/>
      <c r="O379" s="3"/>
      <c r="P379" s="3"/>
    </row>
    <row r="380" spans="2:16">
      <c r="B380" s="14">
        <v>45</v>
      </c>
      <c r="C380" s="15" t="s">
        <v>75</v>
      </c>
      <c r="D380" s="3" t="s">
        <v>25</v>
      </c>
      <c r="E380" s="3">
        <v>510</v>
      </c>
      <c r="F380" s="3">
        <v>2</v>
      </c>
      <c r="G380" s="3">
        <f t="shared" si="52"/>
        <v>1020</v>
      </c>
      <c r="H380" s="3"/>
      <c r="I380" s="19"/>
      <c r="J380" s="3"/>
      <c r="K380" s="3"/>
      <c r="L380" s="3"/>
      <c r="M380" s="3"/>
      <c r="N380" s="3"/>
      <c r="O380" s="3"/>
      <c r="P380" s="3"/>
    </row>
    <row r="381" spans="2:16">
      <c r="B381" s="14">
        <v>46</v>
      </c>
      <c r="C381" s="15" t="s">
        <v>76</v>
      </c>
      <c r="D381" s="3" t="s">
        <v>25</v>
      </c>
      <c r="E381" s="3">
        <v>520</v>
      </c>
      <c r="F381" s="3">
        <v>2</v>
      </c>
      <c r="G381" s="3">
        <f t="shared" si="52"/>
        <v>1040</v>
      </c>
      <c r="H381" s="3"/>
      <c r="I381" s="19"/>
      <c r="J381" s="3"/>
      <c r="K381" s="3"/>
      <c r="L381" s="3"/>
      <c r="M381" s="3"/>
      <c r="N381" s="3"/>
      <c r="O381" s="3"/>
      <c r="P381" s="3"/>
    </row>
    <row r="382" spans="2:16">
      <c r="B382" s="14">
        <v>47</v>
      </c>
      <c r="C382" s="15" t="s">
        <v>77</v>
      </c>
      <c r="D382" s="3" t="s">
        <v>25</v>
      </c>
      <c r="E382" s="3">
        <v>510</v>
      </c>
      <c r="F382" s="3">
        <v>2</v>
      </c>
      <c r="G382" s="3">
        <f t="shared" si="52"/>
        <v>1020</v>
      </c>
      <c r="H382" s="3"/>
      <c r="I382" s="19"/>
      <c r="J382" s="3"/>
      <c r="K382" s="3"/>
      <c r="L382" s="3"/>
      <c r="M382" s="3"/>
      <c r="N382" s="3"/>
      <c r="O382" s="3"/>
      <c r="P382" s="3"/>
    </row>
    <row r="383" spans="2:16">
      <c r="B383" s="14">
        <v>48</v>
      </c>
      <c r="C383" s="15" t="s">
        <v>78</v>
      </c>
      <c r="D383" s="3" t="s">
        <v>57</v>
      </c>
      <c r="E383" s="3">
        <v>139240</v>
      </c>
      <c r="F383" s="3">
        <v>1.7</v>
      </c>
      <c r="G383" s="3">
        <f t="shared" si="52"/>
        <v>236708</v>
      </c>
      <c r="H383" s="3"/>
      <c r="I383" s="19"/>
      <c r="J383" s="3"/>
      <c r="K383" s="3"/>
      <c r="L383" s="3"/>
      <c r="M383" s="3"/>
      <c r="N383" s="3"/>
      <c r="O383" s="3"/>
      <c r="P383" s="3"/>
    </row>
    <row r="384" spans="2:16">
      <c r="B384" s="14">
        <v>49</v>
      </c>
      <c r="C384" s="15" t="s">
        <v>79</v>
      </c>
      <c r="D384" s="3" t="s">
        <v>57</v>
      </c>
      <c r="E384" s="3">
        <v>224200</v>
      </c>
      <c r="F384" s="3">
        <f>1.5-0.08</f>
        <v>1.42</v>
      </c>
      <c r="G384" s="3">
        <f t="shared" si="52"/>
        <v>318364</v>
      </c>
      <c r="H384" s="3"/>
      <c r="I384" s="19"/>
      <c r="J384" s="3"/>
      <c r="K384" s="3"/>
      <c r="L384" s="3"/>
      <c r="M384" s="3"/>
      <c r="N384" s="3"/>
      <c r="O384" s="3"/>
      <c r="P384" s="3"/>
    </row>
    <row r="385" spans="2:16">
      <c r="B385" s="14">
        <v>50</v>
      </c>
      <c r="C385" s="15" t="s">
        <v>80</v>
      </c>
      <c r="D385" s="3" t="s">
        <v>57</v>
      </c>
      <c r="E385" s="3">
        <v>316240</v>
      </c>
      <c r="F385" s="3">
        <v>1.75</v>
      </c>
      <c r="G385" s="3">
        <f t="shared" si="52"/>
        <v>553420</v>
      </c>
      <c r="H385" s="3"/>
      <c r="I385" s="19"/>
      <c r="J385" s="3"/>
      <c r="K385" s="3"/>
      <c r="L385" s="3"/>
      <c r="M385" s="3"/>
      <c r="N385" s="3"/>
      <c r="O385" s="3"/>
      <c r="P385" s="3"/>
    </row>
    <row r="386" spans="2:16">
      <c r="B386" s="14">
        <v>51</v>
      </c>
      <c r="C386" s="15" t="s">
        <v>81</v>
      </c>
      <c r="D386" s="3" t="s">
        <v>57</v>
      </c>
      <c r="E386" s="3">
        <v>483800</v>
      </c>
      <c r="F386" s="3">
        <v>0.56999999999999995</v>
      </c>
      <c r="G386" s="3">
        <f t="shared" si="52"/>
        <v>275766</v>
      </c>
      <c r="H386" s="3"/>
      <c r="I386" s="19"/>
      <c r="J386" s="3"/>
      <c r="K386" s="3"/>
      <c r="L386" s="3"/>
      <c r="M386" s="3"/>
      <c r="N386" s="3"/>
      <c r="O386" s="3"/>
      <c r="P386" s="3"/>
    </row>
    <row r="387" spans="2:16">
      <c r="B387" s="14">
        <v>52</v>
      </c>
      <c r="C387" s="15" t="s">
        <v>82</v>
      </c>
      <c r="D387" s="3" t="s">
        <v>25</v>
      </c>
      <c r="E387" s="3">
        <v>4082.8</v>
      </c>
      <c r="F387" s="3">
        <v>5</v>
      </c>
      <c r="G387" s="3">
        <f t="shared" si="52"/>
        <v>20414</v>
      </c>
      <c r="H387" s="3"/>
      <c r="I387" s="19"/>
      <c r="J387" s="3"/>
      <c r="K387" s="3"/>
      <c r="L387" s="3"/>
      <c r="M387" s="3"/>
      <c r="N387" s="3"/>
      <c r="O387" s="3"/>
      <c r="P387" s="3"/>
    </row>
    <row r="388" spans="2:16">
      <c r="B388" s="14">
        <v>53</v>
      </c>
      <c r="C388" s="15" t="s">
        <v>83</v>
      </c>
      <c r="D388" s="3" t="s">
        <v>25</v>
      </c>
      <c r="E388" s="3">
        <v>4277.5</v>
      </c>
      <c r="F388" s="3">
        <v>5</v>
      </c>
      <c r="G388" s="3">
        <f t="shared" si="52"/>
        <v>21387.5</v>
      </c>
      <c r="H388" s="3"/>
      <c r="I388" s="19"/>
      <c r="J388" s="3"/>
      <c r="K388" s="3"/>
      <c r="L388" s="3"/>
      <c r="M388" s="3"/>
      <c r="N388" s="3"/>
      <c r="O388" s="3"/>
      <c r="P388" s="3"/>
    </row>
    <row r="389" spans="2:16">
      <c r="B389" s="14">
        <v>54</v>
      </c>
      <c r="C389" s="15" t="s">
        <v>84</v>
      </c>
      <c r="D389" s="3" t="s">
        <v>25</v>
      </c>
      <c r="E389" s="3">
        <v>1681.5</v>
      </c>
      <c r="F389" s="3">
        <v>5</v>
      </c>
      <c r="G389" s="3">
        <f t="shared" si="52"/>
        <v>8407.5</v>
      </c>
      <c r="H389" s="3"/>
      <c r="I389" s="19"/>
      <c r="J389" s="3"/>
      <c r="K389" s="3"/>
      <c r="L389" s="3"/>
      <c r="M389" s="3"/>
      <c r="N389" s="3"/>
      <c r="O389" s="3"/>
      <c r="P389" s="3"/>
    </row>
    <row r="390" spans="2:16">
      <c r="B390" s="14">
        <v>55</v>
      </c>
      <c r="C390" s="15" t="s">
        <v>85</v>
      </c>
      <c r="D390" s="3" t="s">
        <v>25</v>
      </c>
      <c r="E390" s="3">
        <v>1911.6</v>
      </c>
      <c r="F390" s="3">
        <v>2</v>
      </c>
      <c r="G390" s="3">
        <f t="shared" si="52"/>
        <v>3823.2</v>
      </c>
      <c r="H390" s="3"/>
      <c r="I390" s="19"/>
      <c r="J390" s="3"/>
      <c r="K390" s="3"/>
      <c r="L390" s="3"/>
      <c r="M390" s="3"/>
      <c r="N390" s="3"/>
      <c r="O390" s="3"/>
      <c r="P390" s="3"/>
    </row>
    <row r="391" spans="2:16" ht="25.5">
      <c r="B391" s="14">
        <v>56</v>
      </c>
      <c r="C391" s="20" t="s">
        <v>86</v>
      </c>
      <c r="D391" s="3" t="s">
        <v>25</v>
      </c>
      <c r="E391" s="3">
        <v>16815</v>
      </c>
      <c r="F391" s="3">
        <v>2</v>
      </c>
      <c r="G391" s="3">
        <f t="shared" si="52"/>
        <v>33630</v>
      </c>
      <c r="H391" s="3"/>
      <c r="I391" s="19"/>
      <c r="J391" s="3"/>
      <c r="K391" s="3"/>
      <c r="L391" s="3"/>
      <c r="M391" s="3"/>
      <c r="N391" s="3"/>
      <c r="O391" s="3"/>
      <c r="P391" s="3"/>
    </row>
    <row r="392" spans="2:16" ht="25.5">
      <c r="B392" s="14">
        <v>57</v>
      </c>
      <c r="C392" s="20" t="s">
        <v>87</v>
      </c>
      <c r="D392" s="3" t="s">
        <v>25</v>
      </c>
      <c r="E392" s="3">
        <v>16255</v>
      </c>
      <c r="F392" s="3">
        <v>2</v>
      </c>
      <c r="G392" s="3">
        <f t="shared" si="52"/>
        <v>32510</v>
      </c>
      <c r="H392" s="3"/>
      <c r="I392" s="19"/>
      <c r="J392" s="3"/>
      <c r="K392" s="3"/>
      <c r="L392" s="3"/>
      <c r="M392" s="3"/>
      <c r="N392" s="3"/>
      <c r="O392" s="3"/>
      <c r="P392" s="3"/>
    </row>
    <row r="393" spans="2:16" ht="25.5">
      <c r="B393" s="14">
        <v>58</v>
      </c>
      <c r="C393" s="20" t="s">
        <v>88</v>
      </c>
      <c r="D393" s="3" t="s">
        <v>25</v>
      </c>
      <c r="E393" s="3">
        <v>7847</v>
      </c>
      <c r="F393" s="3">
        <v>3</v>
      </c>
      <c r="G393" s="3">
        <f t="shared" si="52"/>
        <v>23541</v>
      </c>
      <c r="H393" s="3"/>
      <c r="I393" s="19"/>
      <c r="J393" s="3"/>
      <c r="K393" s="3"/>
      <c r="L393" s="3"/>
      <c r="M393" s="3"/>
      <c r="N393" s="3"/>
      <c r="O393" s="3"/>
      <c r="P393" s="3"/>
    </row>
    <row r="394" spans="2:16">
      <c r="B394" s="14">
        <v>59</v>
      </c>
      <c r="C394" s="20" t="s">
        <v>89</v>
      </c>
      <c r="D394" s="3" t="s">
        <v>25</v>
      </c>
      <c r="E394" s="3">
        <v>8407.5</v>
      </c>
      <c r="F394" s="3">
        <v>6</v>
      </c>
      <c r="G394" s="3">
        <f t="shared" si="52"/>
        <v>50445</v>
      </c>
      <c r="H394" s="3"/>
      <c r="I394" s="19"/>
      <c r="J394" s="3"/>
      <c r="K394" s="3"/>
      <c r="L394" s="3"/>
      <c r="M394" s="3"/>
      <c r="N394" s="3"/>
      <c r="O394" s="3"/>
      <c r="P394" s="3"/>
    </row>
    <row r="395" spans="2:16" ht="25.5">
      <c r="B395" s="14">
        <v>60</v>
      </c>
      <c r="C395" s="20" t="s">
        <v>90</v>
      </c>
      <c r="D395" s="3" t="s">
        <v>25</v>
      </c>
      <c r="E395" s="3">
        <v>8575.7000000000007</v>
      </c>
      <c r="F395" s="3">
        <v>2</v>
      </c>
      <c r="G395" s="3">
        <f t="shared" si="52"/>
        <v>17151.400000000001</v>
      </c>
      <c r="H395" s="3"/>
      <c r="I395" s="19"/>
      <c r="J395" s="3"/>
      <c r="K395" s="3"/>
      <c r="L395" s="3"/>
      <c r="M395" s="3"/>
      <c r="N395" s="3"/>
      <c r="O395" s="3"/>
      <c r="P395" s="3"/>
    </row>
    <row r="396" spans="2:16" ht="25.5">
      <c r="B396" s="14">
        <v>61</v>
      </c>
      <c r="C396" s="20" t="s">
        <v>91</v>
      </c>
      <c r="D396" s="3" t="s">
        <v>25</v>
      </c>
      <c r="E396" s="3">
        <v>8015.2</v>
      </c>
      <c r="F396" s="3">
        <v>3</v>
      </c>
      <c r="G396" s="3">
        <f t="shared" si="52"/>
        <v>24045.599999999999</v>
      </c>
      <c r="H396" s="3"/>
      <c r="I396" s="19"/>
      <c r="J396" s="3"/>
      <c r="K396" s="3"/>
      <c r="L396" s="3"/>
      <c r="M396" s="3"/>
      <c r="N396" s="3"/>
      <c r="O396" s="3"/>
      <c r="P396" s="3"/>
    </row>
    <row r="397" spans="2:16" ht="25.5">
      <c r="B397" s="14">
        <v>62</v>
      </c>
      <c r="C397" s="20" t="s">
        <v>92</v>
      </c>
      <c r="D397" s="3" t="s">
        <v>25</v>
      </c>
      <c r="E397" s="3">
        <v>7847</v>
      </c>
      <c r="F397" s="3">
        <v>6</v>
      </c>
      <c r="G397" s="3">
        <f t="shared" si="52"/>
        <v>47082</v>
      </c>
      <c r="H397" s="3"/>
      <c r="I397" s="19"/>
      <c r="J397" s="3"/>
      <c r="K397" s="3"/>
      <c r="L397" s="3"/>
      <c r="M397" s="3"/>
      <c r="N397" s="3"/>
      <c r="O397" s="3"/>
      <c r="P397" s="3"/>
    </row>
    <row r="398" spans="2:16" ht="25.5">
      <c r="B398" s="14">
        <v>63</v>
      </c>
      <c r="C398" s="20" t="s">
        <v>93</v>
      </c>
      <c r="D398" s="3" t="s">
        <v>25</v>
      </c>
      <c r="E398" s="3">
        <v>7286.5</v>
      </c>
      <c r="F398" s="3">
        <v>5</v>
      </c>
      <c r="G398" s="3">
        <f t="shared" si="52"/>
        <v>36432.5</v>
      </c>
      <c r="H398" s="3"/>
      <c r="I398" s="19"/>
      <c r="J398" s="3"/>
      <c r="K398" s="3"/>
      <c r="L398" s="3"/>
      <c r="M398" s="3"/>
      <c r="N398" s="3"/>
      <c r="O398" s="3"/>
      <c r="P398" s="3"/>
    </row>
    <row r="399" spans="2:16" ht="25.5">
      <c r="B399" s="14">
        <v>64</v>
      </c>
      <c r="C399" s="20" t="s">
        <v>94</v>
      </c>
      <c r="D399" s="3" t="s">
        <v>25</v>
      </c>
      <c r="E399" s="3">
        <v>14219</v>
      </c>
      <c r="F399" s="3">
        <v>1</v>
      </c>
      <c r="G399" s="3">
        <f t="shared" si="52"/>
        <v>14219</v>
      </c>
      <c r="H399" s="3"/>
      <c r="I399" s="19"/>
      <c r="J399" s="3"/>
      <c r="K399" s="3"/>
      <c r="L399" s="3"/>
      <c r="M399" s="3"/>
      <c r="N399" s="3"/>
      <c r="O399" s="3"/>
      <c r="P399" s="3"/>
    </row>
    <row r="400" spans="2:16" ht="25.5">
      <c r="B400" s="14">
        <v>65</v>
      </c>
      <c r="C400" s="20" t="s">
        <v>95</v>
      </c>
      <c r="D400" s="3" t="s">
        <v>25</v>
      </c>
      <c r="E400" s="3">
        <v>761306.5</v>
      </c>
      <c r="F400" s="3">
        <v>1</v>
      </c>
      <c r="G400" s="3">
        <f t="shared" si="52"/>
        <v>761306.5</v>
      </c>
      <c r="H400" s="3"/>
      <c r="I400" s="19"/>
      <c r="J400" s="3"/>
      <c r="K400" s="3"/>
      <c r="L400" s="3"/>
      <c r="M400" s="3"/>
      <c r="N400" s="3"/>
      <c r="O400" s="3"/>
      <c r="P400" s="3"/>
    </row>
    <row r="401" spans="1:17" ht="25.5">
      <c r="B401" s="14">
        <v>66</v>
      </c>
      <c r="C401" s="20" t="s">
        <v>96</v>
      </c>
      <c r="D401" s="3" t="s">
        <v>25</v>
      </c>
      <c r="E401" s="3">
        <v>592773</v>
      </c>
      <c r="F401" s="3">
        <v>5</v>
      </c>
      <c r="G401" s="3">
        <f t="shared" si="52"/>
        <v>2963865</v>
      </c>
      <c r="H401" s="3"/>
      <c r="I401" s="19"/>
      <c r="J401" s="3"/>
      <c r="K401" s="3"/>
      <c r="L401" s="3"/>
      <c r="M401" s="3"/>
      <c r="N401" s="3"/>
      <c r="O401" s="3"/>
      <c r="P401" s="3"/>
    </row>
    <row r="402" spans="1:17" ht="25.5">
      <c r="B402" s="14">
        <v>67</v>
      </c>
      <c r="C402" s="20" t="s">
        <v>97</v>
      </c>
      <c r="D402" s="3" t="s">
        <v>25</v>
      </c>
      <c r="E402" s="3">
        <v>291737.3</v>
      </c>
      <c r="F402" s="3">
        <v>1</v>
      </c>
      <c r="G402" s="3">
        <f t="shared" si="52"/>
        <v>291737.3</v>
      </c>
      <c r="H402" s="3"/>
      <c r="I402" s="19"/>
      <c r="J402" s="3"/>
      <c r="K402" s="3"/>
      <c r="L402" s="3"/>
      <c r="M402" s="3"/>
      <c r="N402" s="3"/>
      <c r="O402" s="3"/>
      <c r="P402" s="3"/>
    </row>
    <row r="403" spans="1:17">
      <c r="B403" s="14"/>
      <c r="C403" s="20"/>
      <c r="D403" s="3"/>
      <c r="E403" s="3"/>
      <c r="F403" s="3"/>
      <c r="G403" s="3"/>
      <c r="H403" s="3"/>
      <c r="I403" s="19"/>
      <c r="J403" s="3"/>
      <c r="K403" s="3"/>
      <c r="L403" s="3"/>
      <c r="M403" s="3"/>
      <c r="N403" s="3"/>
      <c r="O403" s="3"/>
      <c r="P403" s="3"/>
    </row>
    <row r="404" spans="1:17">
      <c r="B404" s="14"/>
      <c r="C404" s="20"/>
      <c r="D404" s="3"/>
      <c r="E404" s="3"/>
      <c r="F404" s="3"/>
      <c r="G404" s="3"/>
      <c r="H404" s="3"/>
      <c r="I404" s="19"/>
      <c r="J404" s="3"/>
      <c r="K404" s="3"/>
      <c r="L404" s="3"/>
      <c r="M404" s="3"/>
      <c r="N404" s="3"/>
      <c r="O404" s="3"/>
      <c r="P404" s="3"/>
    </row>
    <row r="405" spans="1:17">
      <c r="B405" s="14"/>
      <c r="C405" s="20"/>
      <c r="D405" s="3"/>
      <c r="E405" s="3"/>
      <c r="F405" s="3"/>
      <c r="G405" s="3"/>
      <c r="H405" s="3"/>
      <c r="I405" s="19"/>
      <c r="J405" s="3"/>
      <c r="K405" s="3"/>
      <c r="L405" s="3"/>
      <c r="M405" s="3"/>
      <c r="N405" s="3"/>
      <c r="O405" s="3"/>
      <c r="P405" s="3"/>
    </row>
    <row r="406" spans="1:17">
      <c r="B406" s="307" t="s">
        <v>98</v>
      </c>
      <c r="C406" s="307"/>
      <c r="D406" s="307"/>
      <c r="E406" s="1"/>
      <c r="F406" s="33">
        <f>SUM(F336:F405)</f>
        <v>1078.328</v>
      </c>
      <c r="G406" s="21"/>
      <c r="H406" s="34">
        <f>SUM(H336:H405)</f>
        <v>0</v>
      </c>
      <c r="I406" s="21"/>
      <c r="J406" s="34">
        <f>SUM(J336:J405)</f>
        <v>28</v>
      </c>
      <c r="K406" s="21"/>
      <c r="L406" s="34">
        <f>SUM(L336:L405)</f>
        <v>45</v>
      </c>
      <c r="M406" s="21"/>
      <c r="N406" s="34">
        <f>SUM(N336:N405)</f>
        <v>109</v>
      </c>
      <c r="O406" s="21"/>
      <c r="P406" s="49">
        <f>N406+L406+J406+H406+F406</f>
        <v>1260.328</v>
      </c>
    </row>
    <row r="407" spans="1:17">
      <c r="B407" s="307" t="s">
        <v>99</v>
      </c>
      <c r="C407" s="307"/>
      <c r="D407" s="307"/>
      <c r="E407" s="1"/>
      <c r="F407" s="2"/>
      <c r="G407" s="2">
        <f>SUM(G336:G406)</f>
        <v>9414717.3819999993</v>
      </c>
      <c r="H407" s="2"/>
      <c r="I407" s="2">
        <f>SUM(I336:I406)</f>
        <v>0</v>
      </c>
      <c r="J407" s="2"/>
      <c r="K407" s="2">
        <f>SUM(K336:K406)</f>
        <v>9817130.0099999998</v>
      </c>
      <c r="L407" s="2"/>
      <c r="M407" s="2">
        <f>SUM(M336:M406)</f>
        <v>85200</v>
      </c>
      <c r="N407" s="2"/>
      <c r="O407" s="2">
        <f>SUM(O336:O406)</f>
        <v>31000</v>
      </c>
      <c r="P407" s="58">
        <f>G407+I407+K407+M407+O407</f>
        <v>19348047.391999997</v>
      </c>
    </row>
    <row r="409" spans="1:17">
      <c r="B409" s="308" t="s">
        <v>100</v>
      </c>
      <c r="C409" s="308"/>
      <c r="D409" s="308"/>
      <c r="E409" s="308"/>
      <c r="F409" s="308"/>
      <c r="G409" s="308"/>
      <c r="H409" s="308"/>
      <c r="I409" s="308"/>
      <c r="J409" s="308"/>
      <c r="K409" s="308"/>
      <c r="L409" s="308"/>
      <c r="M409" s="308"/>
      <c r="N409" s="308"/>
      <c r="O409" s="308"/>
      <c r="P409" s="308"/>
    </row>
    <row r="410" spans="1:17">
      <c r="A410" s="141"/>
      <c r="B410" s="284" t="s">
        <v>101</v>
      </c>
      <c r="C410" s="284"/>
      <c r="D410" s="284"/>
      <c r="E410" s="284"/>
      <c r="F410" s="284"/>
      <c r="G410" s="284"/>
      <c r="H410" s="142"/>
      <c r="I410" s="142"/>
      <c r="J410" s="139"/>
      <c r="K410" s="139"/>
      <c r="L410" s="139"/>
      <c r="M410" s="139"/>
      <c r="N410" s="139"/>
      <c r="O410" s="139"/>
      <c r="P410" s="139"/>
      <c r="Q410" s="139"/>
    </row>
    <row r="411" spans="1:17">
      <c r="A411" s="141"/>
      <c r="B411" s="284" t="s">
        <v>102</v>
      </c>
      <c r="C411" s="284"/>
      <c r="D411" s="284"/>
      <c r="E411" s="284"/>
      <c r="F411" s="284"/>
      <c r="G411" s="284"/>
      <c r="H411" s="142"/>
      <c r="I411" s="142"/>
      <c r="J411" s="139"/>
      <c r="K411" s="139"/>
      <c r="L411" s="139"/>
      <c r="M411" s="139"/>
      <c r="N411" s="139"/>
      <c r="O411" s="139"/>
      <c r="P411" s="139"/>
      <c r="Q411" s="139"/>
    </row>
    <row r="412" spans="1:17">
      <c r="A412" s="141"/>
      <c r="B412" s="284" t="s">
        <v>103</v>
      </c>
      <c r="C412" s="284"/>
      <c r="D412" s="284"/>
      <c r="E412" s="284"/>
      <c r="F412" s="284"/>
      <c r="G412" s="284"/>
      <c r="H412" s="142"/>
      <c r="I412" s="142"/>
      <c r="J412" s="139"/>
      <c r="K412" s="139"/>
      <c r="L412" s="139"/>
      <c r="M412" s="139"/>
      <c r="N412" s="139"/>
      <c r="O412" s="139"/>
      <c r="P412" s="139"/>
      <c r="Q412" s="139"/>
    </row>
    <row r="413" spans="1:17">
      <c r="A413" s="141"/>
      <c r="B413" s="315" t="s">
        <v>104</v>
      </c>
      <c r="C413" s="315"/>
      <c r="D413" s="315"/>
      <c r="E413" s="315"/>
      <c r="F413" s="315"/>
      <c r="G413" s="315"/>
      <c r="H413" s="143"/>
      <c r="I413" s="143"/>
      <c r="J413" s="139"/>
      <c r="K413" s="139"/>
      <c r="L413" s="139"/>
      <c r="M413" s="139"/>
      <c r="N413" s="139"/>
      <c r="O413" s="139"/>
      <c r="P413" s="139"/>
      <c r="Q413" s="139"/>
    </row>
    <row r="414" spans="1:17">
      <c r="B414" s="285" t="s">
        <v>105</v>
      </c>
      <c r="C414" s="285" t="s">
        <v>11</v>
      </c>
      <c r="D414" s="285" t="s">
        <v>12</v>
      </c>
      <c r="E414" s="287" t="s">
        <v>106</v>
      </c>
      <c r="F414" s="290" t="s">
        <v>14</v>
      </c>
      <c r="G414" s="291"/>
      <c r="H414" s="290" t="s">
        <v>107</v>
      </c>
      <c r="I414" s="291"/>
      <c r="J414" s="290" t="s">
        <v>108</v>
      </c>
      <c r="K414" s="291"/>
      <c r="L414" s="290" t="s">
        <v>17</v>
      </c>
      <c r="M414" s="291"/>
      <c r="N414" s="290" t="s">
        <v>109</v>
      </c>
      <c r="O414" s="291"/>
      <c r="P414" s="285" t="s">
        <v>19</v>
      </c>
      <c r="Q414" s="287" t="s">
        <v>110</v>
      </c>
    </row>
    <row r="415" spans="1:17" ht="38.25">
      <c r="B415" s="286"/>
      <c r="C415" s="286"/>
      <c r="D415" s="286"/>
      <c r="E415" s="288"/>
      <c r="F415" s="19" t="s">
        <v>111</v>
      </c>
      <c r="G415" s="16" t="s">
        <v>112</v>
      </c>
      <c r="H415" s="19" t="s">
        <v>111</v>
      </c>
      <c r="I415" s="16" t="s">
        <v>112</v>
      </c>
      <c r="J415" s="19" t="s">
        <v>111</v>
      </c>
      <c r="K415" s="16" t="s">
        <v>112</v>
      </c>
      <c r="L415" s="19" t="s">
        <v>111</v>
      </c>
      <c r="M415" s="16" t="s">
        <v>112</v>
      </c>
      <c r="N415" s="19" t="s">
        <v>111</v>
      </c>
      <c r="O415" s="16" t="s">
        <v>112</v>
      </c>
      <c r="P415" s="286"/>
      <c r="Q415" s="288"/>
    </row>
    <row r="416" spans="1:17" ht="25.5">
      <c r="B416" s="19">
        <v>1</v>
      </c>
      <c r="C416" s="27" t="s">
        <v>113</v>
      </c>
      <c r="D416" s="3" t="s">
        <v>25</v>
      </c>
      <c r="E416" s="35">
        <v>500</v>
      </c>
      <c r="F416" s="16"/>
      <c r="G416" s="16"/>
      <c r="H416" s="3"/>
      <c r="I416" s="16"/>
      <c r="J416" s="3"/>
      <c r="K416" s="16"/>
      <c r="L416" s="16"/>
      <c r="M416" s="36"/>
      <c r="N416" s="16">
        <v>3</v>
      </c>
      <c r="O416" s="36">
        <f>E416*N416</f>
        <v>1500</v>
      </c>
      <c r="P416" s="19"/>
      <c r="Q416" s="316" t="s">
        <v>114</v>
      </c>
    </row>
    <row r="417" spans="2:17">
      <c r="B417" s="19">
        <v>2</v>
      </c>
      <c r="C417" s="37" t="s">
        <v>115</v>
      </c>
      <c r="D417" s="3" t="s">
        <v>25</v>
      </c>
      <c r="E417" s="35">
        <v>750</v>
      </c>
      <c r="F417" s="3"/>
      <c r="G417" s="16"/>
      <c r="H417" s="3"/>
      <c r="I417" s="16"/>
      <c r="J417" s="19"/>
      <c r="K417" s="16"/>
      <c r="L417" s="16"/>
      <c r="M417" s="36"/>
      <c r="N417" s="38">
        <v>1</v>
      </c>
      <c r="O417" s="36">
        <f t="shared" ref="O417:O434" si="53">E417*N417</f>
        <v>750</v>
      </c>
      <c r="P417" s="16"/>
      <c r="Q417" s="317"/>
    </row>
    <row r="418" spans="2:17">
      <c r="B418" s="19">
        <v>3</v>
      </c>
      <c r="C418" s="27" t="s">
        <v>116</v>
      </c>
      <c r="D418" s="3" t="s">
        <v>25</v>
      </c>
      <c r="E418" s="35">
        <v>2000</v>
      </c>
      <c r="F418" s="3"/>
      <c r="G418" s="16"/>
      <c r="H418" s="3"/>
      <c r="I418" s="16"/>
      <c r="J418" s="19"/>
      <c r="K418" s="16"/>
      <c r="L418" s="16"/>
      <c r="M418" s="36"/>
      <c r="N418" s="3">
        <v>14</v>
      </c>
      <c r="O418" s="36">
        <f t="shared" si="53"/>
        <v>28000</v>
      </c>
      <c r="P418" s="19"/>
      <c r="Q418" s="317"/>
    </row>
    <row r="419" spans="2:17">
      <c r="B419" s="19">
        <v>4</v>
      </c>
      <c r="C419" s="30" t="s">
        <v>117</v>
      </c>
      <c r="D419" s="19" t="s">
        <v>25</v>
      </c>
      <c r="E419" s="39">
        <v>200</v>
      </c>
      <c r="F419" s="3"/>
      <c r="G419" s="16"/>
      <c r="H419" s="3"/>
      <c r="I419" s="16"/>
      <c r="J419" s="19"/>
      <c r="K419" s="16"/>
      <c r="L419" s="16"/>
      <c r="M419" s="36"/>
      <c r="N419" s="3">
        <v>2</v>
      </c>
      <c r="O419" s="36">
        <f t="shared" si="53"/>
        <v>400</v>
      </c>
      <c r="P419" s="19"/>
      <c r="Q419" s="317"/>
    </row>
    <row r="420" spans="2:17">
      <c r="B420" s="19">
        <v>5</v>
      </c>
      <c r="C420" s="30" t="s">
        <v>118</v>
      </c>
      <c r="D420" s="3" t="s">
        <v>119</v>
      </c>
      <c r="E420" s="3">
        <v>2000</v>
      </c>
      <c r="F420" s="3"/>
      <c r="G420" s="16"/>
      <c r="H420" s="3"/>
      <c r="I420" s="16"/>
      <c r="J420" s="3"/>
      <c r="K420" s="16"/>
      <c r="L420" s="16"/>
      <c r="M420" s="36"/>
      <c r="N420" s="3">
        <v>1</v>
      </c>
      <c r="O420" s="36">
        <f t="shared" si="53"/>
        <v>2000</v>
      </c>
      <c r="P420" s="19"/>
      <c r="Q420" s="317"/>
    </row>
    <row r="421" spans="2:17">
      <c r="B421" s="19">
        <v>6</v>
      </c>
      <c r="C421" s="27" t="s">
        <v>120</v>
      </c>
      <c r="D421" s="3" t="s">
        <v>121</v>
      </c>
      <c r="E421" s="35">
        <v>100</v>
      </c>
      <c r="F421" s="16"/>
      <c r="G421" s="16"/>
      <c r="H421" s="3"/>
      <c r="I421" s="16"/>
      <c r="J421" s="3"/>
      <c r="K421" s="16"/>
      <c r="L421" s="16"/>
      <c r="M421" s="36"/>
      <c r="N421" s="3">
        <v>17.5</v>
      </c>
      <c r="O421" s="36">
        <f t="shared" si="53"/>
        <v>1750</v>
      </c>
      <c r="P421" s="19"/>
      <c r="Q421" s="317"/>
    </row>
    <row r="422" spans="2:17">
      <c r="B422" s="19">
        <v>7</v>
      </c>
      <c r="C422" s="27" t="s">
        <v>122</v>
      </c>
      <c r="D422" s="3" t="s">
        <v>25</v>
      </c>
      <c r="E422" s="35">
        <v>300</v>
      </c>
      <c r="F422" s="3"/>
      <c r="G422" s="16"/>
      <c r="H422" s="3"/>
      <c r="I422" s="16"/>
      <c r="J422" s="38"/>
      <c r="K422" s="16"/>
      <c r="L422" s="16"/>
      <c r="M422" s="36"/>
      <c r="N422" s="19">
        <v>1</v>
      </c>
      <c r="O422" s="36">
        <f t="shared" si="53"/>
        <v>300</v>
      </c>
      <c r="P422" s="19"/>
      <c r="Q422" s="317"/>
    </row>
    <row r="423" spans="2:17">
      <c r="B423" s="19">
        <v>8</v>
      </c>
      <c r="C423" s="30" t="s">
        <v>123</v>
      </c>
      <c r="D423" s="3" t="s">
        <v>25</v>
      </c>
      <c r="E423" s="35">
        <v>1000</v>
      </c>
      <c r="F423" s="3"/>
      <c r="G423" s="16"/>
      <c r="H423" s="3"/>
      <c r="I423" s="16"/>
      <c r="J423" s="3"/>
      <c r="K423" s="16"/>
      <c r="L423" s="16"/>
      <c r="M423" s="36"/>
      <c r="N423" s="16">
        <v>1</v>
      </c>
      <c r="O423" s="36">
        <f t="shared" si="53"/>
        <v>1000</v>
      </c>
      <c r="P423" s="16"/>
      <c r="Q423" s="317"/>
    </row>
    <row r="424" spans="2:17" ht="25.5">
      <c r="B424" s="19">
        <v>9</v>
      </c>
      <c r="C424" s="30" t="s">
        <v>124</v>
      </c>
      <c r="D424" s="19" t="s">
        <v>25</v>
      </c>
      <c r="E424" s="39">
        <v>10000</v>
      </c>
      <c r="F424" s="3"/>
      <c r="G424" s="16"/>
      <c r="H424" s="3"/>
      <c r="I424" s="16"/>
      <c r="J424" s="19"/>
      <c r="K424" s="16"/>
      <c r="L424" s="16"/>
      <c r="M424" s="36"/>
      <c r="N424" s="19">
        <v>2</v>
      </c>
      <c r="O424" s="36">
        <f t="shared" si="53"/>
        <v>20000</v>
      </c>
      <c r="P424" s="19"/>
      <c r="Q424" s="317"/>
    </row>
    <row r="425" spans="2:17" ht="25.5">
      <c r="B425" s="19">
        <v>10</v>
      </c>
      <c r="C425" s="30" t="s">
        <v>125</v>
      </c>
      <c r="D425" s="3" t="s">
        <v>25</v>
      </c>
      <c r="E425" s="35">
        <v>1000</v>
      </c>
      <c r="F425" s="3"/>
      <c r="G425" s="16"/>
      <c r="H425" s="3"/>
      <c r="I425" s="16"/>
      <c r="J425" s="19"/>
      <c r="K425" s="16"/>
      <c r="L425" s="16"/>
      <c r="M425" s="36"/>
      <c r="N425" s="3">
        <v>1</v>
      </c>
      <c r="O425" s="36">
        <f t="shared" si="53"/>
        <v>1000</v>
      </c>
      <c r="P425" s="19"/>
      <c r="Q425" s="317"/>
    </row>
    <row r="426" spans="2:17" ht="25.5">
      <c r="B426" s="19">
        <v>11</v>
      </c>
      <c r="C426" s="27" t="s">
        <v>126</v>
      </c>
      <c r="D426" s="3" t="s">
        <v>25</v>
      </c>
      <c r="E426" s="35">
        <v>5000</v>
      </c>
      <c r="F426" s="3"/>
      <c r="G426" s="16"/>
      <c r="H426" s="3"/>
      <c r="I426" s="16"/>
      <c r="J426" s="19"/>
      <c r="K426" s="16"/>
      <c r="L426" s="16"/>
      <c r="M426" s="36"/>
      <c r="N426" s="3">
        <v>2</v>
      </c>
      <c r="O426" s="36">
        <f t="shared" si="53"/>
        <v>10000</v>
      </c>
      <c r="P426" s="19"/>
      <c r="Q426" s="317"/>
    </row>
    <row r="427" spans="2:17">
      <c r="B427" s="19">
        <v>12</v>
      </c>
      <c r="C427" s="37" t="s">
        <v>127</v>
      </c>
      <c r="D427" s="3" t="s">
        <v>128</v>
      </c>
      <c r="E427" s="35">
        <v>5000</v>
      </c>
      <c r="F427" s="16"/>
      <c r="G427" s="16"/>
      <c r="H427" s="3"/>
      <c r="I427" s="16"/>
      <c r="J427" s="38"/>
      <c r="K427" s="16"/>
      <c r="L427" s="16"/>
      <c r="M427" s="36"/>
      <c r="N427" s="3">
        <v>2</v>
      </c>
      <c r="O427" s="36">
        <f t="shared" si="53"/>
        <v>10000</v>
      </c>
      <c r="P427" s="19"/>
      <c r="Q427" s="317"/>
    </row>
    <row r="428" spans="2:17" ht="25.5">
      <c r="B428" s="19">
        <v>13</v>
      </c>
      <c r="C428" s="27" t="s">
        <v>129</v>
      </c>
      <c r="D428" s="3" t="s">
        <v>25</v>
      </c>
      <c r="E428" s="40">
        <v>2000</v>
      </c>
      <c r="F428" s="3"/>
      <c r="G428" s="16"/>
      <c r="H428" s="3"/>
      <c r="I428" s="16"/>
      <c r="J428" s="3"/>
      <c r="K428" s="16"/>
      <c r="L428" s="16"/>
      <c r="M428" s="36"/>
      <c r="N428" s="41">
        <v>1</v>
      </c>
      <c r="O428" s="36">
        <f t="shared" si="53"/>
        <v>2000</v>
      </c>
      <c r="P428" s="19"/>
      <c r="Q428" s="317"/>
    </row>
    <row r="429" spans="2:17" ht="25.5">
      <c r="B429" s="19">
        <v>14</v>
      </c>
      <c r="C429" s="27" t="s">
        <v>130</v>
      </c>
      <c r="D429" s="3" t="s">
        <v>25</v>
      </c>
      <c r="E429" s="35">
        <v>10000</v>
      </c>
      <c r="F429" s="3"/>
      <c r="G429" s="16"/>
      <c r="H429" s="3"/>
      <c r="I429" s="16"/>
      <c r="J429" s="42"/>
      <c r="K429" s="16"/>
      <c r="L429" s="16"/>
      <c r="M429" s="36"/>
      <c r="N429" s="3">
        <v>2</v>
      </c>
      <c r="O429" s="36">
        <f t="shared" si="53"/>
        <v>20000</v>
      </c>
      <c r="P429" s="19"/>
      <c r="Q429" s="317"/>
    </row>
    <row r="430" spans="2:17" ht="25.5">
      <c r="B430" s="19">
        <v>15</v>
      </c>
      <c r="C430" s="27" t="s">
        <v>131</v>
      </c>
      <c r="D430" s="3" t="s">
        <v>121</v>
      </c>
      <c r="E430" s="35">
        <v>200</v>
      </c>
      <c r="F430" s="3"/>
      <c r="G430" s="16"/>
      <c r="H430" s="3"/>
      <c r="I430" s="16"/>
      <c r="J430" s="3"/>
      <c r="K430" s="16"/>
      <c r="L430" s="16"/>
      <c r="M430" s="36"/>
      <c r="N430" s="19">
        <v>2.5</v>
      </c>
      <c r="O430" s="36">
        <f t="shared" si="53"/>
        <v>500</v>
      </c>
      <c r="P430" s="19"/>
      <c r="Q430" s="317"/>
    </row>
    <row r="431" spans="2:17">
      <c r="B431" s="19">
        <v>16</v>
      </c>
      <c r="C431" s="27" t="s">
        <v>132</v>
      </c>
      <c r="D431" s="3" t="s">
        <v>25</v>
      </c>
      <c r="E431" s="35">
        <v>25000</v>
      </c>
      <c r="F431" s="16"/>
      <c r="G431" s="16"/>
      <c r="H431" s="3"/>
      <c r="I431" s="16"/>
      <c r="J431" s="3"/>
      <c r="K431" s="16"/>
      <c r="L431" s="16"/>
      <c r="M431" s="36"/>
      <c r="N431" s="3">
        <v>1</v>
      </c>
      <c r="O431" s="36">
        <f t="shared" si="53"/>
        <v>25000</v>
      </c>
      <c r="P431" s="19"/>
      <c r="Q431" s="317"/>
    </row>
    <row r="432" spans="2:17">
      <c r="B432" s="19">
        <v>17</v>
      </c>
      <c r="C432" s="15" t="s">
        <v>133</v>
      </c>
      <c r="D432" s="19" t="s">
        <v>28</v>
      </c>
      <c r="E432" s="19">
        <v>20</v>
      </c>
      <c r="F432" s="16"/>
      <c r="G432" s="16"/>
      <c r="H432" s="3"/>
      <c r="I432" s="16"/>
      <c r="J432" s="19"/>
      <c r="K432" s="16"/>
      <c r="L432" s="16"/>
      <c r="M432" s="36"/>
      <c r="N432" s="3">
        <v>650</v>
      </c>
      <c r="O432" s="36">
        <f t="shared" si="53"/>
        <v>13000</v>
      </c>
      <c r="P432" s="19"/>
      <c r="Q432" s="317"/>
    </row>
    <row r="433" spans="2:17">
      <c r="B433" s="19">
        <v>18</v>
      </c>
      <c r="C433" s="27" t="s">
        <v>134</v>
      </c>
      <c r="D433" s="3" t="s">
        <v>70</v>
      </c>
      <c r="E433" s="19">
        <v>20000</v>
      </c>
      <c r="F433" s="3"/>
      <c r="G433" s="16"/>
      <c r="H433" s="3"/>
      <c r="I433" s="16"/>
      <c r="J433" s="19"/>
      <c r="K433" s="16"/>
      <c r="L433" s="16"/>
      <c r="M433" s="36"/>
      <c r="N433" s="3">
        <v>1</v>
      </c>
      <c r="O433" s="36">
        <f t="shared" si="53"/>
        <v>20000</v>
      </c>
      <c r="P433" s="19"/>
      <c r="Q433" s="317"/>
    </row>
    <row r="434" spans="2:17">
      <c r="B434" s="19">
        <v>19</v>
      </c>
      <c r="C434" s="27" t="s">
        <v>135</v>
      </c>
      <c r="D434" s="3" t="s">
        <v>70</v>
      </c>
      <c r="E434" s="19">
        <v>5000</v>
      </c>
      <c r="F434" s="3"/>
      <c r="G434" s="16"/>
      <c r="H434" s="3"/>
      <c r="I434" s="16"/>
      <c r="J434" s="19"/>
      <c r="K434" s="16"/>
      <c r="L434" s="16"/>
      <c r="M434" s="36"/>
      <c r="N434" s="3">
        <v>1</v>
      </c>
      <c r="O434" s="36">
        <f t="shared" si="53"/>
        <v>5000</v>
      </c>
      <c r="P434" s="19"/>
      <c r="Q434" s="318"/>
    </row>
    <row r="435" spans="2:17">
      <c r="B435" s="19">
        <v>20</v>
      </c>
      <c r="C435" s="27" t="s">
        <v>136</v>
      </c>
      <c r="D435" s="3" t="s">
        <v>25</v>
      </c>
      <c r="E435" s="35">
        <v>27564</v>
      </c>
      <c r="F435" s="3"/>
      <c r="G435" s="16"/>
      <c r="H435" s="19">
        <v>3</v>
      </c>
      <c r="I435" s="16">
        <f>E435*H435</f>
        <v>82692</v>
      </c>
      <c r="J435" s="19"/>
      <c r="K435" s="16"/>
      <c r="L435" s="16"/>
      <c r="M435" s="36"/>
      <c r="N435" s="3"/>
      <c r="O435" s="36"/>
      <c r="P435" s="19"/>
      <c r="Q435" s="3"/>
    </row>
    <row r="436" spans="2:17">
      <c r="B436" s="19">
        <v>21</v>
      </c>
      <c r="C436" s="27" t="s">
        <v>137</v>
      </c>
      <c r="D436" s="3" t="s">
        <v>25</v>
      </c>
      <c r="E436" s="40">
        <v>1000</v>
      </c>
      <c r="F436" s="19">
        <v>1</v>
      </c>
      <c r="G436" s="16">
        <f t="shared" ref="G436:G470" si="54">E436*F436</f>
        <v>1000</v>
      </c>
      <c r="H436" s="26"/>
      <c r="I436" s="16"/>
      <c r="J436" s="3"/>
      <c r="K436" s="16"/>
      <c r="L436" s="16"/>
      <c r="M436" s="36"/>
      <c r="N436" s="26"/>
      <c r="O436" s="36"/>
      <c r="P436" s="19"/>
      <c r="Q436" s="3"/>
    </row>
    <row r="437" spans="2:17">
      <c r="B437" s="19">
        <v>22</v>
      </c>
      <c r="C437" s="30" t="s">
        <v>138</v>
      </c>
      <c r="D437" s="13" t="s">
        <v>25</v>
      </c>
      <c r="E437" s="39">
        <v>200</v>
      </c>
      <c r="F437" s="16">
        <v>10</v>
      </c>
      <c r="G437" s="16">
        <f t="shared" si="54"/>
        <v>2000</v>
      </c>
      <c r="H437" s="3"/>
      <c r="I437" s="16"/>
      <c r="J437" s="19"/>
      <c r="K437" s="16"/>
      <c r="L437" s="16"/>
      <c r="M437" s="36"/>
      <c r="N437" s="3"/>
      <c r="O437" s="36"/>
      <c r="P437" s="19"/>
      <c r="Q437" s="3"/>
    </row>
    <row r="438" spans="2:17">
      <c r="B438" s="19">
        <v>23</v>
      </c>
      <c r="C438" s="30" t="s">
        <v>139</v>
      </c>
      <c r="D438" s="3" t="s">
        <v>25</v>
      </c>
      <c r="E438" s="39">
        <v>500</v>
      </c>
      <c r="F438" s="19">
        <v>6</v>
      </c>
      <c r="G438" s="16">
        <f t="shared" si="54"/>
        <v>3000</v>
      </c>
      <c r="H438" s="3"/>
      <c r="I438" s="16"/>
      <c r="J438" s="16"/>
      <c r="K438" s="16"/>
      <c r="L438" s="16"/>
      <c r="M438" s="36"/>
      <c r="N438" s="3"/>
      <c r="O438" s="36"/>
      <c r="P438" s="19"/>
      <c r="Q438" s="3"/>
    </row>
    <row r="439" spans="2:17">
      <c r="B439" s="19">
        <v>24</v>
      </c>
      <c r="C439" s="27" t="s">
        <v>140</v>
      </c>
      <c r="D439" s="3" t="s">
        <v>25</v>
      </c>
      <c r="E439" s="35">
        <v>21000</v>
      </c>
      <c r="F439" s="16">
        <v>1</v>
      </c>
      <c r="G439" s="16">
        <f t="shared" si="54"/>
        <v>21000</v>
      </c>
      <c r="H439" s="16"/>
      <c r="I439" s="16"/>
      <c r="J439" s="19"/>
      <c r="K439" s="16"/>
      <c r="L439" s="16"/>
      <c r="M439" s="36"/>
      <c r="N439" s="16"/>
      <c r="O439" s="36"/>
      <c r="P439" s="19"/>
      <c r="Q439" s="3"/>
    </row>
    <row r="440" spans="2:17" ht="25.5">
      <c r="B440" s="19">
        <v>25</v>
      </c>
      <c r="C440" s="27" t="s">
        <v>141</v>
      </c>
      <c r="D440" s="3" t="s">
        <v>25</v>
      </c>
      <c r="E440" s="35">
        <v>851.25</v>
      </c>
      <c r="F440" s="19">
        <v>3</v>
      </c>
      <c r="G440" s="16">
        <f t="shared" si="54"/>
        <v>2553.75</v>
      </c>
      <c r="H440" s="3"/>
      <c r="I440" s="16"/>
      <c r="J440" s="3"/>
      <c r="K440" s="16"/>
      <c r="L440" s="16"/>
      <c r="M440" s="36"/>
      <c r="N440" s="3"/>
      <c r="O440" s="36"/>
      <c r="P440" s="19"/>
      <c r="Q440" s="3"/>
    </row>
    <row r="441" spans="2:17" ht="25.5">
      <c r="B441" s="19">
        <v>26</v>
      </c>
      <c r="C441" s="30" t="s">
        <v>142</v>
      </c>
      <c r="D441" s="3" t="s">
        <v>25</v>
      </c>
      <c r="E441" s="35">
        <v>1327.95</v>
      </c>
      <c r="F441" s="19">
        <v>6</v>
      </c>
      <c r="G441" s="16">
        <f t="shared" si="54"/>
        <v>7967.7000000000007</v>
      </c>
      <c r="H441" s="3"/>
      <c r="I441" s="16"/>
      <c r="J441" s="3"/>
      <c r="K441" s="16"/>
      <c r="L441" s="16"/>
      <c r="M441" s="36"/>
      <c r="N441" s="3"/>
      <c r="O441" s="36"/>
      <c r="P441" s="19"/>
      <c r="Q441" s="3"/>
    </row>
    <row r="442" spans="2:17">
      <c r="B442" s="19">
        <v>27</v>
      </c>
      <c r="C442" s="27" t="s">
        <v>143</v>
      </c>
      <c r="D442" s="3" t="s">
        <v>25</v>
      </c>
      <c r="E442" s="35">
        <v>1007.68</v>
      </c>
      <c r="F442" s="19">
        <v>16</v>
      </c>
      <c r="G442" s="16">
        <f t="shared" si="54"/>
        <v>16122.88</v>
      </c>
      <c r="H442" s="16"/>
      <c r="I442" s="16"/>
      <c r="J442" s="3"/>
      <c r="K442" s="16"/>
      <c r="L442" s="16"/>
      <c r="M442" s="36"/>
      <c r="N442" s="16"/>
      <c r="O442" s="36"/>
      <c r="P442" s="19"/>
      <c r="Q442" s="3"/>
    </row>
    <row r="443" spans="2:17">
      <c r="B443" s="19">
        <v>28</v>
      </c>
      <c r="C443" s="27" t="s">
        <v>144</v>
      </c>
      <c r="D443" s="3" t="s">
        <v>25</v>
      </c>
      <c r="E443" s="35">
        <v>1700.23</v>
      </c>
      <c r="F443" s="19">
        <v>14</v>
      </c>
      <c r="G443" s="16">
        <f t="shared" si="54"/>
        <v>23803.22</v>
      </c>
      <c r="H443" s="16"/>
      <c r="I443" s="43"/>
      <c r="J443" s="41"/>
      <c r="K443" s="16"/>
      <c r="L443" s="43"/>
      <c r="M443" s="36"/>
      <c r="N443" s="16"/>
      <c r="O443" s="36"/>
      <c r="P443" s="19"/>
      <c r="Q443" s="3"/>
    </row>
    <row r="444" spans="2:17">
      <c r="B444" s="19">
        <v>29</v>
      </c>
      <c r="C444" s="27" t="s">
        <v>145</v>
      </c>
      <c r="D444" s="3" t="s">
        <v>25</v>
      </c>
      <c r="E444" s="35">
        <v>340.5</v>
      </c>
      <c r="F444" s="19">
        <v>15</v>
      </c>
      <c r="G444" s="16">
        <f t="shared" si="54"/>
        <v>5107.5</v>
      </c>
      <c r="H444" s="16"/>
      <c r="I444" s="16"/>
      <c r="J444" s="3"/>
      <c r="K444" s="16"/>
      <c r="L444" s="16"/>
      <c r="M444" s="36"/>
      <c r="N444" s="16"/>
      <c r="O444" s="36"/>
      <c r="P444" s="16"/>
      <c r="Q444" s="3"/>
    </row>
    <row r="445" spans="2:17">
      <c r="B445" s="19">
        <v>30</v>
      </c>
      <c r="C445" s="27" t="s">
        <v>146</v>
      </c>
      <c r="D445" s="3" t="s">
        <v>25</v>
      </c>
      <c r="E445" s="35">
        <v>266350.65999999997</v>
      </c>
      <c r="F445" s="19">
        <v>1</v>
      </c>
      <c r="G445" s="16">
        <f t="shared" si="54"/>
        <v>266350.65999999997</v>
      </c>
      <c r="H445" s="16"/>
      <c r="I445" s="16"/>
      <c r="J445" s="19"/>
      <c r="K445" s="16"/>
      <c r="L445" s="16"/>
      <c r="M445" s="36"/>
      <c r="N445" s="16"/>
      <c r="O445" s="36"/>
      <c r="P445" s="19"/>
      <c r="Q445" s="3"/>
    </row>
    <row r="446" spans="2:17">
      <c r="B446" s="19">
        <v>31</v>
      </c>
      <c r="C446" s="27" t="s">
        <v>147</v>
      </c>
      <c r="D446" s="3" t="s">
        <v>25</v>
      </c>
      <c r="E446" s="35">
        <v>257637</v>
      </c>
      <c r="F446" s="19">
        <v>3</v>
      </c>
      <c r="G446" s="16">
        <f t="shared" si="54"/>
        <v>772911</v>
      </c>
      <c r="H446" s="16"/>
      <c r="I446" s="16"/>
      <c r="J446" s="19"/>
      <c r="K446" s="16"/>
      <c r="L446" s="16"/>
      <c r="M446" s="36"/>
      <c r="N446" s="16"/>
      <c r="O446" s="36"/>
      <c r="P446" s="19"/>
      <c r="Q446" s="3"/>
    </row>
    <row r="447" spans="2:17">
      <c r="B447" s="19">
        <v>32</v>
      </c>
      <c r="C447" s="27" t="s">
        <v>148</v>
      </c>
      <c r="D447" s="3" t="s">
        <v>25</v>
      </c>
      <c r="E447" s="35">
        <v>64428</v>
      </c>
      <c r="F447" s="38">
        <v>3</v>
      </c>
      <c r="G447" s="16">
        <f t="shared" si="54"/>
        <v>193284</v>
      </c>
      <c r="H447" s="3"/>
      <c r="I447" s="36"/>
      <c r="J447" s="19"/>
      <c r="K447" s="16"/>
      <c r="L447" s="16"/>
      <c r="M447" s="36"/>
      <c r="N447" s="3"/>
      <c r="O447" s="36"/>
      <c r="P447" s="19"/>
      <c r="Q447" s="3"/>
    </row>
    <row r="448" spans="2:17">
      <c r="B448" s="19">
        <v>33</v>
      </c>
      <c r="C448" s="27" t="s">
        <v>149</v>
      </c>
      <c r="D448" s="3" t="s">
        <v>25</v>
      </c>
      <c r="E448" s="35">
        <v>27400</v>
      </c>
      <c r="F448" s="3">
        <v>1</v>
      </c>
      <c r="G448" s="16">
        <f t="shared" si="54"/>
        <v>27400</v>
      </c>
      <c r="H448" s="3"/>
      <c r="I448" s="36"/>
      <c r="J448" s="3"/>
      <c r="K448" s="16"/>
      <c r="L448" s="16"/>
      <c r="M448" s="36"/>
      <c r="N448" s="3"/>
      <c r="O448" s="36"/>
      <c r="P448" s="19"/>
      <c r="Q448" s="3"/>
    </row>
    <row r="449" spans="2:17">
      <c r="B449" s="19">
        <v>34</v>
      </c>
      <c r="C449" s="30" t="s">
        <v>150</v>
      </c>
      <c r="D449" s="19" t="s">
        <v>59</v>
      </c>
      <c r="E449" s="39">
        <v>115.535</v>
      </c>
      <c r="F449" s="19">
        <f>710-60</f>
        <v>650</v>
      </c>
      <c r="G449" s="16">
        <f t="shared" si="54"/>
        <v>75097.75</v>
      </c>
      <c r="H449" s="3"/>
      <c r="I449" s="16"/>
      <c r="J449" s="19"/>
      <c r="K449" s="16"/>
      <c r="L449" s="16"/>
      <c r="M449" s="36"/>
      <c r="N449" s="3"/>
      <c r="O449" s="36"/>
      <c r="P449" s="19"/>
      <c r="Q449" s="3"/>
    </row>
    <row r="450" spans="2:17">
      <c r="B450" s="19">
        <v>35</v>
      </c>
      <c r="C450" s="44" t="s">
        <v>151</v>
      </c>
      <c r="D450" s="26" t="s">
        <v>25</v>
      </c>
      <c r="E450" s="35">
        <v>3796.65</v>
      </c>
      <c r="F450" s="3">
        <v>2</v>
      </c>
      <c r="G450" s="16">
        <f t="shared" si="54"/>
        <v>7593.3</v>
      </c>
      <c r="H450" s="3"/>
      <c r="I450" s="16"/>
      <c r="J450" s="19"/>
      <c r="K450" s="16"/>
      <c r="L450" s="16"/>
      <c r="M450" s="36"/>
      <c r="N450" s="3"/>
      <c r="O450" s="36"/>
      <c r="P450" s="19"/>
      <c r="Q450" s="3"/>
    </row>
    <row r="451" spans="2:17">
      <c r="B451" s="19">
        <v>36</v>
      </c>
      <c r="C451" s="44" t="s">
        <v>152</v>
      </c>
      <c r="D451" s="26" t="s">
        <v>25</v>
      </c>
      <c r="E451" s="35">
        <v>3621.42</v>
      </c>
      <c r="F451" s="3">
        <v>2</v>
      </c>
      <c r="G451" s="16">
        <f t="shared" si="54"/>
        <v>7242.84</v>
      </c>
      <c r="H451" s="3"/>
      <c r="I451" s="16"/>
      <c r="J451" s="19"/>
      <c r="K451" s="16"/>
      <c r="L451" s="16"/>
      <c r="M451" s="36"/>
      <c r="N451" s="3"/>
      <c r="O451" s="36"/>
      <c r="P451" s="19"/>
      <c r="Q451" s="3"/>
    </row>
    <row r="452" spans="2:17" ht="25.5">
      <c r="B452" s="19">
        <v>37</v>
      </c>
      <c r="C452" s="44" t="s">
        <v>153</v>
      </c>
      <c r="D452" s="26" t="s">
        <v>25</v>
      </c>
      <c r="E452" s="35">
        <v>4088.7</v>
      </c>
      <c r="F452" s="3">
        <v>2</v>
      </c>
      <c r="G452" s="16">
        <f t="shared" si="54"/>
        <v>8177.4</v>
      </c>
      <c r="H452" s="3"/>
      <c r="I452" s="16"/>
      <c r="J452" s="19"/>
      <c r="K452" s="16"/>
      <c r="L452" s="16"/>
      <c r="M452" s="36"/>
      <c r="N452" s="3"/>
      <c r="O452" s="36"/>
      <c r="P452" s="19"/>
      <c r="Q452" s="3"/>
    </row>
    <row r="453" spans="2:17">
      <c r="B453" s="19">
        <v>38</v>
      </c>
      <c r="C453" s="45" t="s">
        <v>154</v>
      </c>
      <c r="D453" s="3" t="s">
        <v>25</v>
      </c>
      <c r="E453" s="3">
        <v>100398.33</v>
      </c>
      <c r="F453" s="3">
        <v>2</v>
      </c>
      <c r="G453" s="16">
        <f t="shared" si="54"/>
        <v>200796.66</v>
      </c>
      <c r="H453" s="3"/>
      <c r="I453" s="16"/>
      <c r="J453" s="19"/>
      <c r="K453" s="16"/>
      <c r="L453" s="16"/>
      <c r="M453" s="36"/>
      <c r="N453" s="3"/>
      <c r="O453" s="36"/>
      <c r="P453" s="19"/>
      <c r="Q453" s="46"/>
    </row>
    <row r="454" spans="2:17">
      <c r="B454" s="19">
        <v>39</v>
      </c>
      <c r="C454" s="45" t="s">
        <v>155</v>
      </c>
      <c r="D454" s="3" t="s">
        <v>25</v>
      </c>
      <c r="E454" s="3">
        <v>24288.33</v>
      </c>
      <c r="F454" s="3">
        <v>2</v>
      </c>
      <c r="G454" s="16">
        <f t="shared" si="54"/>
        <v>48576.66</v>
      </c>
      <c r="H454" s="3"/>
      <c r="I454" s="16"/>
      <c r="J454" s="19"/>
      <c r="K454" s="16"/>
      <c r="L454" s="16"/>
      <c r="M454" s="36"/>
      <c r="N454" s="3"/>
      <c r="O454" s="36"/>
      <c r="P454" s="19"/>
      <c r="Q454" s="46"/>
    </row>
    <row r="455" spans="2:17">
      <c r="B455" s="19">
        <v>40</v>
      </c>
      <c r="C455" s="27" t="s">
        <v>74</v>
      </c>
      <c r="D455" s="3" t="s">
        <v>25</v>
      </c>
      <c r="E455" s="19">
        <f>(89560*18/100)+89560</f>
        <v>105680.8</v>
      </c>
      <c r="F455" s="3">
        <v>4</v>
      </c>
      <c r="G455" s="16">
        <f t="shared" si="54"/>
        <v>422723.2</v>
      </c>
      <c r="H455" s="3"/>
      <c r="I455" s="16"/>
      <c r="J455" s="42"/>
      <c r="K455" s="16"/>
      <c r="L455" s="16"/>
      <c r="M455" s="36"/>
      <c r="N455" s="3"/>
      <c r="O455" s="36"/>
      <c r="P455" s="19"/>
      <c r="Q455" s="46"/>
    </row>
    <row r="456" spans="2:17">
      <c r="B456" s="19">
        <v>41</v>
      </c>
      <c r="C456" s="15" t="s">
        <v>78</v>
      </c>
      <c r="D456" s="19" t="s">
        <v>156</v>
      </c>
      <c r="E456" s="19">
        <v>139240</v>
      </c>
      <c r="F456" s="3">
        <v>1.304</v>
      </c>
      <c r="G456" s="16">
        <f t="shared" si="54"/>
        <v>181568.96000000002</v>
      </c>
      <c r="H456" s="3"/>
      <c r="I456" s="47"/>
      <c r="J456" s="42"/>
      <c r="K456" s="16"/>
      <c r="L456" s="16"/>
      <c r="M456" s="36"/>
      <c r="N456" s="3"/>
      <c r="O456" s="36"/>
      <c r="P456" s="19"/>
      <c r="Q456" s="35"/>
    </row>
    <row r="457" spans="2:17">
      <c r="B457" s="19">
        <v>42</v>
      </c>
      <c r="C457" s="15" t="s">
        <v>79</v>
      </c>
      <c r="D457" s="19" t="s">
        <v>156</v>
      </c>
      <c r="E457" s="19">
        <v>224200</v>
      </c>
      <c r="F457" s="35">
        <v>1.4</v>
      </c>
      <c r="G457" s="16">
        <f t="shared" si="54"/>
        <v>313880</v>
      </c>
      <c r="H457" s="3"/>
      <c r="I457" s="36"/>
      <c r="J457" s="42"/>
      <c r="K457" s="16"/>
      <c r="L457" s="16"/>
      <c r="M457" s="36"/>
      <c r="N457" s="3"/>
      <c r="O457" s="36"/>
      <c r="P457" s="19"/>
      <c r="Q457" s="46"/>
    </row>
    <row r="458" spans="2:17">
      <c r="B458" s="19">
        <v>43</v>
      </c>
      <c r="C458" s="15" t="s">
        <v>80</v>
      </c>
      <c r="D458" s="19" t="s">
        <v>156</v>
      </c>
      <c r="E458" s="19">
        <v>316240</v>
      </c>
      <c r="F458" s="3">
        <v>1.63</v>
      </c>
      <c r="G458" s="16">
        <f t="shared" si="54"/>
        <v>515471.19999999995</v>
      </c>
      <c r="H458" s="3"/>
      <c r="I458" s="36"/>
      <c r="J458" s="42"/>
      <c r="K458" s="16"/>
      <c r="L458" s="16"/>
      <c r="M458" s="36"/>
      <c r="N458" s="3"/>
      <c r="O458" s="36"/>
      <c r="P458" s="19"/>
      <c r="Q458" s="35"/>
    </row>
    <row r="459" spans="2:17">
      <c r="B459" s="19">
        <v>44</v>
      </c>
      <c r="C459" s="27" t="s">
        <v>157</v>
      </c>
      <c r="D459" s="3" t="s">
        <v>119</v>
      </c>
      <c r="E459" s="19">
        <v>1000</v>
      </c>
      <c r="F459" s="3">
        <v>1</v>
      </c>
      <c r="G459" s="16">
        <f t="shared" si="54"/>
        <v>1000</v>
      </c>
      <c r="H459" s="3"/>
      <c r="I459" s="16"/>
      <c r="J459" s="19"/>
      <c r="K459" s="16"/>
      <c r="L459" s="16"/>
      <c r="M459" s="36"/>
      <c r="N459" s="3"/>
      <c r="O459" s="36"/>
      <c r="P459" s="19"/>
      <c r="Q459" s="46"/>
    </row>
    <row r="460" spans="2:17">
      <c r="B460" s="19">
        <v>45</v>
      </c>
      <c r="C460" s="15" t="s">
        <v>158</v>
      </c>
      <c r="D460" s="3" t="s">
        <v>119</v>
      </c>
      <c r="E460" s="19">
        <v>7021</v>
      </c>
      <c r="F460" s="3">
        <v>1</v>
      </c>
      <c r="G460" s="16">
        <f t="shared" si="54"/>
        <v>7021</v>
      </c>
      <c r="H460" s="3"/>
      <c r="I460" s="16"/>
      <c r="J460" s="19"/>
      <c r="K460" s="16"/>
      <c r="L460" s="16"/>
      <c r="M460" s="36"/>
      <c r="N460" s="3"/>
      <c r="O460" s="36"/>
      <c r="P460" s="19"/>
      <c r="Q460" s="46"/>
    </row>
    <row r="461" spans="2:17" ht="25.5">
      <c r="B461" s="19">
        <v>46</v>
      </c>
      <c r="C461" s="27" t="s">
        <v>159</v>
      </c>
      <c r="D461" s="3" t="s">
        <v>70</v>
      </c>
      <c r="E461" s="19">
        <v>28025</v>
      </c>
      <c r="F461" s="3">
        <v>3</v>
      </c>
      <c r="G461" s="16">
        <f t="shared" si="54"/>
        <v>84075</v>
      </c>
      <c r="H461" s="3"/>
      <c r="I461" s="16"/>
      <c r="J461" s="19"/>
      <c r="K461" s="16"/>
      <c r="L461" s="16"/>
      <c r="M461" s="36"/>
      <c r="N461" s="3"/>
      <c r="O461" s="36"/>
      <c r="P461" s="19"/>
      <c r="Q461" s="46"/>
    </row>
    <row r="462" spans="2:17" ht="25.5">
      <c r="B462" s="19">
        <v>47</v>
      </c>
      <c r="C462" s="27" t="s">
        <v>160</v>
      </c>
      <c r="D462" s="3" t="s">
        <v>70</v>
      </c>
      <c r="E462" s="19">
        <v>28025</v>
      </c>
      <c r="F462" s="3">
        <v>4</v>
      </c>
      <c r="G462" s="16">
        <f t="shared" si="54"/>
        <v>112100</v>
      </c>
      <c r="H462" s="3"/>
      <c r="I462" s="16"/>
      <c r="J462" s="19"/>
      <c r="K462" s="16"/>
      <c r="L462" s="16"/>
      <c r="M462" s="36"/>
      <c r="N462" s="3"/>
      <c r="O462" s="36"/>
      <c r="P462" s="19"/>
      <c r="Q462" s="46"/>
    </row>
    <row r="463" spans="2:17" ht="25.5">
      <c r="B463" s="19">
        <v>48</v>
      </c>
      <c r="C463" s="27" t="s">
        <v>161</v>
      </c>
      <c r="D463" s="3" t="s">
        <v>70</v>
      </c>
      <c r="E463" s="19">
        <v>28025</v>
      </c>
      <c r="F463" s="3">
        <v>4</v>
      </c>
      <c r="G463" s="16">
        <f t="shared" si="54"/>
        <v>112100</v>
      </c>
      <c r="H463" s="3"/>
      <c r="I463" s="16"/>
      <c r="J463" s="19"/>
      <c r="K463" s="16"/>
      <c r="L463" s="16"/>
      <c r="M463" s="36"/>
      <c r="N463" s="3"/>
      <c r="O463" s="36"/>
      <c r="P463" s="19"/>
      <c r="Q463" s="46"/>
    </row>
    <row r="464" spans="2:17" ht="25.5">
      <c r="B464" s="19">
        <v>49</v>
      </c>
      <c r="C464" s="27" t="s">
        <v>162</v>
      </c>
      <c r="D464" s="3" t="s">
        <v>70</v>
      </c>
      <c r="E464" s="19">
        <v>16815</v>
      </c>
      <c r="F464" s="3">
        <v>4</v>
      </c>
      <c r="G464" s="16">
        <f t="shared" si="54"/>
        <v>67260</v>
      </c>
      <c r="H464" s="3"/>
      <c r="I464" s="3"/>
      <c r="J464" s="19"/>
      <c r="K464" s="16"/>
      <c r="L464" s="16"/>
      <c r="M464" s="36"/>
      <c r="N464" s="3"/>
      <c r="O464" s="36"/>
      <c r="P464" s="19"/>
      <c r="Q464" s="46"/>
    </row>
    <row r="465" spans="1:18" ht="25.5">
      <c r="B465" s="19">
        <v>50</v>
      </c>
      <c r="C465" s="27" t="s">
        <v>163</v>
      </c>
      <c r="D465" s="3" t="s">
        <v>70</v>
      </c>
      <c r="E465" s="19">
        <v>8239.4</v>
      </c>
      <c r="F465" s="3">
        <v>1</v>
      </c>
      <c r="G465" s="16">
        <f t="shared" si="54"/>
        <v>8239.4</v>
      </c>
      <c r="H465" s="3"/>
      <c r="I465" s="3"/>
      <c r="J465" s="19"/>
      <c r="K465" s="16"/>
      <c r="L465" s="16"/>
      <c r="M465" s="36"/>
      <c r="N465" s="3"/>
      <c r="O465" s="36"/>
      <c r="P465" s="19"/>
      <c r="Q465" s="46"/>
    </row>
    <row r="466" spans="1:18" ht="25.5">
      <c r="B466" s="19">
        <v>51</v>
      </c>
      <c r="C466" s="27" t="s">
        <v>164</v>
      </c>
      <c r="D466" s="3" t="s">
        <v>70</v>
      </c>
      <c r="E466" s="19">
        <v>7847</v>
      </c>
      <c r="F466" s="3">
        <v>4</v>
      </c>
      <c r="G466" s="16">
        <f t="shared" si="54"/>
        <v>31388</v>
      </c>
      <c r="H466" s="3"/>
      <c r="I466" s="3"/>
      <c r="J466" s="19"/>
      <c r="K466" s="16"/>
      <c r="L466" s="16"/>
      <c r="M466" s="36"/>
      <c r="N466" s="3"/>
      <c r="O466" s="36"/>
      <c r="P466" s="19"/>
      <c r="Q466" s="46"/>
    </row>
    <row r="467" spans="1:18">
      <c r="B467" s="19">
        <v>52</v>
      </c>
      <c r="C467" s="27" t="s">
        <v>165</v>
      </c>
      <c r="D467" s="3" t="s">
        <v>70</v>
      </c>
      <c r="E467" s="19">
        <v>8407.5</v>
      </c>
      <c r="F467" s="3">
        <v>8</v>
      </c>
      <c r="G467" s="16">
        <f t="shared" si="54"/>
        <v>67260</v>
      </c>
      <c r="H467" s="3"/>
      <c r="I467" s="3"/>
      <c r="J467" s="19"/>
      <c r="K467" s="16"/>
      <c r="L467" s="16"/>
      <c r="M467" s="36"/>
      <c r="N467" s="3"/>
      <c r="O467" s="36"/>
      <c r="P467" s="19"/>
      <c r="Q467" s="46"/>
    </row>
    <row r="468" spans="1:18" ht="25.5">
      <c r="B468" s="19">
        <v>53</v>
      </c>
      <c r="C468" s="27" t="s">
        <v>166</v>
      </c>
      <c r="D468" s="3" t="s">
        <v>70</v>
      </c>
      <c r="E468" s="19">
        <v>8575.7000000000007</v>
      </c>
      <c r="F468" s="3">
        <v>4</v>
      </c>
      <c r="G468" s="16">
        <f t="shared" si="54"/>
        <v>34302.800000000003</v>
      </c>
      <c r="H468" s="3"/>
      <c r="I468" s="3"/>
      <c r="J468" s="19"/>
      <c r="K468" s="16"/>
      <c r="L468" s="16"/>
      <c r="M468" s="36"/>
      <c r="N468" s="3"/>
      <c r="O468" s="36"/>
      <c r="P468" s="19"/>
      <c r="Q468" s="46"/>
    </row>
    <row r="469" spans="1:18" ht="25.5">
      <c r="B469" s="19">
        <v>54</v>
      </c>
      <c r="C469" s="27" t="s">
        <v>167</v>
      </c>
      <c r="D469" s="3" t="s">
        <v>70</v>
      </c>
      <c r="E469" s="19">
        <v>7286.5</v>
      </c>
      <c r="F469" s="3">
        <v>11</v>
      </c>
      <c r="G469" s="16">
        <f t="shared" si="54"/>
        <v>80151.5</v>
      </c>
      <c r="H469" s="3"/>
      <c r="I469" s="3"/>
      <c r="J469" s="19"/>
      <c r="K469" s="16"/>
      <c r="L469" s="16"/>
      <c r="M469" s="36"/>
      <c r="N469" s="3"/>
      <c r="O469" s="36"/>
      <c r="P469" s="19"/>
      <c r="Q469" s="46"/>
    </row>
    <row r="470" spans="1:18">
      <c r="B470" s="19">
        <v>55</v>
      </c>
      <c r="C470" s="15" t="s">
        <v>168</v>
      </c>
      <c r="D470" s="3" t="s">
        <v>119</v>
      </c>
      <c r="E470" s="19">
        <v>22420</v>
      </c>
      <c r="F470" s="3">
        <v>4</v>
      </c>
      <c r="G470" s="16">
        <f t="shared" si="54"/>
        <v>89680</v>
      </c>
      <c r="H470" s="3"/>
      <c r="I470" s="3"/>
      <c r="J470" s="19"/>
      <c r="K470" s="16"/>
      <c r="L470" s="16"/>
      <c r="M470" s="36"/>
      <c r="N470" s="3"/>
      <c r="O470" s="36"/>
      <c r="P470" s="19"/>
      <c r="Q470" s="46"/>
    </row>
    <row r="471" spans="1:18" ht="25.5">
      <c r="B471" s="19">
        <v>56</v>
      </c>
      <c r="C471" s="27" t="s">
        <v>94</v>
      </c>
      <c r="D471" s="19" t="s">
        <v>70</v>
      </c>
      <c r="E471" s="19">
        <v>14219</v>
      </c>
      <c r="F471" s="3">
        <v>1</v>
      </c>
      <c r="G471" s="16">
        <v>14219</v>
      </c>
      <c r="H471" s="3"/>
      <c r="I471" s="16"/>
      <c r="J471" s="19"/>
      <c r="K471" s="16"/>
      <c r="L471" s="16"/>
      <c r="M471" s="36"/>
      <c r="N471" s="3"/>
      <c r="O471" s="36"/>
      <c r="P471" s="19"/>
      <c r="Q471" s="19"/>
    </row>
    <row r="472" spans="1:18" ht="25.5">
      <c r="B472" s="19">
        <v>57</v>
      </c>
      <c r="C472" s="27" t="s">
        <v>169</v>
      </c>
      <c r="D472" s="19" t="s">
        <v>70</v>
      </c>
      <c r="E472" s="19">
        <v>15399</v>
      </c>
      <c r="F472" s="3">
        <v>1</v>
      </c>
      <c r="G472" s="16">
        <v>15399</v>
      </c>
      <c r="H472" s="3"/>
      <c r="I472" s="16"/>
      <c r="J472" s="19"/>
      <c r="K472" s="16"/>
      <c r="L472" s="16"/>
      <c r="M472" s="36"/>
      <c r="N472" s="3"/>
      <c r="O472" s="36"/>
      <c r="P472" s="19"/>
      <c r="Q472" s="19"/>
    </row>
    <row r="473" spans="1:18">
      <c r="B473" s="19"/>
      <c r="C473" s="27"/>
      <c r="D473" s="19"/>
      <c r="E473" s="19"/>
      <c r="F473" s="3"/>
      <c r="G473" s="16"/>
      <c r="H473" s="3"/>
      <c r="I473" s="16"/>
      <c r="J473" s="19"/>
      <c r="K473" s="16"/>
      <c r="L473" s="16"/>
      <c r="M473" s="36"/>
      <c r="N473" s="3"/>
      <c r="O473" s="36"/>
      <c r="P473" s="19"/>
      <c r="Q473" s="19"/>
    </row>
    <row r="474" spans="1:18">
      <c r="B474" s="19"/>
      <c r="C474" s="27"/>
      <c r="D474" s="19"/>
      <c r="E474" s="19"/>
      <c r="F474" s="3"/>
      <c r="G474" s="16"/>
      <c r="H474" s="3"/>
      <c r="I474" s="16"/>
      <c r="J474" s="19"/>
      <c r="K474" s="16"/>
      <c r="L474" s="16"/>
      <c r="M474" s="36"/>
      <c r="N474" s="3"/>
      <c r="O474" s="36"/>
      <c r="P474" s="19"/>
      <c r="Q474" s="19"/>
    </row>
    <row r="475" spans="1:18">
      <c r="B475" s="19"/>
      <c r="C475" s="45" t="s">
        <v>170</v>
      </c>
      <c r="D475" s="3"/>
      <c r="E475" s="35"/>
      <c r="F475" s="48">
        <f>SUM(F416:F474)</f>
        <v>799.33399999999995</v>
      </c>
      <c r="G475" s="48">
        <f>SUM(G416:G474)</f>
        <v>3847824.3799999994</v>
      </c>
      <c r="H475" s="48">
        <f t="shared" ref="H475:O475" si="55">SUM(H416:H472)</f>
        <v>3</v>
      </c>
      <c r="I475" s="48">
        <f t="shared" si="55"/>
        <v>82692</v>
      </c>
      <c r="J475" s="48">
        <f t="shared" si="55"/>
        <v>0</v>
      </c>
      <c r="K475" s="48">
        <f t="shared" si="55"/>
        <v>0</v>
      </c>
      <c r="L475" s="48">
        <f t="shared" si="55"/>
        <v>0</v>
      </c>
      <c r="M475" s="48">
        <f t="shared" si="55"/>
        <v>0</v>
      </c>
      <c r="N475" s="48">
        <f t="shared" si="55"/>
        <v>706</v>
      </c>
      <c r="O475" s="48">
        <f t="shared" si="55"/>
        <v>162200</v>
      </c>
      <c r="P475" s="48">
        <f>O475+M475+K475+I475+G475</f>
        <v>4092716.3799999994</v>
      </c>
      <c r="Q475" s="49">
        <f>F475+H475+J475+L475+N475</f>
        <v>1508.3339999999998</v>
      </c>
    </row>
    <row r="476" spans="1:18">
      <c r="A476" s="319" t="s">
        <v>171</v>
      </c>
      <c r="B476" s="319"/>
      <c r="C476" s="319"/>
      <c r="D476" s="319"/>
      <c r="E476" s="319"/>
      <c r="F476" s="319"/>
      <c r="G476" s="319"/>
      <c r="H476" s="319"/>
      <c r="I476" s="319"/>
      <c r="J476" s="319"/>
      <c r="K476" s="319"/>
      <c r="L476" s="319"/>
      <c r="M476" s="319"/>
      <c r="N476" s="319"/>
      <c r="O476" s="319"/>
      <c r="P476" s="138"/>
      <c r="Q476" s="139"/>
      <c r="R476" s="139"/>
    </row>
    <row r="477" spans="1:18">
      <c r="A477" s="139" t="s">
        <v>1</v>
      </c>
      <c r="B477" s="139"/>
      <c r="C477" s="139" t="s">
        <v>2</v>
      </c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</row>
    <row r="478" spans="1:18">
      <c r="A478" s="139" t="s">
        <v>3</v>
      </c>
      <c r="B478" s="139"/>
      <c r="C478" s="139" t="s">
        <v>4</v>
      </c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</row>
    <row r="479" spans="1:18">
      <c r="A479" s="139" t="s">
        <v>5</v>
      </c>
      <c r="B479" s="139"/>
      <c r="C479" s="139" t="s">
        <v>172</v>
      </c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</row>
    <row r="480" spans="1:18">
      <c r="A480" s="139" t="s">
        <v>7</v>
      </c>
      <c r="B480" s="139"/>
      <c r="C480" s="139" t="s">
        <v>173</v>
      </c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</row>
    <row r="481" spans="1:18">
      <c r="A481" s="139"/>
      <c r="B481" s="139" t="s">
        <v>174</v>
      </c>
      <c r="C481" s="140">
        <v>46204</v>
      </c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</row>
    <row r="482" spans="1:18">
      <c r="A482" s="21"/>
      <c r="B482" s="21"/>
      <c r="C482" s="21"/>
      <c r="D482" s="21"/>
      <c r="E482" s="31"/>
      <c r="F482" s="320" t="s">
        <v>14</v>
      </c>
      <c r="G482" s="320"/>
      <c r="H482" s="320" t="s">
        <v>108</v>
      </c>
      <c r="I482" s="320"/>
      <c r="J482" s="320" t="s">
        <v>175</v>
      </c>
      <c r="K482" s="320"/>
      <c r="L482" s="320" t="s">
        <v>17</v>
      </c>
      <c r="M482" s="320"/>
      <c r="N482" s="320" t="s">
        <v>176</v>
      </c>
      <c r="O482" s="320"/>
      <c r="P482" s="287" t="s">
        <v>177</v>
      </c>
      <c r="Q482" s="287" t="s">
        <v>178</v>
      </c>
      <c r="R482" s="320" t="s">
        <v>179</v>
      </c>
    </row>
    <row r="483" spans="1:18" ht="38.25">
      <c r="A483" s="31" t="s">
        <v>180</v>
      </c>
      <c r="B483" s="16" t="s">
        <v>181</v>
      </c>
      <c r="C483" s="19" t="s">
        <v>11</v>
      </c>
      <c r="D483" s="19" t="s">
        <v>12</v>
      </c>
      <c r="E483" s="16" t="s">
        <v>182</v>
      </c>
      <c r="F483" s="19" t="s">
        <v>183</v>
      </c>
      <c r="G483" s="16" t="s">
        <v>22</v>
      </c>
      <c r="H483" s="19" t="s">
        <v>183</v>
      </c>
      <c r="I483" s="16" t="s">
        <v>22</v>
      </c>
      <c r="J483" s="19" t="s">
        <v>183</v>
      </c>
      <c r="K483" s="16" t="s">
        <v>22</v>
      </c>
      <c r="L483" s="19" t="s">
        <v>183</v>
      </c>
      <c r="M483" s="16" t="s">
        <v>22</v>
      </c>
      <c r="N483" s="19" t="s">
        <v>183</v>
      </c>
      <c r="O483" s="16" t="s">
        <v>22</v>
      </c>
      <c r="P483" s="288"/>
      <c r="Q483" s="288"/>
      <c r="R483" s="320"/>
    </row>
    <row r="484" spans="1:18" ht="25.5">
      <c r="A484" s="32">
        <v>1</v>
      </c>
      <c r="B484" s="21"/>
      <c r="C484" s="50" t="s">
        <v>184</v>
      </c>
      <c r="D484" s="122" t="s">
        <v>128</v>
      </c>
      <c r="E484" s="19">
        <v>1200</v>
      </c>
      <c r="F484" s="13">
        <v>3</v>
      </c>
      <c r="G484" s="32">
        <f t="shared" ref="G484:G504" si="56">F484*E484</f>
        <v>3600</v>
      </c>
      <c r="H484" s="2"/>
      <c r="I484" s="21"/>
      <c r="J484" s="21"/>
      <c r="K484" s="21"/>
      <c r="L484" s="21"/>
      <c r="M484" s="21"/>
      <c r="N484" s="21"/>
      <c r="O484" s="21"/>
      <c r="P484" s="21"/>
      <c r="Q484" s="21"/>
      <c r="R484" s="21"/>
    </row>
    <row r="485" spans="1:18" ht="25.5">
      <c r="A485" s="32">
        <v>2</v>
      </c>
      <c r="B485" s="21" t="s">
        <v>185</v>
      </c>
      <c r="C485" s="50" t="s">
        <v>186</v>
      </c>
      <c r="D485" s="122" t="s">
        <v>128</v>
      </c>
      <c r="E485" s="19">
        <v>600</v>
      </c>
      <c r="F485" s="13">
        <v>7</v>
      </c>
      <c r="G485" s="32">
        <f t="shared" si="56"/>
        <v>4200</v>
      </c>
      <c r="H485" s="2"/>
      <c r="I485" s="21"/>
      <c r="J485" s="21"/>
      <c r="K485" s="21"/>
      <c r="L485" s="21"/>
      <c r="M485" s="21"/>
      <c r="N485" s="21"/>
      <c r="O485" s="21"/>
      <c r="P485" s="21"/>
      <c r="Q485" s="21"/>
      <c r="R485" s="21"/>
    </row>
    <row r="486" spans="1:18" ht="25.5">
      <c r="A486" s="32">
        <v>3</v>
      </c>
      <c r="B486" s="21" t="s">
        <v>187</v>
      </c>
      <c r="C486" s="50" t="s">
        <v>188</v>
      </c>
      <c r="D486" s="122" t="s">
        <v>128</v>
      </c>
      <c r="E486" s="19">
        <v>600</v>
      </c>
      <c r="F486" s="13">
        <v>2</v>
      </c>
      <c r="G486" s="32">
        <f t="shared" si="56"/>
        <v>1200</v>
      </c>
      <c r="H486" s="2"/>
      <c r="I486" s="21"/>
      <c r="J486" s="21"/>
      <c r="K486" s="21"/>
      <c r="L486" s="21"/>
      <c r="M486" s="21"/>
      <c r="N486" s="21"/>
      <c r="O486" s="21"/>
      <c r="P486" s="21"/>
      <c r="Q486" s="21"/>
      <c r="R486" s="21"/>
    </row>
    <row r="487" spans="1:18" ht="25.5">
      <c r="A487" s="32">
        <v>4</v>
      </c>
      <c r="B487" s="21" t="s">
        <v>189</v>
      </c>
      <c r="C487" s="50" t="s">
        <v>190</v>
      </c>
      <c r="D487" s="122" t="s">
        <v>128</v>
      </c>
      <c r="E487" s="19">
        <v>400</v>
      </c>
      <c r="F487" s="13">
        <v>2</v>
      </c>
      <c r="G487" s="32">
        <f t="shared" si="56"/>
        <v>800</v>
      </c>
      <c r="H487" s="2"/>
      <c r="I487" s="21"/>
      <c r="J487" s="21"/>
      <c r="K487" s="21"/>
      <c r="L487" s="21"/>
      <c r="M487" s="21"/>
      <c r="N487" s="21"/>
      <c r="O487" s="21"/>
      <c r="P487" s="21"/>
      <c r="Q487" s="21"/>
      <c r="R487" s="21"/>
    </row>
    <row r="488" spans="1:18" ht="25.5">
      <c r="A488" s="32">
        <v>5</v>
      </c>
      <c r="B488" s="21" t="s">
        <v>191</v>
      </c>
      <c r="C488" s="50" t="s">
        <v>192</v>
      </c>
      <c r="D488" s="122" t="s">
        <v>128</v>
      </c>
      <c r="E488" s="19">
        <v>150</v>
      </c>
      <c r="F488" s="13">
        <v>6</v>
      </c>
      <c r="G488" s="32">
        <f t="shared" si="56"/>
        <v>900</v>
      </c>
      <c r="H488" s="2"/>
      <c r="I488" s="21"/>
      <c r="J488" s="21"/>
      <c r="K488" s="21"/>
      <c r="L488" s="21"/>
      <c r="M488" s="21"/>
      <c r="N488" s="21"/>
      <c r="O488" s="21"/>
      <c r="P488" s="21"/>
      <c r="Q488" s="21"/>
      <c r="R488" s="21"/>
    </row>
    <row r="489" spans="1:18" ht="25.5">
      <c r="A489" s="32">
        <v>6</v>
      </c>
      <c r="B489" s="21"/>
      <c r="C489" s="50" t="s">
        <v>193</v>
      </c>
      <c r="D489" s="122" t="s">
        <v>128</v>
      </c>
      <c r="E489" s="19">
        <v>795</v>
      </c>
      <c r="F489" s="13">
        <v>3</v>
      </c>
      <c r="G489" s="32">
        <f t="shared" si="56"/>
        <v>2385</v>
      </c>
      <c r="H489" s="2"/>
      <c r="I489" s="21"/>
      <c r="J489" s="19"/>
      <c r="K489" s="21"/>
      <c r="L489" s="21"/>
      <c r="M489" s="21"/>
      <c r="N489" s="21"/>
      <c r="O489" s="21"/>
      <c r="P489" s="21"/>
      <c r="Q489" s="21"/>
      <c r="R489" s="21"/>
    </row>
    <row r="490" spans="1:18" ht="25.5">
      <c r="A490" s="32">
        <v>7</v>
      </c>
      <c r="B490" s="21" t="s">
        <v>194</v>
      </c>
      <c r="C490" s="50" t="s">
        <v>195</v>
      </c>
      <c r="D490" s="122" t="s">
        <v>196</v>
      </c>
      <c r="E490" s="19">
        <v>40000</v>
      </c>
      <c r="F490" s="123">
        <v>0.27500000000000002</v>
      </c>
      <c r="G490" s="32">
        <f>F490*E490</f>
        <v>11000</v>
      </c>
      <c r="H490" s="19">
        <v>2.5000000000000001E-2</v>
      </c>
      <c r="I490" s="21"/>
      <c r="J490" s="19"/>
      <c r="K490" s="21"/>
      <c r="L490" s="21"/>
      <c r="M490" s="21"/>
      <c r="N490" s="21"/>
      <c r="O490" s="21"/>
      <c r="P490" s="21"/>
      <c r="Q490" s="51"/>
      <c r="R490" s="21"/>
    </row>
    <row r="491" spans="1:18">
      <c r="A491" s="32">
        <v>8</v>
      </c>
      <c r="B491" s="21" t="s">
        <v>197</v>
      </c>
      <c r="C491" s="51" t="s">
        <v>198</v>
      </c>
      <c r="D491" s="124" t="s">
        <v>199</v>
      </c>
      <c r="E491" s="19">
        <v>231</v>
      </c>
      <c r="F491" s="32">
        <v>180</v>
      </c>
      <c r="G491" s="32">
        <f t="shared" si="56"/>
        <v>41580</v>
      </c>
      <c r="H491" s="19"/>
      <c r="I491" s="21"/>
      <c r="J491" s="21"/>
      <c r="K491" s="21"/>
      <c r="L491" s="21"/>
      <c r="M491" s="21"/>
      <c r="N491" s="21"/>
      <c r="O491" s="21"/>
      <c r="P491" s="21"/>
      <c r="Q491" s="51"/>
      <c r="R491" s="21"/>
    </row>
    <row r="492" spans="1:18">
      <c r="A492" s="32">
        <v>9</v>
      </c>
      <c r="B492" s="21" t="s">
        <v>200</v>
      </c>
      <c r="C492" s="21" t="s">
        <v>201</v>
      </c>
      <c r="D492" s="124" t="s">
        <v>199</v>
      </c>
      <c r="E492" s="19">
        <v>140</v>
      </c>
      <c r="F492" s="32">
        <v>65</v>
      </c>
      <c r="G492" s="32">
        <f t="shared" si="56"/>
        <v>9100</v>
      </c>
      <c r="H492" s="2"/>
      <c r="I492" s="21"/>
      <c r="J492" s="21"/>
      <c r="K492" s="21"/>
      <c r="L492" s="21"/>
      <c r="M492" s="21"/>
      <c r="N492" s="21"/>
      <c r="O492" s="21"/>
      <c r="P492" s="21"/>
      <c r="Q492" s="52"/>
      <c r="R492" s="21"/>
    </row>
    <row r="493" spans="1:18">
      <c r="A493" s="32">
        <v>10</v>
      </c>
      <c r="B493" s="21"/>
      <c r="C493" s="21" t="s">
        <v>202</v>
      </c>
      <c r="D493" s="124" t="s">
        <v>128</v>
      </c>
      <c r="E493" s="19">
        <v>16.68</v>
      </c>
      <c r="F493" s="32">
        <v>86</v>
      </c>
      <c r="G493" s="32">
        <f t="shared" si="56"/>
        <v>1434.48</v>
      </c>
      <c r="H493" s="2"/>
      <c r="I493" s="21"/>
      <c r="J493" s="21"/>
      <c r="K493" s="21"/>
      <c r="L493" s="21"/>
      <c r="M493" s="21"/>
      <c r="N493" s="21"/>
      <c r="O493" s="21"/>
      <c r="P493" s="21"/>
      <c r="Q493" s="21"/>
      <c r="R493" s="21"/>
    </row>
    <row r="494" spans="1:18">
      <c r="A494" s="32">
        <v>11</v>
      </c>
      <c r="B494" s="21"/>
      <c r="C494" s="53" t="s">
        <v>203</v>
      </c>
      <c r="D494" s="124" t="s">
        <v>128</v>
      </c>
      <c r="E494" s="19">
        <v>30000</v>
      </c>
      <c r="F494" s="32">
        <v>1</v>
      </c>
      <c r="G494" s="32">
        <f t="shared" si="56"/>
        <v>30000</v>
      </c>
      <c r="H494" s="2"/>
      <c r="I494" s="21"/>
      <c r="J494" s="21"/>
      <c r="K494" s="21"/>
      <c r="L494" s="21"/>
      <c r="M494" s="21"/>
      <c r="N494" s="21"/>
      <c r="O494" s="21"/>
      <c r="P494" s="21"/>
      <c r="Q494" s="21"/>
      <c r="R494" s="21"/>
    </row>
    <row r="495" spans="1:18">
      <c r="A495" s="32">
        <v>12</v>
      </c>
      <c r="B495" s="21"/>
      <c r="C495" s="53" t="s">
        <v>204</v>
      </c>
      <c r="D495" s="124" t="s">
        <v>128</v>
      </c>
      <c r="E495" s="19">
        <v>30000</v>
      </c>
      <c r="F495" s="32">
        <v>3</v>
      </c>
      <c r="G495" s="32">
        <f t="shared" si="56"/>
        <v>90000</v>
      </c>
      <c r="H495" s="2"/>
      <c r="I495" s="21"/>
      <c r="J495" s="21"/>
      <c r="K495" s="21"/>
      <c r="L495" s="21"/>
      <c r="M495" s="21"/>
      <c r="N495" s="21"/>
      <c r="O495" s="21"/>
      <c r="P495" s="21"/>
      <c r="Q495" s="21"/>
      <c r="R495" s="21"/>
    </row>
    <row r="496" spans="1:18">
      <c r="A496" s="32">
        <v>13</v>
      </c>
      <c r="B496" s="21"/>
      <c r="C496" s="54" t="s">
        <v>205</v>
      </c>
      <c r="D496" s="124" t="s">
        <v>128</v>
      </c>
      <c r="E496" s="19">
        <v>3621</v>
      </c>
      <c r="F496" s="32">
        <v>56</v>
      </c>
      <c r="G496" s="32">
        <f t="shared" si="56"/>
        <v>202776</v>
      </c>
      <c r="H496" s="2"/>
      <c r="I496" s="21"/>
      <c r="J496" s="21"/>
      <c r="K496" s="21"/>
      <c r="L496" s="21"/>
      <c r="M496" s="21"/>
      <c r="N496" s="21"/>
      <c r="O496" s="21"/>
      <c r="P496" s="21"/>
      <c r="Q496" s="21"/>
      <c r="R496" s="21"/>
    </row>
    <row r="497" spans="1:18">
      <c r="A497" s="32">
        <v>14</v>
      </c>
      <c r="B497" s="21"/>
      <c r="C497" s="54" t="s">
        <v>206</v>
      </c>
      <c r="D497" s="124" t="s">
        <v>128</v>
      </c>
      <c r="E497" s="19">
        <v>1917</v>
      </c>
      <c r="F497" s="32">
        <v>26</v>
      </c>
      <c r="G497" s="32">
        <f t="shared" si="56"/>
        <v>49842</v>
      </c>
      <c r="H497" s="2"/>
      <c r="I497" s="21"/>
      <c r="J497" s="21"/>
      <c r="K497" s="21"/>
      <c r="L497" s="21"/>
      <c r="M497" s="21"/>
      <c r="N497" s="21"/>
      <c r="O497" s="21"/>
      <c r="P497" s="21"/>
      <c r="Q497" s="21"/>
      <c r="R497" s="21"/>
    </row>
    <row r="498" spans="1:18">
      <c r="A498" s="32">
        <v>15</v>
      </c>
      <c r="B498" s="21"/>
      <c r="C498" s="30" t="s">
        <v>207</v>
      </c>
      <c r="D498" s="124" t="s">
        <v>128</v>
      </c>
      <c r="E498" s="19">
        <v>3000</v>
      </c>
      <c r="F498" s="32">
        <v>1</v>
      </c>
      <c r="G498" s="32">
        <f t="shared" si="56"/>
        <v>3000</v>
      </c>
      <c r="H498" s="2"/>
      <c r="I498" s="21"/>
      <c r="J498" s="21"/>
      <c r="K498" s="21"/>
      <c r="L498" s="21"/>
      <c r="M498" s="21"/>
      <c r="N498" s="21"/>
      <c r="O498" s="21"/>
      <c r="P498" s="21"/>
      <c r="Q498" s="21"/>
      <c r="R498" s="21"/>
    </row>
    <row r="499" spans="1:18" ht="25.5">
      <c r="A499" s="32">
        <v>16</v>
      </c>
      <c r="B499" s="21"/>
      <c r="C499" s="30" t="s">
        <v>208</v>
      </c>
      <c r="D499" s="65" t="s">
        <v>199</v>
      </c>
      <c r="E499" s="19">
        <v>40</v>
      </c>
      <c r="F499" s="19">
        <v>180</v>
      </c>
      <c r="G499" s="19">
        <f>F499*E499</f>
        <v>7200</v>
      </c>
      <c r="H499" s="19"/>
      <c r="I499" s="21"/>
      <c r="J499" s="19"/>
      <c r="K499" s="21"/>
      <c r="L499" s="21"/>
      <c r="M499" s="21"/>
      <c r="N499" s="21"/>
      <c r="O499" s="21"/>
      <c r="P499" s="21"/>
      <c r="Q499" s="21"/>
      <c r="R499" s="21"/>
    </row>
    <row r="500" spans="1:18">
      <c r="A500" s="32">
        <v>17</v>
      </c>
      <c r="B500" s="21" t="s">
        <v>209</v>
      </c>
      <c r="C500" s="15" t="s">
        <v>150</v>
      </c>
      <c r="D500" s="65" t="s">
        <v>199</v>
      </c>
      <c r="E500" s="19">
        <v>115.535</v>
      </c>
      <c r="F500" s="19">
        <v>40</v>
      </c>
      <c r="G500" s="19">
        <f t="shared" si="56"/>
        <v>4621.3999999999996</v>
      </c>
      <c r="H500" s="19">
        <v>5</v>
      </c>
      <c r="I500" s="32"/>
      <c r="J500" s="21"/>
      <c r="K500" s="21"/>
      <c r="L500" s="21"/>
      <c r="M500" s="21"/>
      <c r="N500" s="21"/>
      <c r="O500" s="21"/>
      <c r="P500" s="21"/>
      <c r="Q500" s="55"/>
      <c r="R500" s="3"/>
    </row>
    <row r="501" spans="1:18" ht="25.5">
      <c r="A501" s="32">
        <v>18</v>
      </c>
      <c r="B501" s="21" t="s">
        <v>189</v>
      </c>
      <c r="C501" s="15" t="s">
        <v>210</v>
      </c>
      <c r="D501" s="124" t="s">
        <v>128</v>
      </c>
      <c r="E501" s="19">
        <v>1015</v>
      </c>
      <c r="F501" s="19">
        <v>1</v>
      </c>
      <c r="G501" s="32">
        <f t="shared" si="56"/>
        <v>1015</v>
      </c>
      <c r="H501" s="2"/>
      <c r="I501" s="21"/>
      <c r="J501" s="21"/>
      <c r="K501" s="21"/>
      <c r="L501" s="21"/>
      <c r="M501" s="21"/>
      <c r="N501" s="21"/>
      <c r="O501" s="21"/>
      <c r="P501" s="21"/>
      <c r="Q501" s="21"/>
      <c r="R501" s="21"/>
    </row>
    <row r="502" spans="1:18" ht="25.5">
      <c r="A502" s="32">
        <v>19</v>
      </c>
      <c r="B502" s="32" t="s">
        <v>211</v>
      </c>
      <c r="C502" s="56" t="s">
        <v>212</v>
      </c>
      <c r="D502" s="3" t="s">
        <v>213</v>
      </c>
      <c r="E502" s="28">
        <v>115535</v>
      </c>
      <c r="F502" s="49">
        <v>1.4770000000000001</v>
      </c>
      <c r="G502" s="35">
        <f t="shared" si="56"/>
        <v>170645.19500000001</v>
      </c>
      <c r="H502" s="2"/>
      <c r="I502" s="21"/>
      <c r="J502" s="21"/>
      <c r="K502" s="21"/>
      <c r="L502" s="21"/>
      <c r="M502" s="21"/>
      <c r="N502" s="21"/>
      <c r="O502" s="21"/>
      <c r="P502" s="21"/>
      <c r="Q502" s="57"/>
      <c r="R502" s="21"/>
    </row>
    <row r="503" spans="1:18" ht="25.5">
      <c r="A503" s="32">
        <v>20</v>
      </c>
      <c r="B503" s="2"/>
      <c r="C503" s="53" t="s">
        <v>214</v>
      </c>
      <c r="D503" s="13" t="s">
        <v>128</v>
      </c>
      <c r="E503" s="35">
        <v>5000</v>
      </c>
      <c r="F503" s="58">
        <v>2</v>
      </c>
      <c r="G503" s="35">
        <f t="shared" si="56"/>
        <v>10000</v>
      </c>
      <c r="H503" s="2"/>
      <c r="I503" s="19"/>
      <c r="J503" s="19"/>
      <c r="K503" s="21"/>
      <c r="L503" s="21"/>
      <c r="M503" s="21"/>
      <c r="N503" s="21"/>
      <c r="O503" s="21"/>
      <c r="P503" s="21"/>
      <c r="Q503" s="57"/>
      <c r="R503" s="21"/>
    </row>
    <row r="504" spans="1:18">
      <c r="A504" s="32">
        <v>21</v>
      </c>
      <c r="B504" s="2"/>
      <c r="C504" s="30" t="s">
        <v>215</v>
      </c>
      <c r="D504" s="3" t="s">
        <v>128</v>
      </c>
      <c r="E504" s="19">
        <v>49560</v>
      </c>
      <c r="F504" s="19">
        <v>1</v>
      </c>
      <c r="G504" s="19">
        <f t="shared" si="56"/>
        <v>49560</v>
      </c>
      <c r="H504" s="21"/>
      <c r="I504" s="19"/>
      <c r="J504" s="19"/>
      <c r="K504" s="21"/>
      <c r="L504" s="21"/>
      <c r="M504" s="21"/>
      <c r="N504" s="21"/>
      <c r="O504" s="21"/>
      <c r="P504" s="21"/>
      <c r="Q504" s="57"/>
      <c r="R504" s="21"/>
    </row>
    <row r="505" spans="1:18" ht="25.5">
      <c r="A505" s="32">
        <v>22</v>
      </c>
      <c r="B505" s="21"/>
      <c r="C505" s="50" t="s">
        <v>216</v>
      </c>
      <c r="D505" s="13" t="s">
        <v>128</v>
      </c>
      <c r="E505" s="19">
        <v>1000</v>
      </c>
      <c r="F505" s="21"/>
      <c r="G505" s="19"/>
      <c r="H505" s="32"/>
      <c r="I505" s="21"/>
      <c r="J505" s="13">
        <v>48</v>
      </c>
      <c r="K505" s="32">
        <f>J505*E505</f>
        <v>48000</v>
      </c>
      <c r="L505" s="21"/>
      <c r="M505" s="21"/>
      <c r="N505" s="21"/>
      <c r="O505" s="21"/>
      <c r="P505" s="21"/>
      <c r="Q505" s="21"/>
      <c r="R505" s="21"/>
    </row>
    <row r="506" spans="1:18" ht="25.5">
      <c r="A506" s="32">
        <v>23</v>
      </c>
      <c r="B506" s="21"/>
      <c r="C506" s="31" t="s">
        <v>217</v>
      </c>
      <c r="D506" s="65" t="s">
        <v>128</v>
      </c>
      <c r="E506" s="19">
        <v>2000</v>
      </c>
      <c r="F506" s="21"/>
      <c r="G506" s="19"/>
      <c r="H506" s="32"/>
      <c r="I506" s="21"/>
      <c r="J506" s="19">
        <v>12</v>
      </c>
      <c r="K506" s="19">
        <f>J506*E506</f>
        <v>24000</v>
      </c>
      <c r="L506" s="21"/>
      <c r="M506" s="21"/>
      <c r="N506" s="21"/>
      <c r="O506" s="21"/>
      <c r="P506" s="21"/>
      <c r="Q506" s="21"/>
      <c r="R506" s="21"/>
    </row>
    <row r="507" spans="1:18">
      <c r="A507" s="32">
        <v>24</v>
      </c>
      <c r="B507" s="21" t="s">
        <v>218</v>
      </c>
      <c r="C507" s="21" t="s">
        <v>219</v>
      </c>
      <c r="D507" s="124" t="s">
        <v>128</v>
      </c>
      <c r="E507" s="19">
        <v>300</v>
      </c>
      <c r="F507" s="21"/>
      <c r="G507" s="19"/>
      <c r="H507" s="32"/>
      <c r="I507" s="21"/>
      <c r="J507" s="32">
        <v>4</v>
      </c>
      <c r="K507" s="32">
        <f t="shared" ref="K507:K509" si="57">J507*E507</f>
        <v>1200</v>
      </c>
      <c r="L507" s="21"/>
      <c r="M507" s="21"/>
      <c r="N507" s="21"/>
      <c r="O507" s="21"/>
      <c r="P507" s="21"/>
      <c r="Q507" s="21"/>
      <c r="R507" s="21"/>
    </row>
    <row r="508" spans="1:18">
      <c r="A508" s="32">
        <v>25</v>
      </c>
      <c r="B508" s="21"/>
      <c r="C508" s="21" t="s">
        <v>220</v>
      </c>
      <c r="D508" s="124" t="s">
        <v>128</v>
      </c>
      <c r="E508" s="19">
        <v>500</v>
      </c>
      <c r="F508" s="21"/>
      <c r="G508" s="19"/>
      <c r="H508" s="32"/>
      <c r="I508" s="21"/>
      <c r="J508" s="32">
        <v>3</v>
      </c>
      <c r="K508" s="32">
        <f t="shared" si="57"/>
        <v>1500</v>
      </c>
      <c r="L508" s="21"/>
      <c r="M508" s="21"/>
      <c r="N508" s="21"/>
      <c r="O508" s="21"/>
      <c r="P508" s="21"/>
      <c r="Q508" s="21"/>
      <c r="R508" s="21"/>
    </row>
    <row r="509" spans="1:18">
      <c r="A509" s="32">
        <v>26</v>
      </c>
      <c r="B509" s="21" t="s">
        <v>221</v>
      </c>
      <c r="C509" s="21" t="s">
        <v>222</v>
      </c>
      <c r="D509" s="124" t="s">
        <v>128</v>
      </c>
      <c r="E509" s="19">
        <v>350</v>
      </c>
      <c r="F509" s="21"/>
      <c r="G509" s="19"/>
      <c r="H509" s="32"/>
      <c r="I509" s="21"/>
      <c r="J509" s="32">
        <v>10</v>
      </c>
      <c r="K509" s="32">
        <f t="shared" si="57"/>
        <v>3500</v>
      </c>
      <c r="L509" s="21"/>
      <c r="M509" s="21"/>
      <c r="N509" s="21"/>
      <c r="O509" s="21"/>
      <c r="P509" s="21"/>
      <c r="Q509" s="21"/>
      <c r="R509" s="21"/>
    </row>
    <row r="510" spans="1:18">
      <c r="A510" s="32">
        <v>27</v>
      </c>
      <c r="B510" s="21" t="s">
        <v>223</v>
      </c>
      <c r="C510" s="30" t="s">
        <v>224</v>
      </c>
      <c r="D510" s="124" t="s">
        <v>128</v>
      </c>
      <c r="E510" s="19">
        <v>150</v>
      </c>
      <c r="F510" s="21"/>
      <c r="G510" s="21"/>
      <c r="H510" s="32"/>
      <c r="I510" s="21"/>
      <c r="J510" s="32"/>
      <c r="K510" s="21"/>
      <c r="L510" s="32">
        <v>7</v>
      </c>
      <c r="M510" s="32">
        <f>L510*E510</f>
        <v>1050</v>
      </c>
      <c r="N510" s="21"/>
      <c r="O510" s="21"/>
      <c r="P510" s="21"/>
      <c r="Q510" s="21"/>
      <c r="R510" s="21"/>
    </row>
    <row r="511" spans="1:18">
      <c r="A511" s="32">
        <v>28</v>
      </c>
      <c r="B511" s="21" t="s">
        <v>225</v>
      </c>
      <c r="C511" s="30" t="s">
        <v>226</v>
      </c>
      <c r="D511" s="124" t="s">
        <v>199</v>
      </c>
      <c r="E511" s="19">
        <v>45</v>
      </c>
      <c r="F511" s="21"/>
      <c r="G511" s="21"/>
      <c r="H511" s="32"/>
      <c r="I511" s="21"/>
      <c r="J511" s="32"/>
      <c r="K511" s="21"/>
      <c r="L511" s="32">
        <v>74</v>
      </c>
      <c r="M511" s="32">
        <f t="shared" ref="M511:M540" si="58">L511*E511</f>
        <v>3330</v>
      </c>
      <c r="N511" s="21"/>
      <c r="O511" s="21"/>
      <c r="P511" s="21"/>
      <c r="Q511" s="21"/>
      <c r="R511" s="21"/>
    </row>
    <row r="512" spans="1:18">
      <c r="A512" s="32">
        <v>29</v>
      </c>
      <c r="B512" s="21" t="s">
        <v>227</v>
      </c>
      <c r="C512" s="30" t="s">
        <v>228</v>
      </c>
      <c r="D512" s="124" t="s">
        <v>128</v>
      </c>
      <c r="E512" s="19">
        <v>1200</v>
      </c>
      <c r="F512" s="21"/>
      <c r="G512" s="21"/>
      <c r="H512" s="32"/>
      <c r="I512" s="21"/>
      <c r="J512" s="32"/>
      <c r="K512" s="21"/>
      <c r="L512" s="32">
        <v>2</v>
      </c>
      <c r="M512" s="32">
        <f t="shared" si="58"/>
        <v>2400</v>
      </c>
      <c r="N512" s="21"/>
      <c r="O512" s="21"/>
      <c r="P512" s="21"/>
      <c r="Q512" s="21"/>
      <c r="R512" s="21"/>
    </row>
    <row r="513" spans="1:18">
      <c r="A513" s="32">
        <v>30</v>
      </c>
      <c r="B513" s="21" t="s">
        <v>229</v>
      </c>
      <c r="C513" s="30" t="s">
        <v>230</v>
      </c>
      <c r="D513" s="124" t="s">
        <v>128</v>
      </c>
      <c r="E513" s="19">
        <v>1500</v>
      </c>
      <c r="F513" s="21"/>
      <c r="G513" s="21"/>
      <c r="H513" s="32"/>
      <c r="I513" s="21"/>
      <c r="J513" s="32"/>
      <c r="K513" s="21"/>
      <c r="L513" s="32">
        <v>1</v>
      </c>
      <c r="M513" s="32">
        <f t="shared" si="58"/>
        <v>1500</v>
      </c>
      <c r="N513" s="21"/>
      <c r="O513" s="21"/>
      <c r="P513" s="21"/>
      <c r="Q513" s="21"/>
      <c r="R513" s="21"/>
    </row>
    <row r="514" spans="1:18">
      <c r="A514" s="32">
        <v>31</v>
      </c>
      <c r="B514" s="21"/>
      <c r="C514" s="30" t="s">
        <v>231</v>
      </c>
      <c r="D514" s="124" t="s">
        <v>128</v>
      </c>
      <c r="E514" s="19">
        <v>175</v>
      </c>
      <c r="F514" s="21"/>
      <c r="G514" s="21"/>
      <c r="H514" s="32"/>
      <c r="I514" s="21"/>
      <c r="J514" s="32"/>
      <c r="K514" s="21"/>
      <c r="L514" s="32">
        <v>12</v>
      </c>
      <c r="M514" s="32">
        <f t="shared" si="58"/>
        <v>2100</v>
      </c>
      <c r="N514" s="21"/>
      <c r="O514" s="21"/>
      <c r="P514" s="21"/>
      <c r="Q514" s="21"/>
      <c r="R514" s="21"/>
    </row>
    <row r="515" spans="1:18">
      <c r="A515" s="32">
        <v>32</v>
      </c>
      <c r="B515" s="21"/>
      <c r="C515" s="30" t="s">
        <v>232</v>
      </c>
      <c r="D515" s="124" t="s">
        <v>128</v>
      </c>
      <c r="E515" s="19">
        <v>30</v>
      </c>
      <c r="F515" s="21"/>
      <c r="G515" s="21"/>
      <c r="H515" s="32"/>
      <c r="I515" s="21"/>
      <c r="J515" s="32"/>
      <c r="K515" s="21"/>
      <c r="L515" s="32">
        <v>42</v>
      </c>
      <c r="M515" s="32">
        <f t="shared" si="58"/>
        <v>1260</v>
      </c>
      <c r="N515" s="21"/>
      <c r="O515" s="21"/>
      <c r="P515" s="21"/>
      <c r="Q515" s="21"/>
      <c r="R515" s="21"/>
    </row>
    <row r="516" spans="1:18">
      <c r="A516" s="32">
        <v>33</v>
      </c>
      <c r="B516" s="21"/>
      <c r="C516" s="30" t="s">
        <v>233</v>
      </c>
      <c r="D516" s="124" t="s">
        <v>128</v>
      </c>
      <c r="E516" s="19">
        <v>30</v>
      </c>
      <c r="F516" s="21"/>
      <c r="G516" s="21"/>
      <c r="H516" s="32"/>
      <c r="I516" s="21"/>
      <c r="J516" s="32"/>
      <c r="K516" s="21"/>
      <c r="L516" s="32">
        <v>28</v>
      </c>
      <c r="M516" s="32">
        <f t="shared" si="58"/>
        <v>840</v>
      </c>
      <c r="N516" s="21"/>
      <c r="O516" s="21"/>
      <c r="P516" s="21"/>
      <c r="Q516" s="21"/>
      <c r="R516" s="21"/>
    </row>
    <row r="517" spans="1:18">
      <c r="A517" s="32">
        <v>34</v>
      </c>
      <c r="B517" s="21"/>
      <c r="C517" s="30" t="s">
        <v>234</v>
      </c>
      <c r="D517" s="124" t="s">
        <v>128</v>
      </c>
      <c r="E517" s="19">
        <v>1000</v>
      </c>
      <c r="F517" s="21"/>
      <c r="G517" s="21"/>
      <c r="H517" s="32"/>
      <c r="I517" s="21"/>
      <c r="J517" s="32"/>
      <c r="K517" s="21"/>
      <c r="L517" s="32">
        <v>5</v>
      </c>
      <c r="M517" s="32">
        <f t="shared" si="58"/>
        <v>5000</v>
      </c>
      <c r="N517" s="21"/>
      <c r="O517" s="21"/>
      <c r="P517" s="21"/>
      <c r="Q517" s="21"/>
      <c r="R517" s="21"/>
    </row>
    <row r="518" spans="1:18">
      <c r="A518" s="32">
        <v>35</v>
      </c>
      <c r="B518" s="21"/>
      <c r="C518" s="30" t="s">
        <v>235</v>
      </c>
      <c r="D518" s="124" t="s">
        <v>128</v>
      </c>
      <c r="E518" s="19">
        <v>1000</v>
      </c>
      <c r="F518" s="21"/>
      <c r="G518" s="21"/>
      <c r="H518" s="32"/>
      <c r="I518" s="21"/>
      <c r="J518" s="32"/>
      <c r="K518" s="21"/>
      <c r="L518" s="32">
        <v>2</v>
      </c>
      <c r="M518" s="32">
        <f t="shared" si="58"/>
        <v>2000</v>
      </c>
      <c r="N518" s="21"/>
      <c r="O518" s="21"/>
      <c r="P518" s="21"/>
      <c r="Q518" s="21"/>
      <c r="R518" s="21"/>
    </row>
    <row r="519" spans="1:18">
      <c r="A519" s="32">
        <v>36</v>
      </c>
      <c r="B519" s="21" t="s">
        <v>236</v>
      </c>
      <c r="C519" s="30" t="s">
        <v>237</v>
      </c>
      <c r="D519" s="124" t="s">
        <v>128</v>
      </c>
      <c r="E519" s="19">
        <v>20</v>
      </c>
      <c r="F519" s="21"/>
      <c r="G519" s="21"/>
      <c r="H519" s="125"/>
      <c r="I519" s="21"/>
      <c r="J519" s="32"/>
      <c r="K519" s="21"/>
      <c r="L519" s="32">
        <v>331</v>
      </c>
      <c r="M519" s="32">
        <f t="shared" si="58"/>
        <v>6620</v>
      </c>
      <c r="N519" s="21"/>
      <c r="O519" s="21"/>
      <c r="P519" s="21"/>
      <c r="Q519" s="21"/>
      <c r="R519" s="21"/>
    </row>
    <row r="520" spans="1:18">
      <c r="A520" s="32">
        <v>37</v>
      </c>
      <c r="B520" s="21" t="s">
        <v>238</v>
      </c>
      <c r="C520" s="30" t="s">
        <v>239</v>
      </c>
      <c r="D520" s="124" t="s">
        <v>128</v>
      </c>
      <c r="E520" s="19">
        <v>25</v>
      </c>
      <c r="F520" s="21"/>
      <c r="G520" s="21"/>
      <c r="H520" s="32"/>
      <c r="I520" s="21"/>
      <c r="J520" s="32"/>
      <c r="K520" s="21"/>
      <c r="L520" s="32">
        <v>571</v>
      </c>
      <c r="M520" s="32">
        <f t="shared" si="58"/>
        <v>14275</v>
      </c>
      <c r="N520" s="21"/>
      <c r="O520" s="21"/>
      <c r="P520" s="21"/>
      <c r="Q520" s="21"/>
      <c r="R520" s="21"/>
    </row>
    <row r="521" spans="1:18">
      <c r="A521" s="32">
        <v>38</v>
      </c>
      <c r="B521" s="21"/>
      <c r="C521" s="53" t="s">
        <v>240</v>
      </c>
      <c r="D521" s="124" t="s">
        <v>128</v>
      </c>
      <c r="E521" s="19">
        <v>1000</v>
      </c>
      <c r="F521" s="21"/>
      <c r="G521" s="21"/>
      <c r="H521" s="32"/>
      <c r="I521" s="21"/>
      <c r="J521" s="32"/>
      <c r="K521" s="21"/>
      <c r="L521" s="32">
        <v>2</v>
      </c>
      <c r="M521" s="32">
        <f t="shared" si="58"/>
        <v>2000</v>
      </c>
      <c r="N521" s="21"/>
      <c r="O521" s="21"/>
      <c r="P521" s="21"/>
      <c r="Q521" s="21"/>
      <c r="R521" s="21"/>
    </row>
    <row r="522" spans="1:18">
      <c r="A522" s="32">
        <v>39</v>
      </c>
      <c r="B522" s="21"/>
      <c r="C522" s="53" t="s">
        <v>241</v>
      </c>
      <c r="D522" s="124" t="s">
        <v>128</v>
      </c>
      <c r="E522" s="19">
        <v>1000</v>
      </c>
      <c r="F522" s="21"/>
      <c r="G522" s="21"/>
      <c r="H522" s="32"/>
      <c r="I522" s="21"/>
      <c r="J522" s="32"/>
      <c r="K522" s="21"/>
      <c r="L522" s="32">
        <v>2</v>
      </c>
      <c r="M522" s="32">
        <f t="shared" si="58"/>
        <v>2000</v>
      </c>
      <c r="N522" s="21"/>
      <c r="O522" s="21"/>
      <c r="P522" s="21"/>
      <c r="Q522" s="21"/>
      <c r="R522" s="21"/>
    </row>
    <row r="523" spans="1:18" ht="25.5">
      <c r="A523" s="32">
        <v>40</v>
      </c>
      <c r="B523" s="21"/>
      <c r="C523" s="30" t="s">
        <v>242</v>
      </c>
      <c r="D523" s="124" t="s">
        <v>128</v>
      </c>
      <c r="E523" s="19">
        <v>20</v>
      </c>
      <c r="F523" s="21"/>
      <c r="G523" s="21"/>
      <c r="H523" s="32"/>
      <c r="I523" s="21"/>
      <c r="J523" s="32"/>
      <c r="K523" s="21"/>
      <c r="L523" s="32">
        <v>13</v>
      </c>
      <c r="M523" s="32">
        <f t="shared" si="58"/>
        <v>260</v>
      </c>
      <c r="N523" s="21"/>
      <c r="O523" s="21"/>
      <c r="P523" s="21"/>
      <c r="Q523" s="21"/>
      <c r="R523" s="21"/>
    </row>
    <row r="524" spans="1:18" ht="25.5">
      <c r="A524" s="32">
        <v>41</v>
      </c>
      <c r="B524" s="21"/>
      <c r="C524" s="30" t="s">
        <v>243</v>
      </c>
      <c r="D524" s="124" t="s">
        <v>128</v>
      </c>
      <c r="E524" s="19">
        <v>20</v>
      </c>
      <c r="F524" s="21"/>
      <c r="G524" s="21"/>
      <c r="H524" s="32"/>
      <c r="I524" s="21"/>
      <c r="J524" s="32"/>
      <c r="K524" s="21"/>
      <c r="L524" s="32">
        <v>2</v>
      </c>
      <c r="M524" s="32">
        <f t="shared" si="58"/>
        <v>40</v>
      </c>
      <c r="N524" s="21"/>
      <c r="O524" s="21"/>
      <c r="P524" s="21"/>
      <c r="Q524" s="21"/>
      <c r="R524" s="21"/>
    </row>
    <row r="525" spans="1:18" ht="25.5">
      <c r="A525" s="32">
        <v>42</v>
      </c>
      <c r="B525" s="21"/>
      <c r="C525" s="30" t="s">
        <v>244</v>
      </c>
      <c r="D525" s="124" t="s">
        <v>128</v>
      </c>
      <c r="E525" s="19">
        <v>1000</v>
      </c>
      <c r="F525" s="21"/>
      <c r="G525" s="21"/>
      <c r="H525" s="32"/>
      <c r="I525" s="21"/>
      <c r="J525" s="32"/>
      <c r="K525" s="21"/>
      <c r="L525" s="32">
        <v>1</v>
      </c>
      <c r="M525" s="32">
        <f t="shared" si="58"/>
        <v>1000</v>
      </c>
      <c r="N525" s="21"/>
      <c r="O525" s="21"/>
      <c r="P525" s="21"/>
      <c r="Q525" s="21"/>
      <c r="R525" s="21"/>
    </row>
    <row r="526" spans="1:18" ht="38.25">
      <c r="A526" s="32">
        <v>43</v>
      </c>
      <c r="B526" s="21"/>
      <c r="C526" s="27" t="s">
        <v>245</v>
      </c>
      <c r="D526" s="65" t="s">
        <v>246</v>
      </c>
      <c r="E526" s="19">
        <v>80</v>
      </c>
      <c r="F526" s="21"/>
      <c r="G526" s="21"/>
      <c r="H526" s="32"/>
      <c r="I526" s="21"/>
      <c r="J526" s="21"/>
      <c r="K526" s="21"/>
      <c r="L526" s="21"/>
      <c r="M526" s="32"/>
      <c r="N526" s="19">
        <v>33</v>
      </c>
      <c r="O526" s="3">
        <f t="shared" ref="O526:O552" si="59">N526*E526</f>
        <v>2640</v>
      </c>
      <c r="P526" s="122" t="s">
        <v>247</v>
      </c>
      <c r="Q526" s="122" t="s">
        <v>248</v>
      </c>
      <c r="R526" s="21"/>
    </row>
    <row r="527" spans="1:18" ht="38.25">
      <c r="A527" s="32">
        <v>44</v>
      </c>
      <c r="B527" s="2" t="s">
        <v>249</v>
      </c>
      <c r="C527" s="27" t="s">
        <v>250</v>
      </c>
      <c r="D527" s="124" t="s">
        <v>128</v>
      </c>
      <c r="E527" s="19">
        <v>50</v>
      </c>
      <c r="F527" s="21"/>
      <c r="G527" s="21"/>
      <c r="H527" s="32"/>
      <c r="I527" s="21"/>
      <c r="J527" s="21"/>
      <c r="K527" s="21"/>
      <c r="L527" s="21"/>
      <c r="M527" s="32"/>
      <c r="N527" s="19">
        <v>2</v>
      </c>
      <c r="O527" s="3">
        <f t="shared" si="59"/>
        <v>100</v>
      </c>
      <c r="P527" s="13" t="s">
        <v>251</v>
      </c>
      <c r="Q527" s="122" t="s">
        <v>252</v>
      </c>
      <c r="R527" s="122" t="s">
        <v>253</v>
      </c>
    </row>
    <row r="528" spans="1:18" ht="25.5">
      <c r="A528" s="32">
        <v>45</v>
      </c>
      <c r="B528" s="21"/>
      <c r="C528" s="27" t="s">
        <v>254</v>
      </c>
      <c r="D528" s="65" t="s">
        <v>246</v>
      </c>
      <c r="E528" s="19">
        <v>10</v>
      </c>
      <c r="F528" s="21"/>
      <c r="G528" s="21"/>
      <c r="H528" s="32"/>
      <c r="I528" s="21"/>
      <c r="J528" s="21"/>
      <c r="K528" s="21"/>
      <c r="L528" s="21"/>
      <c r="M528" s="32"/>
      <c r="N528" s="19">
        <v>18</v>
      </c>
      <c r="O528" s="3">
        <f t="shared" si="59"/>
        <v>180</v>
      </c>
      <c r="P528" s="59"/>
      <c r="Q528" s="32" t="s">
        <v>255</v>
      </c>
      <c r="R528" s="21"/>
    </row>
    <row r="529" spans="1:18">
      <c r="A529" s="32">
        <v>46</v>
      </c>
      <c r="B529" s="21"/>
      <c r="C529" s="27" t="s">
        <v>256</v>
      </c>
      <c r="D529" s="126" t="s">
        <v>246</v>
      </c>
      <c r="E529" s="19">
        <v>10</v>
      </c>
      <c r="F529" s="21"/>
      <c r="G529" s="21"/>
      <c r="H529" s="32"/>
      <c r="I529" s="21"/>
      <c r="J529" s="21"/>
      <c r="K529" s="21"/>
      <c r="L529" s="21"/>
      <c r="M529" s="32"/>
      <c r="N529" s="3">
        <v>32</v>
      </c>
      <c r="O529" s="59">
        <f>N529*E529</f>
        <v>320</v>
      </c>
      <c r="P529" s="59"/>
      <c r="Q529" s="32" t="s">
        <v>255</v>
      </c>
      <c r="R529" s="21"/>
    </row>
    <row r="530" spans="1:18" ht="25.5">
      <c r="A530" s="32">
        <v>47</v>
      </c>
      <c r="B530" s="21"/>
      <c r="C530" s="27" t="s">
        <v>257</v>
      </c>
      <c r="D530" s="65" t="s">
        <v>199</v>
      </c>
      <c r="E530" s="19">
        <v>1</v>
      </c>
      <c r="F530" s="21"/>
      <c r="G530" s="21"/>
      <c r="H530" s="32"/>
      <c r="I530" s="21"/>
      <c r="J530" s="21"/>
      <c r="K530" s="21"/>
      <c r="L530" s="21"/>
      <c r="M530" s="32"/>
      <c r="N530" s="3">
        <v>48</v>
      </c>
      <c r="O530" s="3">
        <f t="shared" si="59"/>
        <v>48</v>
      </c>
      <c r="P530" s="3"/>
      <c r="Q530" s="32" t="s">
        <v>255</v>
      </c>
      <c r="R530" s="21"/>
    </row>
    <row r="531" spans="1:18" ht="25.5">
      <c r="A531" s="32">
        <v>48</v>
      </c>
      <c r="B531" s="21"/>
      <c r="C531" s="27" t="s">
        <v>258</v>
      </c>
      <c r="D531" s="65" t="s">
        <v>128</v>
      </c>
      <c r="E531" s="19">
        <v>10</v>
      </c>
      <c r="F531" s="21"/>
      <c r="G531" s="21"/>
      <c r="H531" s="32"/>
      <c r="I531" s="21"/>
      <c r="J531" s="21"/>
      <c r="K531" s="21"/>
      <c r="L531" s="21"/>
      <c r="M531" s="32"/>
      <c r="N531" s="3">
        <v>1</v>
      </c>
      <c r="O531" s="3">
        <f t="shared" si="59"/>
        <v>10</v>
      </c>
      <c r="P531" s="59"/>
      <c r="Q531" s="32" t="s">
        <v>255</v>
      </c>
      <c r="R531" s="21"/>
    </row>
    <row r="532" spans="1:18" ht="25.5">
      <c r="A532" s="32">
        <v>49</v>
      </c>
      <c r="B532" s="21"/>
      <c r="C532" s="27" t="s">
        <v>259</v>
      </c>
      <c r="D532" s="65" t="s">
        <v>199</v>
      </c>
      <c r="E532" s="19">
        <v>1</v>
      </c>
      <c r="F532" s="21"/>
      <c r="G532" s="21"/>
      <c r="H532" s="32"/>
      <c r="I532" s="21"/>
      <c r="J532" s="21"/>
      <c r="K532" s="21"/>
      <c r="L532" s="21"/>
      <c r="M532" s="32"/>
      <c r="N532" s="3">
        <v>150</v>
      </c>
      <c r="O532" s="3">
        <f t="shared" si="59"/>
        <v>150</v>
      </c>
      <c r="P532" s="3"/>
      <c r="Q532" s="32" t="s">
        <v>255</v>
      </c>
      <c r="R532" s="21"/>
    </row>
    <row r="533" spans="1:18" ht="25.5">
      <c r="A533" s="32">
        <v>50</v>
      </c>
      <c r="B533" s="21"/>
      <c r="C533" s="27" t="s">
        <v>260</v>
      </c>
      <c r="D533" s="65" t="s">
        <v>128</v>
      </c>
      <c r="E533" s="19">
        <v>2000</v>
      </c>
      <c r="F533" s="21"/>
      <c r="G533" s="21"/>
      <c r="H533" s="32"/>
      <c r="I533" s="21"/>
      <c r="J533" s="21"/>
      <c r="K533" s="21"/>
      <c r="L533" s="21"/>
      <c r="M533" s="32"/>
      <c r="N533" s="3">
        <v>1</v>
      </c>
      <c r="O533" s="3">
        <f t="shared" si="59"/>
        <v>2000</v>
      </c>
      <c r="P533" s="59"/>
      <c r="Q533" s="32" t="s">
        <v>255</v>
      </c>
      <c r="R533" s="21"/>
    </row>
    <row r="534" spans="1:18">
      <c r="A534" s="32">
        <v>51</v>
      </c>
      <c r="B534" s="21"/>
      <c r="C534" s="27" t="s">
        <v>261</v>
      </c>
      <c r="D534" s="65" t="s">
        <v>128</v>
      </c>
      <c r="E534" s="19">
        <v>1000</v>
      </c>
      <c r="F534" s="21"/>
      <c r="G534" s="21"/>
      <c r="H534" s="32"/>
      <c r="I534" s="21"/>
      <c r="J534" s="21"/>
      <c r="K534" s="21"/>
      <c r="L534" s="21"/>
      <c r="M534" s="32"/>
      <c r="N534" s="3">
        <v>3</v>
      </c>
      <c r="O534" s="3">
        <f t="shared" si="59"/>
        <v>3000</v>
      </c>
      <c r="P534" s="59"/>
      <c r="Q534" s="32" t="s">
        <v>255</v>
      </c>
      <c r="R534" s="21"/>
    </row>
    <row r="535" spans="1:18" ht="51">
      <c r="A535" s="32">
        <v>52</v>
      </c>
      <c r="B535" s="21"/>
      <c r="C535" s="30" t="s">
        <v>881</v>
      </c>
      <c r="D535" s="65" t="s">
        <v>262</v>
      </c>
      <c r="E535" s="19">
        <v>20</v>
      </c>
      <c r="F535" s="21"/>
      <c r="G535" s="21"/>
      <c r="H535" s="32"/>
      <c r="I535" s="21"/>
      <c r="J535" s="21"/>
      <c r="K535" s="21"/>
      <c r="L535" s="21"/>
      <c r="M535" s="32"/>
      <c r="N535" s="3">
        <v>3040</v>
      </c>
      <c r="O535" s="3">
        <f t="shared" si="59"/>
        <v>60800</v>
      </c>
      <c r="P535" s="3"/>
      <c r="Q535" s="19" t="s">
        <v>255</v>
      </c>
      <c r="R535" s="21"/>
    </row>
    <row r="536" spans="1:18" ht="25.5">
      <c r="A536" s="32">
        <v>53</v>
      </c>
      <c r="B536" s="21"/>
      <c r="C536" s="27" t="s">
        <v>263</v>
      </c>
      <c r="D536" s="65" t="s">
        <v>246</v>
      </c>
      <c r="E536" s="19">
        <v>10</v>
      </c>
      <c r="F536" s="21"/>
      <c r="G536" s="21"/>
      <c r="H536" s="32"/>
      <c r="I536" s="21"/>
      <c r="J536" s="21"/>
      <c r="K536" s="21"/>
      <c r="L536" s="21"/>
      <c r="M536" s="32"/>
      <c r="N536" s="3">
        <v>110</v>
      </c>
      <c r="O536" s="3">
        <f t="shared" si="59"/>
        <v>1100</v>
      </c>
      <c r="P536" s="3"/>
      <c r="Q536" s="32" t="s">
        <v>255</v>
      </c>
      <c r="R536" s="32"/>
    </row>
    <row r="537" spans="1:18" ht="25.5">
      <c r="A537" s="32">
        <v>54</v>
      </c>
      <c r="B537" s="21"/>
      <c r="C537" s="30" t="s">
        <v>264</v>
      </c>
      <c r="D537" s="65" t="s">
        <v>262</v>
      </c>
      <c r="E537" s="19">
        <v>10</v>
      </c>
      <c r="F537" s="21"/>
      <c r="G537" s="21"/>
      <c r="H537" s="32"/>
      <c r="I537" s="21"/>
      <c r="J537" s="21"/>
      <c r="K537" s="21"/>
      <c r="L537" s="21"/>
      <c r="M537" s="32"/>
      <c r="N537" s="3">
        <v>17</v>
      </c>
      <c r="O537" s="3">
        <f t="shared" si="59"/>
        <v>170</v>
      </c>
      <c r="P537" s="3"/>
      <c r="Q537" s="32"/>
      <c r="R537" s="19" t="s">
        <v>265</v>
      </c>
    </row>
    <row r="538" spans="1:18" ht="25.5">
      <c r="A538" s="32">
        <v>55</v>
      </c>
      <c r="B538" s="21"/>
      <c r="C538" s="27" t="s">
        <v>266</v>
      </c>
      <c r="D538" s="65" t="s">
        <v>128</v>
      </c>
      <c r="E538" s="19">
        <v>2000</v>
      </c>
      <c r="F538" s="21"/>
      <c r="G538" s="21"/>
      <c r="H538" s="32"/>
      <c r="I538" s="21"/>
      <c r="J538" s="21"/>
      <c r="K538" s="21"/>
      <c r="L538" s="21"/>
      <c r="M538" s="32"/>
      <c r="N538" s="3">
        <v>1</v>
      </c>
      <c r="O538" s="3">
        <f t="shared" si="59"/>
        <v>2000</v>
      </c>
      <c r="P538" s="3"/>
      <c r="Q538" s="32"/>
      <c r="R538" s="19" t="s">
        <v>265</v>
      </c>
    </row>
    <row r="539" spans="1:18">
      <c r="A539" s="32">
        <v>56</v>
      </c>
      <c r="B539" s="21"/>
      <c r="C539" s="30" t="s">
        <v>267</v>
      </c>
      <c r="D539" s="65" t="s">
        <v>128</v>
      </c>
      <c r="E539" s="19">
        <v>100</v>
      </c>
      <c r="F539" s="21"/>
      <c r="G539" s="21"/>
      <c r="H539" s="32"/>
      <c r="I539" s="21"/>
      <c r="J539" s="21"/>
      <c r="K539" s="21"/>
      <c r="L539" s="21"/>
      <c r="M539" s="32"/>
      <c r="N539" s="3">
        <v>3</v>
      </c>
      <c r="O539" s="3">
        <f t="shared" si="59"/>
        <v>300</v>
      </c>
      <c r="P539" s="3"/>
      <c r="Q539" s="32"/>
      <c r="R539" s="19" t="s">
        <v>265</v>
      </c>
    </row>
    <row r="540" spans="1:18" ht="25.5">
      <c r="A540" s="32">
        <v>57</v>
      </c>
      <c r="B540" s="21"/>
      <c r="C540" s="30" t="s">
        <v>244</v>
      </c>
      <c r="D540" s="65" t="s">
        <v>128</v>
      </c>
      <c r="E540" s="19">
        <v>1000</v>
      </c>
      <c r="F540" s="21"/>
      <c r="G540" s="21"/>
      <c r="H540" s="32"/>
      <c r="I540" s="21"/>
      <c r="J540" s="21"/>
      <c r="K540" s="21"/>
      <c r="L540" s="19">
        <v>1</v>
      </c>
      <c r="M540" s="32">
        <f t="shared" si="58"/>
        <v>1000</v>
      </c>
      <c r="N540" s="3"/>
      <c r="O540" s="3"/>
      <c r="P540" s="3"/>
      <c r="Q540" s="32"/>
      <c r="R540" s="19"/>
    </row>
    <row r="541" spans="1:18">
      <c r="A541" s="32">
        <v>58</v>
      </c>
      <c r="B541" s="21"/>
      <c r="C541" s="27" t="s">
        <v>245</v>
      </c>
      <c r="D541" s="65" t="s">
        <v>246</v>
      </c>
      <c r="E541" s="19">
        <v>80</v>
      </c>
      <c r="F541" s="21"/>
      <c r="G541" s="21"/>
      <c r="H541" s="32"/>
      <c r="I541" s="21"/>
      <c r="J541" s="21"/>
      <c r="K541" s="21"/>
      <c r="L541" s="21"/>
      <c r="M541" s="32"/>
      <c r="N541" s="3">
        <v>13</v>
      </c>
      <c r="O541" s="3">
        <f t="shared" si="59"/>
        <v>1040</v>
      </c>
      <c r="P541" s="3"/>
      <c r="Q541" s="32"/>
      <c r="R541" s="19"/>
    </row>
    <row r="542" spans="1:18">
      <c r="A542" s="32">
        <v>59</v>
      </c>
      <c r="B542" s="21"/>
      <c r="C542" s="27" t="s">
        <v>268</v>
      </c>
      <c r="D542" s="65" t="s">
        <v>128</v>
      </c>
      <c r="E542" s="19">
        <v>45980</v>
      </c>
      <c r="F542" s="32">
        <v>2</v>
      </c>
      <c r="G542" s="32">
        <f>E542*F542</f>
        <v>91960</v>
      </c>
      <c r="H542" s="32"/>
      <c r="I542" s="21"/>
      <c r="J542" s="21"/>
      <c r="K542" s="21"/>
      <c r="L542" s="21"/>
      <c r="M542" s="32"/>
      <c r="N542" s="3"/>
      <c r="O542" s="3">
        <f t="shared" si="59"/>
        <v>0</v>
      </c>
      <c r="P542" s="3"/>
      <c r="Q542" s="32"/>
      <c r="R542" s="19"/>
    </row>
    <row r="543" spans="1:18">
      <c r="A543" s="32">
        <v>60</v>
      </c>
      <c r="B543" s="21"/>
      <c r="C543" s="27" t="s">
        <v>269</v>
      </c>
      <c r="D543" s="65" t="s">
        <v>128</v>
      </c>
      <c r="E543" s="19">
        <v>10000</v>
      </c>
      <c r="F543" s="32"/>
      <c r="G543" s="32">
        <f t="shared" ref="G543:G570" si="60">E543*F543</f>
        <v>0</v>
      </c>
      <c r="H543" s="32"/>
      <c r="I543" s="21"/>
      <c r="J543" s="21"/>
      <c r="K543" s="21"/>
      <c r="L543" s="21"/>
      <c r="M543" s="32"/>
      <c r="N543" s="3">
        <v>1</v>
      </c>
      <c r="O543" s="3">
        <f t="shared" si="59"/>
        <v>10000</v>
      </c>
      <c r="P543" s="3"/>
      <c r="Q543" s="32"/>
      <c r="R543" s="19"/>
    </row>
    <row r="544" spans="1:18">
      <c r="A544" s="32">
        <v>61</v>
      </c>
      <c r="B544" s="21"/>
      <c r="C544" s="31" t="s">
        <v>270</v>
      </c>
      <c r="D544" s="19" t="s">
        <v>213</v>
      </c>
      <c r="E544" s="39">
        <v>39482</v>
      </c>
      <c r="F544" s="19">
        <v>2.5</v>
      </c>
      <c r="G544" s="19">
        <f t="shared" si="60"/>
        <v>98705</v>
      </c>
      <c r="H544" s="32"/>
      <c r="I544" s="21"/>
      <c r="J544" s="21"/>
      <c r="K544" s="21"/>
      <c r="L544" s="21"/>
      <c r="M544" s="32"/>
      <c r="N544" s="3"/>
      <c r="O544" s="3"/>
      <c r="P544" s="3"/>
      <c r="Q544" s="32"/>
      <c r="R544" s="19"/>
    </row>
    <row r="545" spans="1:18" ht="25.5">
      <c r="A545" s="32">
        <v>62</v>
      </c>
      <c r="B545" s="21"/>
      <c r="C545" s="60" t="s">
        <v>271</v>
      </c>
      <c r="D545" s="19" t="s">
        <v>272</v>
      </c>
      <c r="E545" s="36">
        <v>56294</v>
      </c>
      <c r="F545" s="19">
        <v>81.209000000000003</v>
      </c>
      <c r="G545" s="19">
        <f t="shared" si="60"/>
        <v>4571579.4460000005</v>
      </c>
      <c r="H545" s="32"/>
      <c r="I545" s="21"/>
      <c r="J545" s="21"/>
      <c r="K545" s="21"/>
      <c r="L545" s="21"/>
      <c r="M545" s="32"/>
      <c r="N545" s="3"/>
      <c r="O545" s="3"/>
      <c r="P545" s="3"/>
      <c r="Q545" s="32"/>
      <c r="R545" s="19"/>
    </row>
    <row r="546" spans="1:18">
      <c r="A546" s="32">
        <v>63</v>
      </c>
      <c r="B546" s="21"/>
      <c r="C546" s="30" t="s">
        <v>273</v>
      </c>
      <c r="D546" s="19" t="s">
        <v>274</v>
      </c>
      <c r="E546" s="36">
        <v>120</v>
      </c>
      <c r="F546" s="19">
        <v>261</v>
      </c>
      <c r="G546" s="19">
        <f t="shared" si="60"/>
        <v>31320</v>
      </c>
      <c r="H546" s="32"/>
      <c r="I546" s="21"/>
      <c r="J546" s="21"/>
      <c r="K546" s="21"/>
      <c r="L546" s="21"/>
      <c r="M546" s="32"/>
      <c r="N546" s="3"/>
      <c r="O546" s="3"/>
      <c r="P546" s="3"/>
      <c r="Q546" s="32"/>
      <c r="R546" s="19"/>
    </row>
    <row r="547" spans="1:18">
      <c r="A547" s="32">
        <v>64</v>
      </c>
      <c r="B547" s="21"/>
      <c r="C547" s="30" t="s">
        <v>275</v>
      </c>
      <c r="D547" s="19" t="s">
        <v>128</v>
      </c>
      <c r="E547" s="36">
        <v>50</v>
      </c>
      <c r="F547" s="19"/>
      <c r="G547" s="19"/>
      <c r="H547" s="32"/>
      <c r="I547" s="21"/>
      <c r="J547" s="21"/>
      <c r="K547" s="21"/>
      <c r="L547" s="21"/>
      <c r="M547" s="32"/>
      <c r="N547" s="3">
        <v>1</v>
      </c>
      <c r="O547" s="3">
        <f>E547*N547</f>
        <v>50</v>
      </c>
      <c r="P547" s="3"/>
      <c r="Q547" s="32"/>
      <c r="R547" s="19"/>
    </row>
    <row r="548" spans="1:18" ht="51">
      <c r="A548" s="32">
        <v>65</v>
      </c>
      <c r="B548" s="21"/>
      <c r="C548" s="55" t="s">
        <v>276</v>
      </c>
      <c r="D548" s="19" t="s">
        <v>128</v>
      </c>
      <c r="E548" s="36">
        <v>4012</v>
      </c>
      <c r="F548" s="19">
        <v>2</v>
      </c>
      <c r="G548" s="19">
        <f t="shared" si="60"/>
        <v>8024</v>
      </c>
      <c r="H548" s="32"/>
      <c r="I548" s="21"/>
      <c r="J548" s="21"/>
      <c r="K548" s="21"/>
      <c r="L548" s="21"/>
      <c r="M548" s="32"/>
      <c r="N548" s="3"/>
      <c r="O548" s="3"/>
      <c r="P548" s="3"/>
      <c r="Q548" s="32"/>
      <c r="R548" s="19"/>
    </row>
    <row r="549" spans="1:18" ht="51">
      <c r="A549" s="32">
        <v>66</v>
      </c>
      <c r="B549" s="21"/>
      <c r="C549" s="55" t="s">
        <v>277</v>
      </c>
      <c r="D549" s="19" t="s">
        <v>128</v>
      </c>
      <c r="E549" s="36">
        <v>3929.4</v>
      </c>
      <c r="F549" s="19">
        <v>5</v>
      </c>
      <c r="G549" s="19">
        <f t="shared" si="60"/>
        <v>19647</v>
      </c>
      <c r="H549" s="32"/>
      <c r="I549" s="21"/>
      <c r="J549" s="21"/>
      <c r="K549" s="21"/>
      <c r="L549" s="21"/>
      <c r="M549" s="32"/>
      <c r="N549" s="3"/>
      <c r="O549" s="3"/>
      <c r="P549" s="3"/>
      <c r="Q549" s="32"/>
      <c r="R549" s="19"/>
    </row>
    <row r="550" spans="1:18">
      <c r="A550" s="32">
        <v>67</v>
      </c>
      <c r="B550" s="21"/>
      <c r="C550" s="20" t="s">
        <v>278</v>
      </c>
      <c r="D550" s="19" t="s">
        <v>128</v>
      </c>
      <c r="E550" s="36">
        <v>619</v>
      </c>
      <c r="F550" s="19">
        <v>3</v>
      </c>
      <c r="G550" s="19">
        <f t="shared" si="60"/>
        <v>1857</v>
      </c>
      <c r="H550" s="32"/>
      <c r="I550" s="21"/>
      <c r="J550" s="21"/>
      <c r="K550" s="21"/>
      <c r="L550" s="21"/>
      <c r="M550" s="32"/>
      <c r="N550" s="3"/>
      <c r="O550" s="3"/>
      <c r="P550" s="3"/>
      <c r="Q550" s="32"/>
      <c r="R550" s="19"/>
    </row>
    <row r="551" spans="1:18" ht="25.5">
      <c r="A551" s="32">
        <v>68</v>
      </c>
      <c r="B551" s="21"/>
      <c r="C551" s="20" t="s">
        <v>279</v>
      </c>
      <c r="D551" s="19" t="s">
        <v>128</v>
      </c>
      <c r="E551" s="36">
        <v>2497</v>
      </c>
      <c r="F551" s="19">
        <v>1</v>
      </c>
      <c r="G551" s="19">
        <f t="shared" si="60"/>
        <v>2497</v>
      </c>
      <c r="H551" s="32"/>
      <c r="I551" s="21"/>
      <c r="J551" s="21"/>
      <c r="K551" s="21"/>
      <c r="L551" s="21"/>
      <c r="M551" s="32"/>
      <c r="N551" s="3"/>
      <c r="O551" s="3"/>
      <c r="P551" s="3"/>
      <c r="Q551" s="32"/>
      <c r="R551" s="19"/>
    </row>
    <row r="552" spans="1:18">
      <c r="A552" s="32">
        <v>69</v>
      </c>
      <c r="B552" s="21"/>
      <c r="C552" s="20" t="s">
        <v>280</v>
      </c>
      <c r="D552" s="19" t="s">
        <v>128</v>
      </c>
      <c r="E552" s="36">
        <v>4000</v>
      </c>
      <c r="F552" s="19"/>
      <c r="G552" s="19">
        <f t="shared" si="60"/>
        <v>0</v>
      </c>
      <c r="H552" s="32"/>
      <c r="I552" s="21"/>
      <c r="J552" s="21"/>
      <c r="K552" s="21"/>
      <c r="L552" s="21"/>
      <c r="M552" s="32"/>
      <c r="N552" s="3">
        <v>1</v>
      </c>
      <c r="O552" s="3">
        <f t="shared" si="59"/>
        <v>4000</v>
      </c>
      <c r="P552" s="3"/>
      <c r="Q552" s="32"/>
      <c r="R552" s="19"/>
    </row>
    <row r="553" spans="1:18">
      <c r="A553" s="32">
        <v>70</v>
      </c>
      <c r="B553" s="21"/>
      <c r="C553" s="53" t="s">
        <v>281</v>
      </c>
      <c r="D553" s="19" t="s">
        <v>128</v>
      </c>
      <c r="E553" s="36">
        <v>5000</v>
      </c>
      <c r="F553" s="19">
        <v>1</v>
      </c>
      <c r="G553" s="19">
        <f t="shared" si="60"/>
        <v>5000</v>
      </c>
      <c r="H553" s="32"/>
      <c r="I553" s="21"/>
      <c r="J553" s="21"/>
      <c r="K553" s="21"/>
      <c r="L553" s="21"/>
      <c r="M553" s="32"/>
      <c r="N553" s="3"/>
      <c r="O553" s="3"/>
      <c r="P553" s="3"/>
      <c r="Q553" s="32"/>
      <c r="R553" s="19"/>
    </row>
    <row r="554" spans="1:18">
      <c r="A554" s="32">
        <v>71</v>
      </c>
      <c r="B554" s="21"/>
      <c r="C554" s="53" t="s">
        <v>282</v>
      </c>
      <c r="D554" s="19" t="s">
        <v>128</v>
      </c>
      <c r="E554" s="36">
        <v>10000</v>
      </c>
      <c r="F554" s="19">
        <v>3</v>
      </c>
      <c r="G554" s="19">
        <f t="shared" si="60"/>
        <v>30000</v>
      </c>
      <c r="H554" s="32"/>
      <c r="I554" s="21"/>
      <c r="J554" s="21"/>
      <c r="K554" s="21"/>
      <c r="L554" s="21"/>
      <c r="M554" s="32"/>
      <c r="N554" s="3"/>
      <c r="O554" s="3"/>
      <c r="P554" s="3"/>
      <c r="Q554" s="32"/>
      <c r="R554" s="19"/>
    </row>
    <row r="555" spans="1:18">
      <c r="A555" s="32">
        <v>72</v>
      </c>
      <c r="B555" s="21"/>
      <c r="C555" s="53" t="s">
        <v>281</v>
      </c>
      <c r="D555" s="19" t="s">
        <v>128</v>
      </c>
      <c r="E555" s="36">
        <v>5000</v>
      </c>
      <c r="F555" s="19">
        <v>1</v>
      </c>
      <c r="G555" s="19">
        <f t="shared" si="60"/>
        <v>5000</v>
      </c>
      <c r="H555" s="32"/>
      <c r="I555" s="21"/>
      <c r="J555" s="21"/>
      <c r="K555" s="21"/>
      <c r="L555" s="21"/>
      <c r="M555" s="32"/>
      <c r="N555" s="3"/>
      <c r="O555" s="3"/>
      <c r="P555" s="3"/>
      <c r="Q555" s="32"/>
      <c r="R555" s="19"/>
    </row>
    <row r="556" spans="1:18">
      <c r="A556" s="32">
        <v>73</v>
      </c>
      <c r="B556" s="21"/>
      <c r="C556" s="53" t="s">
        <v>283</v>
      </c>
      <c r="D556" s="19" t="s">
        <v>128</v>
      </c>
      <c r="E556" s="36">
        <v>5000</v>
      </c>
      <c r="F556" s="19">
        <v>1</v>
      </c>
      <c r="G556" s="19">
        <f t="shared" si="60"/>
        <v>5000</v>
      </c>
      <c r="H556" s="32"/>
      <c r="I556" s="21"/>
      <c r="J556" s="21"/>
      <c r="K556" s="21"/>
      <c r="L556" s="21"/>
      <c r="M556" s="32"/>
      <c r="N556" s="3"/>
      <c r="O556" s="3"/>
      <c r="P556" s="3"/>
      <c r="Q556" s="32"/>
      <c r="R556" s="19"/>
    </row>
    <row r="557" spans="1:18" ht="25.5">
      <c r="A557" s="32">
        <v>74</v>
      </c>
      <c r="B557" s="21"/>
      <c r="C557" s="20" t="s">
        <v>284</v>
      </c>
      <c r="D557" s="19" t="s">
        <v>128</v>
      </c>
      <c r="E557" s="127">
        <v>8920.7999999999993</v>
      </c>
      <c r="F557" s="19">
        <v>2</v>
      </c>
      <c r="G557" s="19">
        <f t="shared" si="60"/>
        <v>17841.599999999999</v>
      </c>
      <c r="H557" s="32"/>
      <c r="I557" s="21"/>
      <c r="J557" s="21"/>
      <c r="K557" s="21"/>
      <c r="L557" s="21"/>
      <c r="M557" s="32"/>
      <c r="N557" s="3"/>
      <c r="O557" s="3"/>
      <c r="P557" s="3"/>
      <c r="Q557" s="32"/>
      <c r="R557" s="19"/>
    </row>
    <row r="558" spans="1:18" ht="25.5">
      <c r="A558" s="32">
        <v>75</v>
      </c>
      <c r="B558" s="21"/>
      <c r="C558" s="20" t="s">
        <v>285</v>
      </c>
      <c r="D558" s="19" t="s">
        <v>128</v>
      </c>
      <c r="E558" s="127">
        <v>8920.7999999999993</v>
      </c>
      <c r="F558" s="19">
        <v>2</v>
      </c>
      <c r="G558" s="19">
        <f t="shared" si="60"/>
        <v>17841.599999999999</v>
      </c>
      <c r="H558" s="32"/>
      <c r="I558" s="21"/>
      <c r="J558" s="21"/>
      <c r="K558" s="21"/>
      <c r="L558" s="21"/>
      <c r="M558" s="32"/>
      <c r="N558" s="3"/>
      <c r="O558" s="3"/>
      <c r="P558" s="3"/>
      <c r="Q558" s="32"/>
      <c r="R558" s="19"/>
    </row>
    <row r="559" spans="1:18" ht="25.5">
      <c r="A559" s="32">
        <v>76</v>
      </c>
      <c r="B559" s="21"/>
      <c r="C559" s="20" t="s">
        <v>286</v>
      </c>
      <c r="D559" s="19" t="s">
        <v>128</v>
      </c>
      <c r="E559" s="127">
        <v>15611.4</v>
      </c>
      <c r="F559" s="19">
        <v>1</v>
      </c>
      <c r="G559" s="19">
        <f t="shared" si="60"/>
        <v>15611.4</v>
      </c>
      <c r="H559" s="32"/>
      <c r="I559" s="21"/>
      <c r="J559" s="21"/>
      <c r="K559" s="21"/>
      <c r="L559" s="21"/>
      <c r="M559" s="32"/>
      <c r="N559" s="3"/>
      <c r="O559" s="3"/>
      <c r="P559" s="3"/>
      <c r="Q559" s="32"/>
      <c r="R559" s="19"/>
    </row>
    <row r="560" spans="1:18" ht="25.5">
      <c r="A560" s="32">
        <v>77</v>
      </c>
      <c r="B560" s="21"/>
      <c r="C560" s="60" t="s">
        <v>287</v>
      </c>
      <c r="D560" s="19" t="s">
        <v>128</v>
      </c>
      <c r="E560" s="127">
        <v>10035.9</v>
      </c>
      <c r="F560" s="19">
        <v>4</v>
      </c>
      <c r="G560" s="19">
        <f t="shared" si="60"/>
        <v>40143.599999999999</v>
      </c>
      <c r="H560" s="32"/>
      <c r="I560" s="21"/>
      <c r="J560" s="21"/>
      <c r="K560" s="21"/>
      <c r="L560" s="21"/>
      <c r="M560" s="32"/>
      <c r="N560" s="3"/>
      <c r="O560" s="3"/>
      <c r="P560" s="3"/>
      <c r="Q560" s="32"/>
      <c r="R560" s="19"/>
    </row>
    <row r="561" spans="1:18" ht="25.5">
      <c r="A561" s="32">
        <v>78</v>
      </c>
      <c r="B561" s="21"/>
      <c r="C561" s="60" t="s">
        <v>288</v>
      </c>
      <c r="D561" s="19" t="s">
        <v>128</v>
      </c>
      <c r="E561" s="127">
        <v>10035.9</v>
      </c>
      <c r="F561" s="19">
        <v>5</v>
      </c>
      <c r="G561" s="19">
        <f t="shared" si="60"/>
        <v>50179.5</v>
      </c>
      <c r="H561" s="32"/>
      <c r="I561" s="21"/>
      <c r="J561" s="21"/>
      <c r="K561" s="21"/>
      <c r="L561" s="21"/>
      <c r="M561" s="32"/>
      <c r="N561" s="3"/>
      <c r="O561" s="3"/>
      <c r="P561" s="3"/>
      <c r="Q561" s="32"/>
      <c r="R561" s="19"/>
    </row>
    <row r="562" spans="1:18" ht="38.25">
      <c r="A562" s="32">
        <v>79</v>
      </c>
      <c r="B562" s="21"/>
      <c r="C562" s="60" t="s">
        <v>289</v>
      </c>
      <c r="D562" s="19" t="s">
        <v>128</v>
      </c>
      <c r="E562" s="127">
        <v>7248.15</v>
      </c>
      <c r="F562" s="19">
        <v>4</v>
      </c>
      <c r="G562" s="19">
        <f t="shared" si="60"/>
        <v>28992.6</v>
      </c>
      <c r="H562" s="32"/>
      <c r="I562" s="21"/>
      <c r="J562" s="21"/>
      <c r="K562" s="21"/>
      <c r="L562" s="21"/>
      <c r="M562" s="32"/>
      <c r="N562" s="3"/>
      <c r="O562" s="3"/>
      <c r="P562" s="3"/>
      <c r="Q562" s="32"/>
      <c r="R562" s="19"/>
    </row>
    <row r="563" spans="1:18" ht="25.5">
      <c r="A563" s="32">
        <v>80</v>
      </c>
      <c r="B563" s="21"/>
      <c r="C563" s="60" t="s">
        <v>290</v>
      </c>
      <c r="D563" s="19" t="s">
        <v>128</v>
      </c>
      <c r="E563" s="127">
        <v>7248.15</v>
      </c>
      <c r="F563" s="19">
        <v>4</v>
      </c>
      <c r="G563" s="19">
        <f t="shared" si="60"/>
        <v>28992.6</v>
      </c>
      <c r="H563" s="32"/>
      <c r="I563" s="21"/>
      <c r="J563" s="21"/>
      <c r="K563" s="21"/>
      <c r="L563" s="21"/>
      <c r="M563" s="32"/>
      <c r="N563" s="3"/>
      <c r="O563" s="3"/>
      <c r="P563" s="3"/>
      <c r="Q563" s="32"/>
      <c r="R563" s="19"/>
    </row>
    <row r="564" spans="1:18" ht="25.5">
      <c r="A564" s="32">
        <v>81</v>
      </c>
      <c r="B564" s="21"/>
      <c r="C564" s="20" t="s">
        <v>291</v>
      </c>
      <c r="D564" s="19" t="s">
        <v>128</v>
      </c>
      <c r="E564" s="127">
        <v>446.04</v>
      </c>
      <c r="F564" s="19">
        <v>30</v>
      </c>
      <c r="G564" s="19">
        <f t="shared" si="60"/>
        <v>13381.2</v>
      </c>
      <c r="H564" s="32"/>
      <c r="I564" s="21"/>
      <c r="J564" s="21"/>
      <c r="K564" s="21"/>
      <c r="L564" s="21"/>
      <c r="M564" s="32"/>
      <c r="N564" s="3"/>
      <c r="O564" s="3"/>
      <c r="P564" s="3"/>
      <c r="Q564" s="32"/>
      <c r="R564" s="19"/>
    </row>
    <row r="565" spans="1:18" ht="38.25">
      <c r="A565" s="32">
        <v>82</v>
      </c>
      <c r="B565" s="21"/>
      <c r="C565" s="20" t="s">
        <v>292</v>
      </c>
      <c r="D565" s="19" t="s">
        <v>128</v>
      </c>
      <c r="E565" s="127">
        <v>8920.7999999999993</v>
      </c>
      <c r="F565" s="19">
        <v>1</v>
      </c>
      <c r="G565" s="19">
        <f t="shared" si="60"/>
        <v>8920.7999999999993</v>
      </c>
      <c r="H565" s="32"/>
      <c r="I565" s="21"/>
      <c r="J565" s="21"/>
      <c r="K565" s="21"/>
      <c r="L565" s="21"/>
      <c r="M565" s="32"/>
      <c r="N565" s="3"/>
      <c r="O565" s="3"/>
      <c r="P565" s="3"/>
      <c r="Q565" s="32"/>
      <c r="R565" s="19"/>
    </row>
    <row r="566" spans="1:18" ht="38.25">
      <c r="A566" s="32">
        <v>83</v>
      </c>
      <c r="B566" s="21"/>
      <c r="C566" s="20" t="s">
        <v>293</v>
      </c>
      <c r="D566" s="19" t="s">
        <v>128</v>
      </c>
      <c r="E566" s="127">
        <v>5575.5</v>
      </c>
      <c r="F566" s="19">
        <v>3</v>
      </c>
      <c r="G566" s="19">
        <f t="shared" si="60"/>
        <v>16726.5</v>
      </c>
      <c r="H566" s="32"/>
      <c r="I566" s="21"/>
      <c r="J566" s="21"/>
      <c r="K566" s="21"/>
      <c r="L566" s="21"/>
      <c r="M566" s="32"/>
      <c r="N566" s="3"/>
      <c r="O566" s="3"/>
      <c r="P566" s="3"/>
      <c r="Q566" s="32"/>
      <c r="R566" s="19"/>
    </row>
    <row r="567" spans="1:18" ht="25.5">
      <c r="A567" s="32">
        <v>84</v>
      </c>
      <c r="B567" s="21"/>
      <c r="C567" s="20" t="s">
        <v>294</v>
      </c>
      <c r="D567" s="19" t="s">
        <v>128</v>
      </c>
      <c r="E567" s="127">
        <v>39028.5</v>
      </c>
      <c r="F567" s="19">
        <v>2</v>
      </c>
      <c r="G567" s="19">
        <f t="shared" si="60"/>
        <v>78057</v>
      </c>
      <c r="H567" s="32"/>
      <c r="I567" s="21"/>
      <c r="J567" s="21"/>
      <c r="K567" s="21"/>
      <c r="L567" s="21"/>
      <c r="M567" s="32"/>
      <c r="N567" s="3"/>
      <c r="O567" s="3"/>
      <c r="P567" s="3"/>
      <c r="Q567" s="32"/>
      <c r="R567" s="19"/>
    </row>
    <row r="568" spans="1:18" ht="25.5">
      <c r="A568" s="32">
        <v>85</v>
      </c>
      <c r="B568" s="21"/>
      <c r="C568" s="20" t="s">
        <v>295</v>
      </c>
      <c r="D568" s="19" t="s">
        <v>128</v>
      </c>
      <c r="E568" s="127">
        <v>13381.2</v>
      </c>
      <c r="F568" s="19">
        <v>2</v>
      </c>
      <c r="G568" s="19">
        <f t="shared" si="60"/>
        <v>26762.400000000001</v>
      </c>
      <c r="H568" s="32"/>
      <c r="I568" s="21"/>
      <c r="J568" s="21"/>
      <c r="K568" s="21"/>
      <c r="L568" s="21"/>
      <c r="M568" s="32"/>
      <c r="N568" s="3"/>
      <c r="O568" s="3"/>
      <c r="P568" s="3"/>
      <c r="Q568" s="32"/>
      <c r="R568" s="19"/>
    </row>
    <row r="569" spans="1:18" ht="38.25">
      <c r="A569" s="32">
        <v>86</v>
      </c>
      <c r="B569" s="21"/>
      <c r="C569" s="20" t="s">
        <v>296</v>
      </c>
      <c r="D569" s="19" t="s">
        <v>128</v>
      </c>
      <c r="E569" s="127">
        <v>55.755000000000003</v>
      </c>
      <c r="F569" s="19">
        <v>230</v>
      </c>
      <c r="G569" s="19">
        <f t="shared" si="60"/>
        <v>12823.650000000001</v>
      </c>
      <c r="H569" s="32"/>
      <c r="I569" s="21"/>
      <c r="J569" s="21"/>
      <c r="K569" s="21"/>
      <c r="L569" s="21"/>
      <c r="M569" s="32"/>
      <c r="N569" s="3"/>
      <c r="O569" s="3"/>
      <c r="P569" s="3"/>
      <c r="Q569" s="32"/>
      <c r="R569" s="19"/>
    </row>
    <row r="570" spans="1:18" ht="38.25">
      <c r="A570" s="32">
        <v>87</v>
      </c>
      <c r="B570" s="21"/>
      <c r="C570" s="20" t="s">
        <v>297</v>
      </c>
      <c r="D570" s="19" t="s">
        <v>128</v>
      </c>
      <c r="E570" s="127">
        <v>55.755000000000003</v>
      </c>
      <c r="F570" s="19">
        <v>195</v>
      </c>
      <c r="G570" s="19">
        <f t="shared" si="60"/>
        <v>10872.225</v>
      </c>
      <c r="H570" s="32"/>
      <c r="I570" s="21"/>
      <c r="J570" s="21"/>
      <c r="K570" s="21"/>
      <c r="L570" s="21"/>
      <c r="M570" s="32"/>
      <c r="N570" s="3"/>
      <c r="O570" s="3"/>
      <c r="P570" s="3"/>
      <c r="Q570" s="32"/>
      <c r="R570" s="19"/>
    </row>
    <row r="571" spans="1:18">
      <c r="A571" s="32">
        <v>88</v>
      </c>
      <c r="B571" s="21"/>
      <c r="C571" s="20" t="s">
        <v>298</v>
      </c>
      <c r="D571" s="19" t="s">
        <v>128</v>
      </c>
      <c r="E571" s="36">
        <v>23541</v>
      </c>
      <c r="F571" s="19">
        <v>2</v>
      </c>
      <c r="G571" s="39">
        <f>E571*F571</f>
        <v>47082</v>
      </c>
      <c r="H571" s="32"/>
      <c r="I571" s="21"/>
      <c r="J571" s="21"/>
      <c r="K571" s="21"/>
      <c r="L571" s="21"/>
      <c r="M571" s="32"/>
      <c r="N571" s="3"/>
      <c r="O571" s="3"/>
      <c r="P571" s="3"/>
      <c r="Q571" s="32"/>
      <c r="R571" s="19"/>
    </row>
    <row r="572" spans="1:18">
      <c r="A572" s="32">
        <v>89</v>
      </c>
      <c r="B572" s="21"/>
      <c r="C572" s="30" t="s">
        <v>299</v>
      </c>
      <c r="D572" s="19" t="s">
        <v>300</v>
      </c>
      <c r="E572" s="36">
        <v>80</v>
      </c>
      <c r="F572" s="19"/>
      <c r="G572" s="19">
        <f t="shared" ref="G572:G587" si="61">E572*F572</f>
        <v>0</v>
      </c>
      <c r="H572" s="32"/>
      <c r="I572" s="21"/>
      <c r="J572" s="21"/>
      <c r="K572" s="21"/>
      <c r="L572" s="21"/>
      <c r="M572" s="32"/>
      <c r="N572" s="3">
        <v>8</v>
      </c>
      <c r="O572" s="3">
        <f>E572*N572</f>
        <v>640</v>
      </c>
      <c r="P572" s="3"/>
      <c r="Q572" s="32"/>
      <c r="R572" s="19"/>
    </row>
    <row r="573" spans="1:18">
      <c r="A573" s="32">
        <v>90</v>
      </c>
      <c r="B573" s="21"/>
      <c r="C573" s="30" t="s">
        <v>301</v>
      </c>
      <c r="D573" s="19" t="s">
        <v>128</v>
      </c>
      <c r="E573" s="36">
        <v>200</v>
      </c>
      <c r="F573" s="19">
        <v>141</v>
      </c>
      <c r="G573" s="19">
        <f t="shared" si="61"/>
        <v>28200</v>
      </c>
      <c r="H573" s="32"/>
      <c r="I573" s="21"/>
      <c r="J573" s="21"/>
      <c r="K573" s="21"/>
      <c r="L573" s="21"/>
      <c r="M573" s="32"/>
      <c r="N573" s="3"/>
      <c r="O573" s="3"/>
      <c r="P573" s="3"/>
      <c r="Q573" s="32"/>
      <c r="R573" s="19"/>
    </row>
    <row r="574" spans="1:18">
      <c r="A574" s="32">
        <v>91</v>
      </c>
      <c r="B574" s="21"/>
      <c r="C574" s="30" t="s">
        <v>302</v>
      </c>
      <c r="D574" s="19" t="s">
        <v>128</v>
      </c>
      <c r="E574" s="36">
        <v>1000</v>
      </c>
      <c r="F574" s="19"/>
      <c r="G574" s="19">
        <f t="shared" si="61"/>
        <v>0</v>
      </c>
      <c r="H574" s="32"/>
      <c r="I574" s="21"/>
      <c r="J574" s="21"/>
      <c r="K574" s="21"/>
      <c r="L574" s="21"/>
      <c r="M574" s="32"/>
      <c r="N574" s="3">
        <v>3</v>
      </c>
      <c r="O574" s="3">
        <f t="shared" ref="O574:O582" si="62">E574*N574</f>
        <v>3000</v>
      </c>
      <c r="P574" s="3"/>
      <c r="Q574" s="32"/>
      <c r="R574" s="19"/>
    </row>
    <row r="575" spans="1:18" ht="38.25">
      <c r="A575" s="32">
        <v>92</v>
      </c>
      <c r="B575" s="21"/>
      <c r="C575" s="60" t="s">
        <v>303</v>
      </c>
      <c r="D575" s="19" t="s">
        <v>128</v>
      </c>
      <c r="E575" s="36">
        <v>5475.2</v>
      </c>
      <c r="F575" s="19">
        <v>3</v>
      </c>
      <c r="G575" s="19">
        <f t="shared" si="61"/>
        <v>16425.599999999999</v>
      </c>
      <c r="H575" s="32"/>
      <c r="I575" s="21"/>
      <c r="J575" s="21"/>
      <c r="K575" s="21"/>
      <c r="L575" s="21"/>
      <c r="M575" s="32"/>
      <c r="N575" s="3"/>
      <c r="O575" s="3">
        <f t="shared" si="62"/>
        <v>0</v>
      </c>
      <c r="P575" s="3"/>
      <c r="Q575" s="32"/>
      <c r="R575" s="19"/>
    </row>
    <row r="576" spans="1:18" ht="38.25">
      <c r="A576" s="32">
        <v>93</v>
      </c>
      <c r="B576" s="21"/>
      <c r="C576" s="60" t="s">
        <v>304</v>
      </c>
      <c r="D576" s="19" t="s">
        <v>128</v>
      </c>
      <c r="E576" s="36">
        <v>4353.0200000000004</v>
      </c>
      <c r="F576" s="19">
        <v>3</v>
      </c>
      <c r="G576" s="19">
        <f t="shared" si="61"/>
        <v>13059.060000000001</v>
      </c>
      <c r="H576" s="32"/>
      <c r="I576" s="21"/>
      <c r="J576" s="21"/>
      <c r="K576" s="21"/>
      <c r="L576" s="21"/>
      <c r="M576" s="32"/>
      <c r="N576" s="3"/>
      <c r="O576" s="3">
        <f t="shared" si="62"/>
        <v>0</v>
      </c>
      <c r="P576" s="3"/>
      <c r="Q576" s="32"/>
      <c r="R576" s="19"/>
    </row>
    <row r="577" spans="1:18">
      <c r="A577" s="32">
        <v>94</v>
      </c>
      <c r="B577" s="21"/>
      <c r="C577" s="30" t="s">
        <v>305</v>
      </c>
      <c r="D577" s="19" t="s">
        <v>128</v>
      </c>
      <c r="E577" s="36">
        <v>50</v>
      </c>
      <c r="F577" s="19"/>
      <c r="G577" s="19">
        <f t="shared" si="61"/>
        <v>0</v>
      </c>
      <c r="H577" s="32"/>
      <c r="I577" s="21"/>
      <c r="J577" s="21"/>
      <c r="K577" s="21"/>
      <c r="L577" s="21"/>
      <c r="M577" s="32"/>
      <c r="N577" s="3">
        <v>1</v>
      </c>
      <c r="O577" s="3">
        <f t="shared" si="62"/>
        <v>50</v>
      </c>
      <c r="P577" s="3"/>
      <c r="Q577" s="32"/>
      <c r="R577" s="19"/>
    </row>
    <row r="578" spans="1:18">
      <c r="A578" s="32">
        <v>95</v>
      </c>
      <c r="B578" s="21"/>
      <c r="C578" s="30" t="s">
        <v>306</v>
      </c>
      <c r="D578" s="19" t="s">
        <v>128</v>
      </c>
      <c r="E578" s="36">
        <v>1000</v>
      </c>
      <c r="F578" s="19">
        <v>2</v>
      </c>
      <c r="G578" s="19">
        <f t="shared" si="61"/>
        <v>2000</v>
      </c>
      <c r="H578" s="32"/>
      <c r="I578" s="21"/>
      <c r="J578" s="21"/>
      <c r="K578" s="21"/>
      <c r="L578" s="21"/>
      <c r="M578" s="32"/>
      <c r="N578" s="3"/>
      <c r="O578" s="3">
        <f t="shared" si="62"/>
        <v>0</v>
      </c>
      <c r="P578" s="3"/>
      <c r="Q578" s="32"/>
      <c r="R578" s="19"/>
    </row>
    <row r="579" spans="1:18">
      <c r="A579" s="32">
        <v>96</v>
      </c>
      <c r="B579" s="21"/>
      <c r="C579" s="30" t="s">
        <v>307</v>
      </c>
      <c r="D579" s="19" t="s">
        <v>128</v>
      </c>
      <c r="E579" s="36">
        <v>1000</v>
      </c>
      <c r="F579" s="19"/>
      <c r="G579" s="19">
        <f t="shared" si="61"/>
        <v>0</v>
      </c>
      <c r="H579" s="32"/>
      <c r="I579" s="21"/>
      <c r="J579" s="21"/>
      <c r="K579" s="21"/>
      <c r="L579" s="21"/>
      <c r="M579" s="32"/>
      <c r="N579" s="3">
        <v>1</v>
      </c>
      <c r="O579" s="3">
        <f t="shared" si="62"/>
        <v>1000</v>
      </c>
      <c r="P579" s="3"/>
      <c r="Q579" s="32"/>
      <c r="R579" s="19"/>
    </row>
    <row r="580" spans="1:18">
      <c r="A580" s="32">
        <v>97</v>
      </c>
      <c r="B580" s="21"/>
      <c r="C580" s="30" t="s">
        <v>308</v>
      </c>
      <c r="D580" s="19" t="s">
        <v>128</v>
      </c>
      <c r="E580" s="36">
        <v>3000</v>
      </c>
      <c r="F580" s="19">
        <v>8</v>
      </c>
      <c r="G580" s="19">
        <f t="shared" si="61"/>
        <v>24000</v>
      </c>
      <c r="H580" s="32"/>
      <c r="I580" s="21"/>
      <c r="J580" s="21"/>
      <c r="K580" s="21"/>
      <c r="L580" s="21"/>
      <c r="M580" s="32"/>
      <c r="N580" s="3"/>
      <c r="O580" s="3">
        <f t="shared" si="62"/>
        <v>0</v>
      </c>
      <c r="P580" s="3"/>
      <c r="Q580" s="32"/>
      <c r="R580" s="19"/>
    </row>
    <row r="581" spans="1:18">
      <c r="A581" s="32">
        <v>98</v>
      </c>
      <c r="B581" s="21"/>
      <c r="C581" s="30" t="s">
        <v>309</v>
      </c>
      <c r="D581" s="19" t="s">
        <v>128</v>
      </c>
      <c r="E581" s="36">
        <v>1000</v>
      </c>
      <c r="F581" s="19">
        <v>2</v>
      </c>
      <c r="G581" s="19">
        <f t="shared" si="61"/>
        <v>2000</v>
      </c>
      <c r="H581" s="32"/>
      <c r="I581" s="21"/>
      <c r="J581" s="21"/>
      <c r="K581" s="21"/>
      <c r="L581" s="21"/>
      <c r="M581" s="32"/>
      <c r="N581" s="3"/>
      <c r="O581" s="3">
        <f t="shared" si="62"/>
        <v>0</v>
      </c>
      <c r="P581" s="3"/>
      <c r="Q581" s="32"/>
      <c r="R581" s="19"/>
    </row>
    <row r="582" spans="1:18">
      <c r="A582" s="32">
        <v>99</v>
      </c>
      <c r="B582" s="21"/>
      <c r="C582" s="30" t="s">
        <v>310</v>
      </c>
      <c r="D582" s="19" t="s">
        <v>128</v>
      </c>
      <c r="E582" s="36">
        <v>1000</v>
      </c>
      <c r="F582" s="19"/>
      <c r="G582" s="19">
        <f t="shared" si="61"/>
        <v>0</v>
      </c>
      <c r="H582" s="32"/>
      <c r="I582" s="21"/>
      <c r="J582" s="21"/>
      <c r="K582" s="21"/>
      <c r="L582" s="21"/>
      <c r="M582" s="32"/>
      <c r="N582" s="3">
        <v>1</v>
      </c>
      <c r="O582" s="3">
        <f t="shared" si="62"/>
        <v>1000</v>
      </c>
      <c r="P582" s="3"/>
      <c r="Q582" s="32"/>
      <c r="R582" s="19"/>
    </row>
    <row r="583" spans="1:18">
      <c r="A583" s="32">
        <v>100</v>
      </c>
      <c r="B583" s="21"/>
      <c r="C583" s="30" t="s">
        <v>311</v>
      </c>
      <c r="D583" s="19" t="s">
        <v>128</v>
      </c>
      <c r="E583" s="36">
        <v>1180</v>
      </c>
      <c r="F583" s="19">
        <v>6</v>
      </c>
      <c r="G583" s="19">
        <f t="shared" si="61"/>
        <v>7080</v>
      </c>
      <c r="H583" s="32"/>
      <c r="I583" s="21"/>
      <c r="J583" s="21"/>
      <c r="K583" s="21"/>
      <c r="L583" s="21"/>
      <c r="M583" s="32"/>
      <c r="N583" s="3"/>
      <c r="O583" s="3"/>
      <c r="P583" s="3"/>
      <c r="Q583" s="32"/>
      <c r="R583" s="19"/>
    </row>
    <row r="584" spans="1:18">
      <c r="A584" s="32">
        <v>101</v>
      </c>
      <c r="B584" s="21"/>
      <c r="C584" s="30" t="s">
        <v>312</v>
      </c>
      <c r="D584" s="19" t="s">
        <v>300</v>
      </c>
      <c r="E584" s="36">
        <v>826</v>
      </c>
      <c r="F584" s="19">
        <v>7</v>
      </c>
      <c r="G584" s="19">
        <f t="shared" si="61"/>
        <v>5782</v>
      </c>
      <c r="H584" s="32"/>
      <c r="I584" s="21"/>
      <c r="J584" s="21"/>
      <c r="K584" s="21"/>
      <c r="L584" s="21"/>
      <c r="M584" s="32"/>
      <c r="N584" s="3"/>
      <c r="O584" s="3"/>
      <c r="P584" s="3"/>
      <c r="Q584" s="32"/>
      <c r="R584" s="19"/>
    </row>
    <row r="585" spans="1:18">
      <c r="A585" s="32">
        <v>102</v>
      </c>
      <c r="B585" s="21"/>
      <c r="C585" s="30" t="s">
        <v>313</v>
      </c>
      <c r="D585" s="19" t="s">
        <v>128</v>
      </c>
      <c r="E585" s="36">
        <v>92767.163199999995</v>
      </c>
      <c r="F585" s="19">
        <v>6</v>
      </c>
      <c r="G585" s="39">
        <f t="shared" si="61"/>
        <v>556602.97919999994</v>
      </c>
      <c r="H585" s="32"/>
      <c r="I585" s="21"/>
      <c r="J585" s="21"/>
      <c r="K585" s="21"/>
      <c r="L585" s="21"/>
      <c r="M585" s="32"/>
      <c r="N585" s="3"/>
      <c r="O585" s="3"/>
      <c r="P585" s="3"/>
      <c r="Q585" s="32"/>
      <c r="R585" s="19"/>
    </row>
    <row r="586" spans="1:18" ht="25.5">
      <c r="A586" s="32">
        <v>103</v>
      </c>
      <c r="B586" s="21"/>
      <c r="C586" s="30" t="s">
        <v>314</v>
      </c>
      <c r="D586" s="19" t="s">
        <v>128</v>
      </c>
      <c r="E586" s="36">
        <v>1758.2</v>
      </c>
      <c r="F586" s="19">
        <v>8</v>
      </c>
      <c r="G586" s="19">
        <f t="shared" si="61"/>
        <v>14065.6</v>
      </c>
      <c r="H586" s="32"/>
      <c r="I586" s="21"/>
      <c r="J586" s="21"/>
      <c r="K586" s="21"/>
      <c r="L586" s="21"/>
      <c r="M586" s="32"/>
      <c r="N586" s="3"/>
      <c r="O586" s="3"/>
      <c r="P586" s="3"/>
      <c r="Q586" s="32"/>
      <c r="R586" s="19"/>
    </row>
    <row r="587" spans="1:18" ht="25.5">
      <c r="A587" s="32">
        <v>104</v>
      </c>
      <c r="B587" s="21"/>
      <c r="C587" s="30" t="s">
        <v>315</v>
      </c>
      <c r="D587" s="19" t="s">
        <v>128</v>
      </c>
      <c r="E587" s="36">
        <v>1168.2</v>
      </c>
      <c r="F587" s="19">
        <v>8</v>
      </c>
      <c r="G587" s="19">
        <f t="shared" si="61"/>
        <v>9345.6</v>
      </c>
      <c r="H587" s="32"/>
      <c r="I587" s="21"/>
      <c r="J587" s="21"/>
      <c r="K587" s="21"/>
      <c r="L587" s="21"/>
      <c r="M587" s="32"/>
      <c r="N587" s="3"/>
      <c r="O587" s="3"/>
      <c r="P587" s="3"/>
      <c r="Q587" s="32"/>
      <c r="R587" s="19"/>
    </row>
    <row r="588" spans="1:18">
      <c r="A588" s="32" t="s">
        <v>316</v>
      </c>
      <c r="B588" s="21"/>
      <c r="C588" s="30" t="s">
        <v>317</v>
      </c>
      <c r="D588" s="19"/>
      <c r="E588" s="19"/>
      <c r="F588" s="16"/>
      <c r="G588" s="128">
        <f>SUM(G484:G587)</f>
        <v>6658238.0351999979</v>
      </c>
      <c r="H588" s="16"/>
      <c r="I588" s="19" t="s">
        <v>318</v>
      </c>
      <c r="J588" s="16"/>
      <c r="K588" s="19">
        <f>SUM(K505:K532)</f>
        <v>78200</v>
      </c>
      <c r="L588" s="16"/>
      <c r="M588" s="2">
        <f>SUM(M510:M576)</f>
        <v>46675</v>
      </c>
      <c r="N588" s="16"/>
      <c r="O588" s="3">
        <f>SUM(O484:O582)</f>
        <v>93598</v>
      </c>
      <c r="P588" s="3"/>
      <c r="Q588" s="21"/>
      <c r="R588" s="21"/>
    </row>
    <row r="589" spans="1:18">
      <c r="A589" s="32"/>
      <c r="B589" s="21"/>
      <c r="C589" s="30" t="s">
        <v>319</v>
      </c>
      <c r="D589" s="19"/>
      <c r="E589" s="321">
        <f>G588+K588+M588+O588</f>
        <v>6876711.0351999979</v>
      </c>
      <c r="F589" s="321"/>
      <c r="G589" s="321"/>
      <c r="H589" s="321"/>
      <c r="I589" s="321"/>
      <c r="J589" s="321"/>
      <c r="K589" s="321"/>
      <c r="L589" s="321"/>
      <c r="M589" s="321"/>
      <c r="N589" s="321"/>
      <c r="O589" s="321"/>
      <c r="P589" s="58"/>
      <c r="Q589" s="21"/>
      <c r="R589" s="21"/>
    </row>
    <row r="591" spans="1:18">
      <c r="A591" s="322" t="s">
        <v>883</v>
      </c>
      <c r="B591" s="322"/>
      <c r="C591" s="322"/>
      <c r="D591" s="322"/>
      <c r="E591" s="322"/>
      <c r="F591" s="322"/>
      <c r="G591" s="322"/>
      <c r="H591" s="322"/>
      <c r="I591" s="322"/>
      <c r="J591" s="322"/>
      <c r="K591" s="322"/>
      <c r="L591" s="322"/>
      <c r="M591" s="322"/>
      <c r="N591" s="322"/>
      <c r="O591" s="322"/>
    </row>
    <row r="592" spans="1:18">
      <c r="A592" s="322" t="s">
        <v>320</v>
      </c>
      <c r="B592" s="322"/>
      <c r="C592" s="322"/>
      <c r="D592" s="136"/>
      <c r="E592" s="136"/>
      <c r="F592" s="136"/>
      <c r="G592" s="136"/>
      <c r="H592" s="136"/>
      <c r="I592" s="136"/>
      <c r="J592" s="136"/>
      <c r="K592" s="136"/>
      <c r="L592" s="136"/>
      <c r="M592" s="136"/>
      <c r="N592" s="136"/>
      <c r="O592" s="136"/>
    </row>
    <row r="593" spans="1:15">
      <c r="A593" s="322" t="s">
        <v>321</v>
      </c>
      <c r="B593" s="322"/>
      <c r="C593" s="322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</row>
    <row r="594" spans="1:15">
      <c r="A594" s="322" t="s">
        <v>322</v>
      </c>
      <c r="B594" s="322"/>
      <c r="C594" s="322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</row>
    <row r="595" spans="1:15">
      <c r="A595" s="322" t="s">
        <v>323</v>
      </c>
      <c r="B595" s="322"/>
      <c r="C595" s="322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</row>
    <row r="596" spans="1:15">
      <c r="A596" s="323"/>
      <c r="B596" s="323"/>
      <c r="C596" s="323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</row>
    <row r="597" spans="1:15">
      <c r="A597" s="324" t="s">
        <v>324</v>
      </c>
      <c r="B597" s="324"/>
      <c r="C597" s="324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</row>
    <row r="598" spans="1:15">
      <c r="A598" s="325" t="s">
        <v>325</v>
      </c>
      <c r="B598" s="325" t="s">
        <v>326</v>
      </c>
      <c r="C598" s="325" t="s">
        <v>327</v>
      </c>
      <c r="D598" s="325" t="s">
        <v>12</v>
      </c>
      <c r="E598" s="329" t="s">
        <v>328</v>
      </c>
      <c r="F598" s="327" t="s">
        <v>14</v>
      </c>
      <c r="G598" s="328"/>
      <c r="H598" s="327" t="s">
        <v>108</v>
      </c>
      <c r="I598" s="328"/>
      <c r="J598" s="327" t="s">
        <v>329</v>
      </c>
      <c r="K598" s="328"/>
      <c r="L598" s="327" t="s">
        <v>17</v>
      </c>
      <c r="M598" s="328"/>
      <c r="N598" s="327" t="s">
        <v>176</v>
      </c>
      <c r="O598" s="328"/>
    </row>
    <row r="599" spans="1:15" ht="38.25">
      <c r="A599" s="326"/>
      <c r="B599" s="326"/>
      <c r="C599" s="326"/>
      <c r="D599" s="326"/>
      <c r="E599" s="330"/>
      <c r="F599" s="4" t="s">
        <v>111</v>
      </c>
      <c r="G599" s="129" t="s">
        <v>22</v>
      </c>
      <c r="H599" s="4" t="s">
        <v>111</v>
      </c>
      <c r="I599" s="129" t="s">
        <v>22</v>
      </c>
      <c r="J599" s="4" t="s">
        <v>111</v>
      </c>
      <c r="K599" s="129" t="s">
        <v>22</v>
      </c>
      <c r="L599" s="4" t="s">
        <v>111</v>
      </c>
      <c r="M599" s="129" t="s">
        <v>22</v>
      </c>
      <c r="N599" s="4" t="s">
        <v>111</v>
      </c>
      <c r="O599" s="129" t="s">
        <v>22</v>
      </c>
    </row>
    <row r="600" spans="1:15">
      <c r="A600" s="4">
        <v>1</v>
      </c>
      <c r="B600" s="5" t="s">
        <v>330</v>
      </c>
      <c r="C600" s="6" t="s">
        <v>331</v>
      </c>
      <c r="D600" s="5" t="s">
        <v>70</v>
      </c>
      <c r="E600" s="7">
        <v>23600</v>
      </c>
      <c r="F600" s="5">
        <v>2</v>
      </c>
      <c r="G600" s="7">
        <f>F600*E600</f>
        <v>47200</v>
      </c>
      <c r="H600" s="5" t="s">
        <v>332</v>
      </c>
      <c r="I600" s="5" t="s">
        <v>332</v>
      </c>
      <c r="J600" s="5" t="s">
        <v>332</v>
      </c>
      <c r="K600" s="5" t="s">
        <v>332</v>
      </c>
      <c r="L600" s="5" t="s">
        <v>332</v>
      </c>
      <c r="M600" s="5" t="s">
        <v>332</v>
      </c>
      <c r="N600" s="5" t="s">
        <v>332</v>
      </c>
      <c r="O600" s="5" t="s">
        <v>332</v>
      </c>
    </row>
    <row r="601" spans="1:15">
      <c r="A601" s="4">
        <v>2</v>
      </c>
      <c r="B601" s="5" t="s">
        <v>333</v>
      </c>
      <c r="C601" s="6" t="s">
        <v>334</v>
      </c>
      <c r="D601" s="5" t="s">
        <v>70</v>
      </c>
      <c r="E601" s="7">
        <v>2938.2</v>
      </c>
      <c r="F601" s="5">
        <v>1</v>
      </c>
      <c r="G601" s="7">
        <f>F601*E601</f>
        <v>2938.2</v>
      </c>
      <c r="H601" s="5" t="s">
        <v>332</v>
      </c>
      <c r="I601" s="5" t="s">
        <v>332</v>
      </c>
      <c r="J601" s="5" t="s">
        <v>332</v>
      </c>
      <c r="K601" s="5" t="s">
        <v>332</v>
      </c>
      <c r="L601" s="5" t="s">
        <v>332</v>
      </c>
      <c r="M601" s="5" t="s">
        <v>332</v>
      </c>
      <c r="N601" s="5" t="s">
        <v>332</v>
      </c>
      <c r="O601" s="5" t="s">
        <v>332</v>
      </c>
    </row>
    <row r="602" spans="1:15">
      <c r="A602" s="4">
        <v>3</v>
      </c>
      <c r="B602" s="5" t="s">
        <v>335</v>
      </c>
      <c r="C602" s="6" t="s">
        <v>336</v>
      </c>
      <c r="D602" s="5" t="s">
        <v>70</v>
      </c>
      <c r="E602" s="7">
        <v>1952.9</v>
      </c>
      <c r="F602" s="5">
        <v>2</v>
      </c>
      <c r="G602" s="7">
        <f>F602*E602</f>
        <v>3905.8</v>
      </c>
      <c r="H602" s="5" t="s">
        <v>332</v>
      </c>
      <c r="I602" s="5" t="s">
        <v>332</v>
      </c>
      <c r="J602" s="5" t="s">
        <v>332</v>
      </c>
      <c r="K602" s="5" t="s">
        <v>332</v>
      </c>
      <c r="L602" s="5" t="s">
        <v>332</v>
      </c>
      <c r="M602" s="5" t="s">
        <v>332</v>
      </c>
      <c r="N602" s="5" t="s">
        <v>332</v>
      </c>
      <c r="O602" s="5" t="s">
        <v>332</v>
      </c>
    </row>
    <row r="603" spans="1:15">
      <c r="A603" s="4">
        <v>4</v>
      </c>
      <c r="B603" s="5" t="s">
        <v>333</v>
      </c>
      <c r="C603" s="8" t="s">
        <v>337</v>
      </c>
      <c r="D603" s="5" t="s">
        <v>246</v>
      </c>
      <c r="E603" s="7">
        <v>70</v>
      </c>
      <c r="F603" s="5" t="s">
        <v>332</v>
      </c>
      <c r="G603" s="5" t="s">
        <v>332</v>
      </c>
      <c r="H603" s="5" t="s">
        <v>332</v>
      </c>
      <c r="I603" s="5" t="s">
        <v>332</v>
      </c>
      <c r="J603" s="5" t="s">
        <v>332</v>
      </c>
      <c r="K603" s="5" t="s">
        <v>332</v>
      </c>
      <c r="L603" s="5" t="s">
        <v>332</v>
      </c>
      <c r="M603" s="5" t="s">
        <v>332</v>
      </c>
      <c r="N603" s="7">
        <v>1.7</v>
      </c>
      <c r="O603" s="7">
        <f>N603*E603</f>
        <v>119</v>
      </c>
    </row>
    <row r="604" spans="1:15">
      <c r="A604" s="4">
        <v>5</v>
      </c>
      <c r="B604" s="5" t="s">
        <v>333</v>
      </c>
      <c r="C604" s="8" t="s">
        <v>338</v>
      </c>
      <c r="D604" s="5" t="s">
        <v>246</v>
      </c>
      <c r="E604" s="7">
        <v>200</v>
      </c>
      <c r="F604" s="5" t="s">
        <v>332</v>
      </c>
      <c r="G604" s="5" t="s">
        <v>332</v>
      </c>
      <c r="H604" s="5" t="s">
        <v>332</v>
      </c>
      <c r="I604" s="5" t="s">
        <v>332</v>
      </c>
      <c r="J604" s="5" t="s">
        <v>332</v>
      </c>
      <c r="K604" s="5" t="s">
        <v>332</v>
      </c>
      <c r="L604" s="5" t="s">
        <v>332</v>
      </c>
      <c r="M604" s="5" t="s">
        <v>332</v>
      </c>
      <c r="N604" s="5">
        <v>2.0499999999999998</v>
      </c>
      <c r="O604" s="7">
        <f>N604*E604</f>
        <v>409.99999999999994</v>
      </c>
    </row>
    <row r="605" spans="1:15">
      <c r="A605" s="4">
        <v>6</v>
      </c>
      <c r="B605" s="130"/>
      <c r="C605" s="131" t="s">
        <v>339</v>
      </c>
      <c r="D605" s="5" t="s">
        <v>70</v>
      </c>
      <c r="E605" s="7">
        <v>500</v>
      </c>
      <c r="F605" s="5">
        <v>5</v>
      </c>
      <c r="G605" s="7">
        <f t="shared" ref="G605:G610" si="63">F605*E605</f>
        <v>2500</v>
      </c>
      <c r="H605" s="5" t="s">
        <v>332</v>
      </c>
      <c r="I605" s="5" t="s">
        <v>332</v>
      </c>
      <c r="J605" s="5" t="s">
        <v>332</v>
      </c>
      <c r="K605" s="5" t="s">
        <v>332</v>
      </c>
      <c r="L605" s="5" t="s">
        <v>332</v>
      </c>
      <c r="M605" s="5" t="s">
        <v>332</v>
      </c>
      <c r="N605" s="5" t="s">
        <v>332</v>
      </c>
      <c r="O605" s="5" t="s">
        <v>332</v>
      </c>
    </row>
    <row r="606" spans="1:15">
      <c r="A606" s="4">
        <v>7</v>
      </c>
      <c r="B606" s="5" t="s">
        <v>225</v>
      </c>
      <c r="C606" s="8" t="s">
        <v>340</v>
      </c>
      <c r="D606" s="5" t="s">
        <v>246</v>
      </c>
      <c r="E606" s="7">
        <v>50</v>
      </c>
      <c r="F606" s="5">
        <v>99.09</v>
      </c>
      <c r="G606" s="7">
        <f t="shared" si="63"/>
        <v>4954.5</v>
      </c>
      <c r="H606" s="5" t="s">
        <v>332</v>
      </c>
      <c r="I606" s="5" t="s">
        <v>332</v>
      </c>
      <c r="J606" s="5" t="s">
        <v>332</v>
      </c>
      <c r="K606" s="5" t="s">
        <v>332</v>
      </c>
      <c r="L606" s="5" t="s">
        <v>332</v>
      </c>
      <c r="M606" s="5" t="s">
        <v>332</v>
      </c>
      <c r="N606" s="5" t="s">
        <v>332</v>
      </c>
      <c r="O606" s="5" t="s">
        <v>332</v>
      </c>
    </row>
    <row r="607" spans="1:15" ht="27">
      <c r="A607" s="4">
        <v>8</v>
      </c>
      <c r="B607" s="4" t="s">
        <v>341</v>
      </c>
      <c r="C607" s="9" t="s">
        <v>884</v>
      </c>
      <c r="D607" s="11" t="s">
        <v>70</v>
      </c>
      <c r="E607" s="4">
        <v>32450</v>
      </c>
      <c r="F607" s="132">
        <v>1</v>
      </c>
      <c r="G607" s="11">
        <f t="shared" si="63"/>
        <v>32450</v>
      </c>
      <c r="H607" s="4" t="s">
        <v>332</v>
      </c>
      <c r="I607" s="4" t="s">
        <v>332</v>
      </c>
      <c r="J607" s="4" t="s">
        <v>332</v>
      </c>
      <c r="K607" s="4" t="s">
        <v>332</v>
      </c>
      <c r="L607" s="4" t="s">
        <v>332</v>
      </c>
      <c r="M607" s="4" t="s">
        <v>332</v>
      </c>
      <c r="N607" s="4" t="s">
        <v>332</v>
      </c>
      <c r="O607" s="4" t="s">
        <v>332</v>
      </c>
    </row>
    <row r="608" spans="1:15" ht="27">
      <c r="A608" s="4">
        <v>9</v>
      </c>
      <c r="B608" s="4" t="s">
        <v>342</v>
      </c>
      <c r="C608" s="9" t="s">
        <v>885</v>
      </c>
      <c r="D608" s="11" t="s">
        <v>70</v>
      </c>
      <c r="E608" s="4">
        <v>25960</v>
      </c>
      <c r="F608" s="132">
        <v>1</v>
      </c>
      <c r="G608" s="11">
        <f t="shared" si="63"/>
        <v>25960</v>
      </c>
      <c r="H608" s="4" t="s">
        <v>332</v>
      </c>
      <c r="I608" s="4" t="s">
        <v>332</v>
      </c>
      <c r="J608" s="4" t="s">
        <v>332</v>
      </c>
      <c r="K608" s="4" t="s">
        <v>332</v>
      </c>
      <c r="L608" s="4" t="s">
        <v>332</v>
      </c>
      <c r="M608" s="4" t="s">
        <v>332</v>
      </c>
      <c r="N608" s="4" t="s">
        <v>332</v>
      </c>
      <c r="O608" s="4" t="s">
        <v>332</v>
      </c>
    </row>
    <row r="609" spans="1:15">
      <c r="A609" s="4">
        <v>10</v>
      </c>
      <c r="B609" s="4" t="s">
        <v>343</v>
      </c>
      <c r="C609" s="10" t="s">
        <v>344</v>
      </c>
      <c r="D609" s="11" t="s">
        <v>70</v>
      </c>
      <c r="E609" s="11">
        <v>260</v>
      </c>
      <c r="F609" s="4">
        <v>6</v>
      </c>
      <c r="G609" s="11">
        <f t="shared" si="63"/>
        <v>1560</v>
      </c>
      <c r="H609" s="4" t="s">
        <v>332</v>
      </c>
      <c r="I609" s="4" t="s">
        <v>332</v>
      </c>
      <c r="J609" s="4" t="s">
        <v>332</v>
      </c>
      <c r="K609" s="4" t="s">
        <v>332</v>
      </c>
      <c r="L609" s="4" t="s">
        <v>332</v>
      </c>
      <c r="M609" s="4" t="s">
        <v>332</v>
      </c>
      <c r="N609" s="4" t="s">
        <v>332</v>
      </c>
      <c r="O609" s="4" t="s">
        <v>332</v>
      </c>
    </row>
    <row r="610" spans="1:15">
      <c r="A610" s="4">
        <v>11</v>
      </c>
      <c r="B610" s="4" t="s">
        <v>345</v>
      </c>
      <c r="C610" s="10" t="s">
        <v>346</v>
      </c>
      <c r="D610" s="11" t="s">
        <v>70</v>
      </c>
      <c r="E610" s="11">
        <v>350</v>
      </c>
      <c r="F610" s="4">
        <v>2</v>
      </c>
      <c r="G610" s="11">
        <f t="shared" si="63"/>
        <v>700</v>
      </c>
      <c r="H610" s="4" t="s">
        <v>332</v>
      </c>
      <c r="I610" s="4" t="s">
        <v>332</v>
      </c>
      <c r="J610" s="4" t="s">
        <v>332</v>
      </c>
      <c r="K610" s="4" t="s">
        <v>332</v>
      </c>
      <c r="L610" s="4" t="s">
        <v>332</v>
      </c>
      <c r="M610" s="4" t="s">
        <v>332</v>
      </c>
      <c r="N610" s="4" t="s">
        <v>332</v>
      </c>
      <c r="O610" s="4" t="s">
        <v>332</v>
      </c>
    </row>
    <row r="611" spans="1:15">
      <c r="A611" s="4">
        <v>12</v>
      </c>
      <c r="B611" s="5" t="s">
        <v>332</v>
      </c>
      <c r="C611" s="10" t="s">
        <v>347</v>
      </c>
      <c r="D611" s="11" t="s">
        <v>70</v>
      </c>
      <c r="E611" s="11">
        <v>300</v>
      </c>
      <c r="F611" s="4" t="s">
        <v>332</v>
      </c>
      <c r="G611" s="4" t="s">
        <v>332</v>
      </c>
      <c r="H611" s="4">
        <v>32</v>
      </c>
      <c r="I611" s="11">
        <f>H611*E611</f>
        <v>9600</v>
      </c>
      <c r="J611" s="4" t="s">
        <v>332</v>
      </c>
      <c r="K611" s="4" t="s">
        <v>332</v>
      </c>
      <c r="L611" s="4" t="s">
        <v>332</v>
      </c>
      <c r="M611" s="4" t="s">
        <v>332</v>
      </c>
      <c r="N611" s="4" t="s">
        <v>332</v>
      </c>
      <c r="O611" s="4" t="s">
        <v>332</v>
      </c>
    </row>
    <row r="612" spans="1:15">
      <c r="A612" s="4">
        <v>13</v>
      </c>
      <c r="B612" s="12" t="s">
        <v>333</v>
      </c>
      <c r="C612" s="133" t="s">
        <v>348</v>
      </c>
      <c r="D612" s="11" t="s">
        <v>70</v>
      </c>
      <c r="E612" s="11">
        <v>3536.46</v>
      </c>
      <c r="F612" s="4">
        <v>2</v>
      </c>
      <c r="G612" s="11">
        <f t="shared" ref="G612:G625" si="64">F612*E612</f>
        <v>7072.92</v>
      </c>
      <c r="H612" s="134" t="s">
        <v>332</v>
      </c>
      <c r="I612" s="134" t="s">
        <v>332</v>
      </c>
      <c r="J612" s="134" t="s">
        <v>332</v>
      </c>
      <c r="K612" s="134" t="s">
        <v>332</v>
      </c>
      <c r="L612" s="134" t="s">
        <v>332</v>
      </c>
      <c r="M612" s="134" t="s">
        <v>332</v>
      </c>
      <c r="N612" s="134" t="s">
        <v>332</v>
      </c>
      <c r="O612" s="134" t="s">
        <v>332</v>
      </c>
    </row>
    <row r="613" spans="1:15">
      <c r="A613" s="4">
        <v>14</v>
      </c>
      <c r="B613" s="134" t="s">
        <v>332</v>
      </c>
      <c r="C613" s="10" t="s">
        <v>349</v>
      </c>
      <c r="D613" s="11" t="s">
        <v>70</v>
      </c>
      <c r="E613" s="11">
        <v>2336.4</v>
      </c>
      <c r="F613" s="4">
        <v>2</v>
      </c>
      <c r="G613" s="11">
        <f t="shared" si="64"/>
        <v>4672.8</v>
      </c>
      <c r="H613" s="134" t="s">
        <v>332</v>
      </c>
      <c r="I613" s="134" t="s">
        <v>332</v>
      </c>
      <c r="J613" s="134" t="s">
        <v>332</v>
      </c>
      <c r="K613" s="134" t="s">
        <v>332</v>
      </c>
      <c r="L613" s="134" t="s">
        <v>332</v>
      </c>
      <c r="M613" s="134" t="s">
        <v>332</v>
      </c>
      <c r="N613" s="134" t="s">
        <v>332</v>
      </c>
      <c r="O613" s="134" t="s">
        <v>332</v>
      </c>
    </row>
    <row r="614" spans="1:15">
      <c r="A614" s="4">
        <v>15</v>
      </c>
      <c r="B614" s="134" t="s">
        <v>332</v>
      </c>
      <c r="C614" s="10" t="s">
        <v>350</v>
      </c>
      <c r="D614" s="11" t="s">
        <v>63</v>
      </c>
      <c r="E614" s="11">
        <v>50000</v>
      </c>
      <c r="F614" s="4">
        <v>0.315</v>
      </c>
      <c r="G614" s="11">
        <f t="shared" si="64"/>
        <v>15750</v>
      </c>
      <c r="H614" s="134" t="s">
        <v>332</v>
      </c>
      <c r="I614" s="134" t="s">
        <v>332</v>
      </c>
      <c r="J614" s="134" t="s">
        <v>332</v>
      </c>
      <c r="K614" s="134" t="s">
        <v>332</v>
      </c>
      <c r="L614" s="134" t="s">
        <v>332</v>
      </c>
      <c r="M614" s="134" t="s">
        <v>332</v>
      </c>
      <c r="N614" s="134" t="s">
        <v>332</v>
      </c>
      <c r="O614" s="134" t="s">
        <v>332</v>
      </c>
    </row>
    <row r="615" spans="1:15">
      <c r="A615" s="4">
        <v>16</v>
      </c>
      <c r="B615" s="134" t="s">
        <v>332</v>
      </c>
      <c r="C615" s="10" t="s">
        <v>351</v>
      </c>
      <c r="D615" s="11" t="s">
        <v>70</v>
      </c>
      <c r="E615" s="11">
        <v>187030</v>
      </c>
      <c r="F615" s="4">
        <v>4</v>
      </c>
      <c r="G615" s="11">
        <f t="shared" si="64"/>
        <v>748120</v>
      </c>
      <c r="H615" s="134" t="s">
        <v>332</v>
      </c>
      <c r="I615" s="134" t="s">
        <v>332</v>
      </c>
      <c r="J615" s="134" t="s">
        <v>332</v>
      </c>
      <c r="K615" s="134" t="s">
        <v>332</v>
      </c>
      <c r="L615" s="134" t="s">
        <v>332</v>
      </c>
      <c r="M615" s="134" t="s">
        <v>332</v>
      </c>
      <c r="N615" s="134" t="s">
        <v>332</v>
      </c>
      <c r="O615" s="134" t="s">
        <v>332</v>
      </c>
    </row>
    <row r="616" spans="1:15">
      <c r="A616" s="4">
        <v>17</v>
      </c>
      <c r="B616" s="134" t="s">
        <v>332</v>
      </c>
      <c r="C616" s="10" t="s">
        <v>352</v>
      </c>
      <c r="D616" s="11" t="s">
        <v>70</v>
      </c>
      <c r="E616" s="11">
        <v>200</v>
      </c>
      <c r="F616" s="4">
        <v>6</v>
      </c>
      <c r="G616" s="11">
        <f t="shared" si="64"/>
        <v>1200</v>
      </c>
      <c r="H616" s="134" t="s">
        <v>332</v>
      </c>
      <c r="I616" s="134" t="s">
        <v>332</v>
      </c>
      <c r="J616" s="134" t="s">
        <v>332</v>
      </c>
      <c r="K616" s="134" t="s">
        <v>332</v>
      </c>
      <c r="L616" s="134" t="s">
        <v>332</v>
      </c>
      <c r="M616" s="134" t="s">
        <v>332</v>
      </c>
      <c r="N616" s="134" t="s">
        <v>332</v>
      </c>
      <c r="O616" s="134" t="s">
        <v>332</v>
      </c>
    </row>
    <row r="617" spans="1:15">
      <c r="A617" s="4">
        <v>18</v>
      </c>
      <c r="B617" s="134" t="s">
        <v>332</v>
      </c>
      <c r="C617" s="10" t="s">
        <v>353</v>
      </c>
      <c r="D617" s="11" t="s">
        <v>354</v>
      </c>
      <c r="E617" s="11">
        <v>10</v>
      </c>
      <c r="F617" s="4">
        <v>1000</v>
      </c>
      <c r="G617" s="11">
        <f t="shared" si="64"/>
        <v>10000</v>
      </c>
      <c r="H617" s="134" t="s">
        <v>332</v>
      </c>
      <c r="I617" s="134" t="s">
        <v>332</v>
      </c>
      <c r="J617" s="134" t="s">
        <v>332</v>
      </c>
      <c r="K617" s="134" t="s">
        <v>332</v>
      </c>
      <c r="L617" s="134" t="s">
        <v>332</v>
      </c>
      <c r="M617" s="134" t="s">
        <v>332</v>
      </c>
      <c r="N617" s="134" t="s">
        <v>332</v>
      </c>
      <c r="O617" s="134" t="s">
        <v>332</v>
      </c>
    </row>
    <row r="618" spans="1:15">
      <c r="A618" s="4">
        <v>19</v>
      </c>
      <c r="B618" s="134" t="s">
        <v>332</v>
      </c>
      <c r="C618" s="10" t="s">
        <v>355</v>
      </c>
      <c r="D618" s="11" t="s">
        <v>356</v>
      </c>
      <c r="E618" s="11">
        <v>15340</v>
      </c>
      <c r="F618" s="4">
        <v>2</v>
      </c>
      <c r="G618" s="11">
        <f t="shared" si="64"/>
        <v>30680</v>
      </c>
      <c r="H618" s="134" t="s">
        <v>332</v>
      </c>
      <c r="I618" s="134" t="s">
        <v>332</v>
      </c>
      <c r="J618" s="134" t="s">
        <v>332</v>
      </c>
      <c r="K618" s="134" t="s">
        <v>332</v>
      </c>
      <c r="L618" s="134" t="s">
        <v>332</v>
      </c>
      <c r="M618" s="134" t="s">
        <v>332</v>
      </c>
      <c r="N618" s="134" t="s">
        <v>332</v>
      </c>
      <c r="O618" s="134" t="s">
        <v>332</v>
      </c>
    </row>
    <row r="619" spans="1:15">
      <c r="A619" s="4">
        <v>20</v>
      </c>
      <c r="B619" s="134" t="s">
        <v>332</v>
      </c>
      <c r="C619" s="10" t="s">
        <v>357</v>
      </c>
      <c r="D619" s="11" t="s">
        <v>356</v>
      </c>
      <c r="E619" s="11">
        <v>12390</v>
      </c>
      <c r="F619" s="4">
        <v>6</v>
      </c>
      <c r="G619" s="11">
        <f t="shared" si="64"/>
        <v>74340</v>
      </c>
      <c r="H619" s="134" t="s">
        <v>332</v>
      </c>
      <c r="I619" s="134" t="s">
        <v>332</v>
      </c>
      <c r="J619" s="134" t="s">
        <v>332</v>
      </c>
      <c r="K619" s="134" t="s">
        <v>332</v>
      </c>
      <c r="L619" s="134" t="s">
        <v>332</v>
      </c>
      <c r="M619" s="134" t="s">
        <v>332</v>
      </c>
      <c r="N619" s="134" t="s">
        <v>332</v>
      </c>
      <c r="O619" s="134" t="s">
        <v>332</v>
      </c>
    </row>
    <row r="620" spans="1:15">
      <c r="A620" s="4">
        <v>21</v>
      </c>
      <c r="B620" s="134" t="s">
        <v>332</v>
      </c>
      <c r="C620" s="10" t="s">
        <v>358</v>
      </c>
      <c r="D620" s="11" t="s">
        <v>356</v>
      </c>
      <c r="E620" s="11">
        <v>15340</v>
      </c>
      <c r="F620" s="4">
        <v>2</v>
      </c>
      <c r="G620" s="11">
        <f t="shared" si="64"/>
        <v>30680</v>
      </c>
      <c r="H620" s="134" t="s">
        <v>332</v>
      </c>
      <c r="I620" s="134" t="s">
        <v>332</v>
      </c>
      <c r="J620" s="134" t="s">
        <v>332</v>
      </c>
      <c r="K620" s="134" t="s">
        <v>332</v>
      </c>
      <c r="L620" s="134" t="s">
        <v>332</v>
      </c>
      <c r="M620" s="134" t="s">
        <v>332</v>
      </c>
      <c r="N620" s="134" t="s">
        <v>332</v>
      </c>
      <c r="O620" s="134" t="s">
        <v>332</v>
      </c>
    </row>
    <row r="621" spans="1:15">
      <c r="A621" s="4">
        <v>22</v>
      </c>
      <c r="B621" s="134" t="s">
        <v>332</v>
      </c>
      <c r="C621" s="10" t="s">
        <v>359</v>
      </c>
      <c r="D621" s="11" t="s">
        <v>356</v>
      </c>
      <c r="E621" s="11">
        <v>12390</v>
      </c>
      <c r="F621" s="4">
        <v>3</v>
      </c>
      <c r="G621" s="11">
        <f t="shared" si="64"/>
        <v>37170</v>
      </c>
      <c r="H621" s="134" t="s">
        <v>332</v>
      </c>
      <c r="I621" s="134" t="s">
        <v>332</v>
      </c>
      <c r="J621" s="134" t="s">
        <v>332</v>
      </c>
      <c r="K621" s="134" t="s">
        <v>332</v>
      </c>
      <c r="L621" s="134" t="s">
        <v>332</v>
      </c>
      <c r="M621" s="134" t="s">
        <v>332</v>
      </c>
      <c r="N621" s="134" t="s">
        <v>332</v>
      </c>
      <c r="O621" s="134" t="s">
        <v>332</v>
      </c>
    </row>
    <row r="622" spans="1:15">
      <c r="A622" s="4">
        <v>23</v>
      </c>
      <c r="B622" s="134" t="s">
        <v>332</v>
      </c>
      <c r="C622" s="10" t="s">
        <v>360</v>
      </c>
      <c r="D622" s="11" t="s">
        <v>356</v>
      </c>
      <c r="E622" s="11">
        <v>17110</v>
      </c>
      <c r="F622" s="4">
        <v>2</v>
      </c>
      <c r="G622" s="11">
        <f t="shared" si="64"/>
        <v>34220</v>
      </c>
      <c r="H622" s="134" t="s">
        <v>332</v>
      </c>
      <c r="I622" s="134" t="s">
        <v>332</v>
      </c>
      <c r="J622" s="134" t="s">
        <v>332</v>
      </c>
      <c r="K622" s="134" t="s">
        <v>332</v>
      </c>
      <c r="L622" s="134" t="s">
        <v>332</v>
      </c>
      <c r="M622" s="134" t="s">
        <v>332</v>
      </c>
      <c r="N622" s="134" t="s">
        <v>332</v>
      </c>
      <c r="O622" s="134" t="s">
        <v>332</v>
      </c>
    </row>
    <row r="623" spans="1:15">
      <c r="A623" s="4">
        <v>24</v>
      </c>
      <c r="B623" s="134" t="s">
        <v>332</v>
      </c>
      <c r="C623" s="10" t="s">
        <v>361</v>
      </c>
      <c r="D623" s="11" t="s">
        <v>356</v>
      </c>
      <c r="E623" s="11">
        <v>17110</v>
      </c>
      <c r="F623" s="4">
        <v>1</v>
      </c>
      <c r="G623" s="11">
        <f t="shared" si="64"/>
        <v>17110</v>
      </c>
      <c r="H623" s="134" t="s">
        <v>332</v>
      </c>
      <c r="I623" s="134" t="s">
        <v>332</v>
      </c>
      <c r="J623" s="134" t="s">
        <v>332</v>
      </c>
      <c r="K623" s="134" t="s">
        <v>332</v>
      </c>
      <c r="L623" s="134" t="s">
        <v>332</v>
      </c>
      <c r="M623" s="134" t="s">
        <v>332</v>
      </c>
      <c r="N623" s="134" t="s">
        <v>332</v>
      </c>
      <c r="O623" s="134" t="s">
        <v>332</v>
      </c>
    </row>
    <row r="624" spans="1:15">
      <c r="A624" s="4">
        <v>25</v>
      </c>
      <c r="B624" s="134" t="s">
        <v>332</v>
      </c>
      <c r="C624" s="10" t="s">
        <v>362</v>
      </c>
      <c r="D624" s="11" t="s">
        <v>70</v>
      </c>
      <c r="E624" s="11">
        <v>107443.92</v>
      </c>
      <c r="F624" s="4">
        <v>3</v>
      </c>
      <c r="G624" s="11">
        <f t="shared" si="64"/>
        <v>322331.76</v>
      </c>
      <c r="H624" s="134" t="s">
        <v>332</v>
      </c>
      <c r="I624" s="134" t="s">
        <v>332</v>
      </c>
      <c r="J624" s="134" t="s">
        <v>332</v>
      </c>
      <c r="K624" s="134" t="s">
        <v>332</v>
      </c>
      <c r="L624" s="134" t="s">
        <v>332</v>
      </c>
      <c r="M624" s="134" t="s">
        <v>332</v>
      </c>
      <c r="N624" s="134" t="s">
        <v>332</v>
      </c>
      <c r="O624" s="134" t="s">
        <v>332</v>
      </c>
    </row>
    <row r="625" spans="1:15">
      <c r="A625" s="4">
        <v>26</v>
      </c>
      <c r="B625" s="134" t="s">
        <v>332</v>
      </c>
      <c r="C625" s="10" t="s">
        <v>363</v>
      </c>
      <c r="D625" s="11" t="s">
        <v>70</v>
      </c>
      <c r="E625" s="11">
        <v>107443.92</v>
      </c>
      <c r="F625" s="4">
        <v>3</v>
      </c>
      <c r="G625" s="11">
        <f t="shared" si="64"/>
        <v>322331.76</v>
      </c>
      <c r="H625" s="134" t="s">
        <v>332</v>
      </c>
      <c r="I625" s="134" t="s">
        <v>332</v>
      </c>
      <c r="J625" s="134" t="s">
        <v>332</v>
      </c>
      <c r="K625" s="134" t="s">
        <v>332</v>
      </c>
      <c r="L625" s="134" t="s">
        <v>332</v>
      </c>
      <c r="M625" s="134" t="s">
        <v>332</v>
      </c>
      <c r="N625" s="134" t="s">
        <v>332</v>
      </c>
      <c r="O625" s="134" t="s">
        <v>332</v>
      </c>
    </row>
    <row r="626" spans="1:15">
      <c r="A626" s="250"/>
      <c r="B626" s="251"/>
      <c r="C626" s="252"/>
      <c r="D626" s="253"/>
      <c r="E626" s="253"/>
      <c r="F626" s="250"/>
      <c r="G626" s="253">
        <f>SUM(G600:G625)</f>
        <v>1777847.74</v>
      </c>
      <c r="H626" s="251"/>
      <c r="I626" s="254">
        <f>SUM(I611:I625)</f>
        <v>9600</v>
      </c>
      <c r="J626" s="251"/>
      <c r="K626" s="251"/>
      <c r="L626" s="251"/>
      <c r="M626" s="251"/>
      <c r="N626" s="251"/>
      <c r="O626" s="254">
        <f>SUM(O603:O605)</f>
        <v>529</v>
      </c>
    </row>
    <row r="627" spans="1:15">
      <c r="A627" s="135"/>
      <c r="B627" s="135"/>
      <c r="C627" s="135"/>
      <c r="D627" s="135"/>
      <c r="E627" s="135"/>
      <c r="F627" s="135"/>
      <c r="G627" s="135"/>
      <c r="H627" s="135"/>
      <c r="I627" s="135"/>
      <c r="J627" s="135"/>
      <c r="K627" s="135"/>
      <c r="L627" s="135"/>
      <c r="M627" s="135"/>
      <c r="N627" s="135"/>
      <c r="O627" s="135"/>
    </row>
    <row r="628" spans="1:15">
      <c r="A628" s="153"/>
      <c r="B628" s="282" t="s">
        <v>886</v>
      </c>
      <c r="C628" s="282"/>
      <c r="D628" s="282"/>
      <c r="E628" s="282"/>
      <c r="F628" s="282"/>
      <c r="G628" s="282"/>
      <c r="H628" s="282"/>
      <c r="I628" s="282"/>
      <c r="J628" s="282"/>
      <c r="K628" s="282"/>
      <c r="L628" s="282"/>
      <c r="M628" s="282"/>
      <c r="N628" s="282"/>
      <c r="O628" s="282"/>
    </row>
    <row r="629" spans="1:15">
      <c r="A629" s="153"/>
      <c r="B629" s="255" t="s">
        <v>1</v>
      </c>
      <c r="C629" s="255"/>
      <c r="D629" s="255" t="s">
        <v>887</v>
      </c>
      <c r="E629" s="255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</row>
    <row r="630" spans="1:15">
      <c r="A630" s="153"/>
      <c r="B630" s="255" t="s">
        <v>3</v>
      </c>
      <c r="C630" s="255"/>
      <c r="D630" s="283" t="s">
        <v>888</v>
      </c>
      <c r="E630" s="283"/>
      <c r="F630" s="283"/>
      <c r="G630" s="283"/>
      <c r="H630" s="283"/>
      <c r="I630" s="283"/>
      <c r="J630" s="283"/>
      <c r="K630" s="154"/>
      <c r="L630" s="154"/>
      <c r="M630" s="154"/>
      <c r="N630" s="154"/>
      <c r="O630" s="154"/>
    </row>
    <row r="631" spans="1:15">
      <c r="A631" s="153"/>
      <c r="B631" s="255" t="s">
        <v>5</v>
      </c>
      <c r="C631" s="255"/>
      <c r="D631" s="279" t="s">
        <v>889</v>
      </c>
      <c r="E631" s="279"/>
      <c r="F631" s="279"/>
      <c r="G631" s="279"/>
      <c r="H631" s="279"/>
      <c r="I631" s="279"/>
      <c r="J631" s="279"/>
      <c r="K631" s="279"/>
      <c r="L631" s="154"/>
      <c r="M631" s="154"/>
      <c r="N631" s="154"/>
      <c r="O631" s="154"/>
    </row>
    <row r="632" spans="1:15">
      <c r="A632" s="153"/>
      <c r="B632" s="255" t="s">
        <v>890</v>
      </c>
      <c r="C632" s="255"/>
      <c r="D632" s="279" t="s">
        <v>891</v>
      </c>
      <c r="E632" s="279"/>
      <c r="F632" s="279"/>
      <c r="G632" s="279"/>
      <c r="H632" s="279"/>
      <c r="I632" s="279"/>
      <c r="J632" s="279"/>
      <c r="K632" s="279"/>
      <c r="L632" s="154"/>
      <c r="M632" s="154"/>
      <c r="N632" s="154"/>
      <c r="O632" s="154"/>
    </row>
    <row r="633" spans="1:15">
      <c r="A633" s="153"/>
      <c r="B633" s="153" t="s">
        <v>174</v>
      </c>
      <c r="C633" s="154"/>
      <c r="D633" s="280">
        <v>46204</v>
      </c>
      <c r="E633" s="281"/>
      <c r="F633" s="281"/>
      <c r="G633" s="281"/>
      <c r="H633" s="154"/>
      <c r="I633" s="154"/>
      <c r="J633" s="154"/>
      <c r="K633" s="154"/>
      <c r="L633" s="154"/>
      <c r="M633" s="154"/>
      <c r="N633" s="154"/>
      <c r="O633" s="154"/>
    </row>
    <row r="634" spans="1:15">
      <c r="A634" s="264" t="s">
        <v>892</v>
      </c>
      <c r="B634" s="264" t="s">
        <v>326</v>
      </c>
      <c r="C634" s="264" t="s">
        <v>11</v>
      </c>
      <c r="D634" s="264" t="s">
        <v>12</v>
      </c>
      <c r="E634" s="275" t="s">
        <v>328</v>
      </c>
      <c r="F634" s="264" t="s">
        <v>14</v>
      </c>
      <c r="G634" s="264"/>
      <c r="H634" s="264" t="s">
        <v>108</v>
      </c>
      <c r="I634" s="264"/>
      <c r="J634" s="264" t="s">
        <v>16</v>
      </c>
      <c r="K634" s="264"/>
      <c r="L634" s="264" t="s">
        <v>17</v>
      </c>
      <c r="M634" s="264"/>
      <c r="N634" s="264" t="s">
        <v>176</v>
      </c>
      <c r="O634" s="264"/>
    </row>
    <row r="635" spans="1:15" ht="38.25">
      <c r="A635" s="264"/>
      <c r="B635" s="264"/>
      <c r="C635" s="264"/>
      <c r="D635" s="264"/>
      <c r="E635" s="276"/>
      <c r="F635" s="155" t="s">
        <v>20</v>
      </c>
      <c r="G635" s="155" t="s">
        <v>22</v>
      </c>
      <c r="H635" s="155" t="s">
        <v>20</v>
      </c>
      <c r="I635" s="155" t="s">
        <v>22</v>
      </c>
      <c r="J635" s="155" t="s">
        <v>20</v>
      </c>
      <c r="K635" s="155" t="s">
        <v>22</v>
      </c>
      <c r="L635" s="155" t="s">
        <v>20</v>
      </c>
      <c r="M635" s="155" t="s">
        <v>22</v>
      </c>
      <c r="N635" s="155" t="s">
        <v>20</v>
      </c>
      <c r="O635" s="155" t="s">
        <v>22</v>
      </c>
    </row>
    <row r="636" spans="1:15">
      <c r="A636" s="155">
        <v>1</v>
      </c>
      <c r="B636" s="159"/>
      <c r="C636" s="160" t="s">
        <v>893</v>
      </c>
      <c r="D636" s="155" t="s">
        <v>70</v>
      </c>
      <c r="E636" s="155">
        <v>25</v>
      </c>
      <c r="F636" s="159"/>
      <c r="G636" s="159"/>
      <c r="H636" s="159"/>
      <c r="I636" s="159"/>
      <c r="J636" s="159"/>
      <c r="K636" s="159"/>
      <c r="L636" s="159"/>
      <c r="M636" s="159"/>
      <c r="N636" s="155">
        <v>2</v>
      </c>
      <c r="O636" s="159">
        <f>(E636*N636)</f>
        <v>50</v>
      </c>
    </row>
    <row r="637" spans="1:15">
      <c r="A637" s="155">
        <v>2</v>
      </c>
      <c r="B637" s="159"/>
      <c r="C637" s="160" t="s">
        <v>894</v>
      </c>
      <c r="D637" s="155" t="s">
        <v>70</v>
      </c>
      <c r="E637" s="155">
        <v>10</v>
      </c>
      <c r="F637" s="159"/>
      <c r="G637" s="159"/>
      <c r="H637" s="159"/>
      <c r="I637" s="159"/>
      <c r="J637" s="159"/>
      <c r="K637" s="159"/>
      <c r="L637" s="159"/>
      <c r="M637" s="159"/>
      <c r="N637" s="155">
        <v>3</v>
      </c>
      <c r="O637" s="159">
        <f>(E637*N637)</f>
        <v>30</v>
      </c>
    </row>
    <row r="638" spans="1:15">
      <c r="A638" s="155">
        <v>3</v>
      </c>
      <c r="B638" s="159"/>
      <c r="C638" s="160" t="s">
        <v>895</v>
      </c>
      <c r="D638" s="155" t="s">
        <v>70</v>
      </c>
      <c r="E638" s="155">
        <v>30</v>
      </c>
      <c r="F638" s="159"/>
      <c r="G638" s="159"/>
      <c r="H638" s="159"/>
      <c r="I638" s="159"/>
      <c r="J638" s="159"/>
      <c r="K638" s="159"/>
      <c r="L638" s="159"/>
      <c r="M638" s="159"/>
      <c r="N638" s="155">
        <v>24</v>
      </c>
      <c r="O638" s="159">
        <f t="shared" ref="O638:O643" si="65">(E638*N638)</f>
        <v>720</v>
      </c>
    </row>
    <row r="639" spans="1:15">
      <c r="A639" s="155">
        <v>4</v>
      </c>
      <c r="B639" s="159"/>
      <c r="C639" s="160" t="s">
        <v>896</v>
      </c>
      <c r="D639" s="155" t="s">
        <v>70</v>
      </c>
      <c r="E639" s="155">
        <v>100</v>
      </c>
      <c r="F639" s="159"/>
      <c r="G639" s="159"/>
      <c r="H639" s="159"/>
      <c r="I639" s="159"/>
      <c r="J639" s="159"/>
      <c r="K639" s="159"/>
      <c r="L639" s="159"/>
      <c r="M639" s="159"/>
      <c r="N639" s="155">
        <v>1</v>
      </c>
      <c r="O639" s="159">
        <f t="shared" si="65"/>
        <v>100</v>
      </c>
    </row>
    <row r="640" spans="1:15">
      <c r="A640" s="155">
        <v>5</v>
      </c>
      <c r="B640" s="159"/>
      <c r="C640" s="160" t="s">
        <v>897</v>
      </c>
      <c r="D640" s="155" t="s">
        <v>70</v>
      </c>
      <c r="E640" s="155">
        <v>800</v>
      </c>
      <c r="F640" s="159"/>
      <c r="G640" s="159"/>
      <c r="H640" s="159"/>
      <c r="I640" s="159"/>
      <c r="J640" s="159"/>
      <c r="K640" s="159"/>
      <c r="L640" s="159"/>
      <c r="M640" s="159"/>
      <c r="N640" s="155">
        <v>2</v>
      </c>
      <c r="O640" s="159">
        <f t="shared" si="65"/>
        <v>1600</v>
      </c>
    </row>
    <row r="641" spans="1:15">
      <c r="A641" s="155">
        <v>6</v>
      </c>
      <c r="B641" s="159"/>
      <c r="C641" s="160" t="s">
        <v>898</v>
      </c>
      <c r="D641" s="155" t="s">
        <v>70</v>
      </c>
      <c r="E641" s="155">
        <v>100</v>
      </c>
      <c r="F641" s="159"/>
      <c r="G641" s="159"/>
      <c r="H641" s="159"/>
      <c r="I641" s="159"/>
      <c r="J641" s="159"/>
      <c r="K641" s="159"/>
      <c r="L641" s="159"/>
      <c r="M641" s="159"/>
      <c r="N641" s="155">
        <v>1</v>
      </c>
      <c r="O641" s="159">
        <f t="shared" si="65"/>
        <v>100</v>
      </c>
    </row>
    <row r="642" spans="1:15">
      <c r="A642" s="155">
        <v>7</v>
      </c>
      <c r="B642" s="159"/>
      <c r="C642" s="160" t="s">
        <v>899</v>
      </c>
      <c r="D642" s="155" t="s">
        <v>70</v>
      </c>
      <c r="E642" s="155">
        <v>20</v>
      </c>
      <c r="F642" s="159"/>
      <c r="G642" s="159"/>
      <c r="H642" s="159"/>
      <c r="I642" s="159"/>
      <c r="J642" s="159"/>
      <c r="K642" s="159"/>
      <c r="L642" s="159"/>
      <c r="M642" s="159"/>
      <c r="N642" s="155">
        <v>1</v>
      </c>
      <c r="O642" s="159">
        <f t="shared" si="65"/>
        <v>20</v>
      </c>
    </row>
    <row r="643" spans="1:15">
      <c r="A643" s="155">
        <v>8</v>
      </c>
      <c r="B643" s="159"/>
      <c r="C643" s="160" t="s">
        <v>900</v>
      </c>
      <c r="D643" s="155" t="s">
        <v>70</v>
      </c>
      <c r="E643" s="155">
        <v>20</v>
      </c>
      <c r="F643" s="159"/>
      <c r="G643" s="159"/>
      <c r="H643" s="159"/>
      <c r="I643" s="159"/>
      <c r="J643" s="159"/>
      <c r="K643" s="159"/>
      <c r="L643" s="159"/>
      <c r="M643" s="159"/>
      <c r="N643" s="155">
        <v>1</v>
      </c>
      <c r="O643" s="159">
        <f t="shared" si="65"/>
        <v>20</v>
      </c>
    </row>
    <row r="644" spans="1:15" ht="25.5">
      <c r="A644" s="155">
        <v>9</v>
      </c>
      <c r="B644" s="159"/>
      <c r="C644" s="160" t="s">
        <v>901</v>
      </c>
      <c r="D644" s="155" t="s">
        <v>70</v>
      </c>
      <c r="E644" s="155">
        <v>1000</v>
      </c>
      <c r="F644" s="159"/>
      <c r="G644" s="159"/>
      <c r="H644" s="159"/>
      <c r="I644" s="159"/>
      <c r="J644" s="159"/>
      <c r="K644" s="159"/>
      <c r="L644" s="159"/>
      <c r="M644" s="159"/>
      <c r="N644" s="155">
        <v>1</v>
      </c>
      <c r="O644" s="159">
        <f>(E644*N644)</f>
        <v>1000</v>
      </c>
    </row>
    <row r="645" spans="1:15">
      <c r="A645" s="155">
        <v>10</v>
      </c>
      <c r="B645" s="159"/>
      <c r="C645" s="160" t="s">
        <v>902</v>
      </c>
      <c r="D645" s="155" t="s">
        <v>70</v>
      </c>
      <c r="E645" s="155">
        <v>100</v>
      </c>
      <c r="F645" s="159"/>
      <c r="G645" s="159"/>
      <c r="H645" s="159"/>
      <c r="I645" s="159"/>
      <c r="J645" s="159"/>
      <c r="K645" s="159"/>
      <c r="L645" s="159"/>
      <c r="M645" s="159"/>
      <c r="N645" s="155">
        <v>1</v>
      </c>
      <c r="O645" s="159">
        <f>(E645*N645)</f>
        <v>100</v>
      </c>
    </row>
    <row r="646" spans="1:15">
      <c r="A646" s="155">
        <v>11</v>
      </c>
      <c r="B646" s="159"/>
      <c r="C646" s="160" t="s">
        <v>903</v>
      </c>
      <c r="D646" s="155" t="s">
        <v>59</v>
      </c>
      <c r="E646" s="155">
        <v>1</v>
      </c>
      <c r="F646" s="159"/>
      <c r="G646" s="159"/>
      <c r="H646" s="159"/>
      <c r="I646" s="159"/>
      <c r="J646" s="159"/>
      <c r="K646" s="159"/>
      <c r="L646" s="159"/>
      <c r="M646" s="159"/>
      <c r="N646" s="155">
        <v>195</v>
      </c>
      <c r="O646" s="159">
        <f>(E646*N646)</f>
        <v>195</v>
      </c>
    </row>
    <row r="647" spans="1:15">
      <c r="A647" s="155">
        <v>12</v>
      </c>
      <c r="B647" s="159"/>
      <c r="C647" s="160" t="s">
        <v>904</v>
      </c>
      <c r="D647" s="155" t="s">
        <v>59</v>
      </c>
      <c r="E647" s="155">
        <v>1.5</v>
      </c>
      <c r="F647" s="159"/>
      <c r="G647" s="159"/>
      <c r="H647" s="159"/>
      <c r="I647" s="159"/>
      <c r="J647" s="159"/>
      <c r="K647" s="159"/>
      <c r="L647" s="159"/>
      <c r="M647" s="159"/>
      <c r="N647" s="155">
        <v>72.88</v>
      </c>
      <c r="O647" s="159">
        <f t="shared" ref="O647:O665" si="66">(E647*N647)</f>
        <v>109.32</v>
      </c>
    </row>
    <row r="648" spans="1:15">
      <c r="A648" s="155">
        <v>13</v>
      </c>
      <c r="B648" s="159"/>
      <c r="C648" s="160" t="s">
        <v>905</v>
      </c>
      <c r="D648" s="155" t="s">
        <v>59</v>
      </c>
      <c r="E648" s="155">
        <v>1</v>
      </c>
      <c r="F648" s="159"/>
      <c r="G648" s="159"/>
      <c r="H648" s="159"/>
      <c r="I648" s="159"/>
      <c r="J648" s="159"/>
      <c r="K648" s="159"/>
      <c r="L648" s="159"/>
      <c r="M648" s="159"/>
      <c r="N648" s="155">
        <v>82</v>
      </c>
      <c r="O648" s="159">
        <f t="shared" si="66"/>
        <v>82</v>
      </c>
    </row>
    <row r="649" spans="1:15">
      <c r="A649" s="155">
        <v>14</v>
      </c>
      <c r="B649" s="159"/>
      <c r="C649" s="160" t="s">
        <v>906</v>
      </c>
      <c r="D649" s="155" t="s">
        <v>28</v>
      </c>
      <c r="E649" s="155">
        <v>80</v>
      </c>
      <c r="F649" s="159"/>
      <c r="G649" s="159"/>
      <c r="H649" s="159"/>
      <c r="I649" s="159"/>
      <c r="J649" s="159"/>
      <c r="K649" s="159"/>
      <c r="L649" s="159"/>
      <c r="M649" s="159"/>
      <c r="N649" s="155">
        <v>6.25</v>
      </c>
      <c r="O649" s="159">
        <f t="shared" si="66"/>
        <v>500</v>
      </c>
    </row>
    <row r="650" spans="1:15">
      <c r="A650" s="155">
        <v>15</v>
      </c>
      <c r="B650" s="159"/>
      <c r="C650" s="160" t="s">
        <v>907</v>
      </c>
      <c r="D650" s="155" t="s">
        <v>28</v>
      </c>
      <c r="E650" s="155">
        <v>80</v>
      </c>
      <c r="F650" s="159"/>
      <c r="G650" s="159"/>
      <c r="H650" s="159"/>
      <c r="I650" s="159"/>
      <c r="J650" s="159"/>
      <c r="K650" s="159"/>
      <c r="L650" s="159"/>
      <c r="M650" s="159"/>
      <c r="N650" s="155">
        <v>23</v>
      </c>
      <c r="O650" s="159">
        <f t="shared" si="66"/>
        <v>1840</v>
      </c>
    </row>
    <row r="651" spans="1:15">
      <c r="A651" s="155">
        <v>16</v>
      </c>
      <c r="B651" s="159"/>
      <c r="C651" s="160" t="s">
        <v>908</v>
      </c>
      <c r="D651" s="155" t="s">
        <v>70</v>
      </c>
      <c r="E651" s="155">
        <v>2</v>
      </c>
      <c r="F651" s="159"/>
      <c r="G651" s="159"/>
      <c r="H651" s="159"/>
      <c r="I651" s="159"/>
      <c r="J651" s="159"/>
      <c r="K651" s="159"/>
      <c r="L651" s="159"/>
      <c r="M651" s="159"/>
      <c r="N651" s="155">
        <v>4</v>
      </c>
      <c r="O651" s="159">
        <f t="shared" si="66"/>
        <v>8</v>
      </c>
    </row>
    <row r="652" spans="1:15">
      <c r="A652" s="155">
        <v>17</v>
      </c>
      <c r="B652" s="159"/>
      <c r="C652" s="160" t="s">
        <v>909</v>
      </c>
      <c r="D652" s="155" t="s">
        <v>70</v>
      </c>
      <c r="E652" s="155">
        <v>4</v>
      </c>
      <c r="F652" s="159"/>
      <c r="G652" s="159"/>
      <c r="H652" s="159"/>
      <c r="I652" s="159"/>
      <c r="J652" s="159"/>
      <c r="K652" s="159"/>
      <c r="L652" s="159"/>
      <c r="M652" s="159"/>
      <c r="N652" s="155">
        <v>4</v>
      </c>
      <c r="O652" s="159">
        <f t="shared" si="66"/>
        <v>16</v>
      </c>
    </row>
    <row r="653" spans="1:15">
      <c r="A653" s="155">
        <v>18</v>
      </c>
      <c r="B653" s="159"/>
      <c r="C653" s="160" t="s">
        <v>910</v>
      </c>
      <c r="D653" s="155" t="s">
        <v>70</v>
      </c>
      <c r="E653" s="155">
        <v>1.5</v>
      </c>
      <c r="F653" s="159"/>
      <c r="G653" s="159"/>
      <c r="H653" s="159"/>
      <c r="I653" s="159"/>
      <c r="J653" s="159"/>
      <c r="K653" s="159"/>
      <c r="L653" s="159"/>
      <c r="M653" s="159"/>
      <c r="N653" s="155">
        <v>105</v>
      </c>
      <c r="O653" s="159">
        <f t="shared" si="66"/>
        <v>157.5</v>
      </c>
    </row>
    <row r="654" spans="1:15">
      <c r="A654" s="155">
        <v>19</v>
      </c>
      <c r="B654" s="159"/>
      <c r="C654" s="160" t="s">
        <v>911</v>
      </c>
      <c r="D654" s="155" t="s">
        <v>70</v>
      </c>
      <c r="E654" s="155">
        <v>15</v>
      </c>
      <c r="F654" s="159"/>
      <c r="G654" s="159"/>
      <c r="H654" s="159"/>
      <c r="I654" s="159"/>
      <c r="J654" s="159"/>
      <c r="K654" s="159"/>
      <c r="L654" s="159"/>
      <c r="M654" s="159"/>
      <c r="N654" s="155">
        <v>2</v>
      </c>
      <c r="O654" s="159">
        <f t="shared" si="66"/>
        <v>30</v>
      </c>
    </row>
    <row r="655" spans="1:15">
      <c r="A655" s="155">
        <v>20</v>
      </c>
      <c r="B655" s="159"/>
      <c r="C655" s="160" t="s">
        <v>912</v>
      </c>
      <c r="D655" s="155" t="s">
        <v>70</v>
      </c>
      <c r="E655" s="155">
        <v>15</v>
      </c>
      <c r="F655" s="159"/>
      <c r="G655" s="159"/>
      <c r="H655" s="159"/>
      <c r="I655" s="159"/>
      <c r="J655" s="159"/>
      <c r="K655" s="159"/>
      <c r="L655" s="159"/>
      <c r="M655" s="159"/>
      <c r="N655" s="155">
        <v>2</v>
      </c>
      <c r="O655" s="159">
        <f t="shared" si="66"/>
        <v>30</v>
      </c>
    </row>
    <row r="656" spans="1:15">
      <c r="A656" s="155">
        <v>21</v>
      </c>
      <c r="B656" s="159"/>
      <c r="C656" s="160" t="s">
        <v>913</v>
      </c>
      <c r="D656" s="155" t="s">
        <v>70</v>
      </c>
      <c r="E656" s="155">
        <v>35</v>
      </c>
      <c r="F656" s="159"/>
      <c r="G656" s="159"/>
      <c r="H656" s="159"/>
      <c r="I656" s="159"/>
      <c r="J656" s="159"/>
      <c r="K656" s="159"/>
      <c r="L656" s="159"/>
      <c r="M656" s="159"/>
      <c r="N656" s="155">
        <v>1</v>
      </c>
      <c r="O656" s="159">
        <f t="shared" si="66"/>
        <v>35</v>
      </c>
    </row>
    <row r="657" spans="1:15">
      <c r="A657" s="155">
        <v>22</v>
      </c>
      <c r="B657" s="159"/>
      <c r="C657" s="160" t="s">
        <v>914</v>
      </c>
      <c r="D657" s="155" t="s">
        <v>70</v>
      </c>
      <c r="E657" s="155">
        <v>15</v>
      </c>
      <c r="F657" s="159"/>
      <c r="G657" s="159"/>
      <c r="H657" s="159"/>
      <c r="I657" s="159"/>
      <c r="J657" s="159"/>
      <c r="K657" s="159"/>
      <c r="L657" s="159"/>
      <c r="M657" s="159"/>
      <c r="N657" s="155">
        <v>2</v>
      </c>
      <c r="O657" s="159">
        <f t="shared" si="66"/>
        <v>30</v>
      </c>
    </row>
    <row r="658" spans="1:15">
      <c r="A658" s="155">
        <v>23</v>
      </c>
      <c r="B658" s="159"/>
      <c r="C658" s="160" t="s">
        <v>915</v>
      </c>
      <c r="D658" s="155" t="s">
        <v>70</v>
      </c>
      <c r="E658" s="155">
        <v>1</v>
      </c>
      <c r="F658" s="159"/>
      <c r="G658" s="159"/>
      <c r="H658" s="159"/>
      <c r="I658" s="159"/>
      <c r="J658" s="159"/>
      <c r="K658" s="159"/>
      <c r="L658" s="159"/>
      <c r="M658" s="159"/>
      <c r="N658" s="155">
        <v>2</v>
      </c>
      <c r="O658" s="159">
        <f t="shared" si="66"/>
        <v>2</v>
      </c>
    </row>
    <row r="659" spans="1:15">
      <c r="A659" s="155">
        <v>24</v>
      </c>
      <c r="B659" s="159"/>
      <c r="C659" s="160" t="s">
        <v>916</v>
      </c>
      <c r="D659" s="155" t="s">
        <v>70</v>
      </c>
      <c r="E659" s="155">
        <v>3</v>
      </c>
      <c r="F659" s="159"/>
      <c r="G659" s="159"/>
      <c r="H659" s="159"/>
      <c r="I659" s="159"/>
      <c r="J659" s="159"/>
      <c r="K659" s="159"/>
      <c r="L659" s="159"/>
      <c r="M659" s="159"/>
      <c r="N659" s="155">
        <v>4</v>
      </c>
      <c r="O659" s="159">
        <f t="shared" si="66"/>
        <v>12</v>
      </c>
    </row>
    <row r="660" spans="1:15">
      <c r="A660" s="155">
        <v>25</v>
      </c>
      <c r="B660" s="159"/>
      <c r="C660" s="160" t="s">
        <v>917</v>
      </c>
      <c r="D660" s="155" t="s">
        <v>59</v>
      </c>
      <c r="E660" s="155">
        <v>24</v>
      </c>
      <c r="F660" s="159"/>
      <c r="G660" s="159"/>
      <c r="H660" s="159"/>
      <c r="I660" s="159"/>
      <c r="J660" s="159"/>
      <c r="K660" s="159"/>
      <c r="L660" s="159"/>
      <c r="M660" s="159"/>
      <c r="N660" s="155">
        <v>2</v>
      </c>
      <c r="O660" s="159">
        <f t="shared" si="66"/>
        <v>48</v>
      </c>
    </row>
    <row r="661" spans="1:15">
      <c r="A661" s="155">
        <v>26</v>
      </c>
      <c r="B661" s="159"/>
      <c r="C661" s="160" t="s">
        <v>918</v>
      </c>
      <c r="D661" s="155" t="s">
        <v>70</v>
      </c>
      <c r="E661" s="155">
        <v>6</v>
      </c>
      <c r="F661" s="159"/>
      <c r="G661" s="159"/>
      <c r="H661" s="159"/>
      <c r="I661" s="159"/>
      <c r="J661" s="159"/>
      <c r="K661" s="159"/>
      <c r="L661" s="159"/>
      <c r="M661" s="159"/>
      <c r="N661" s="155">
        <v>6</v>
      </c>
      <c r="O661" s="159">
        <f t="shared" si="66"/>
        <v>36</v>
      </c>
    </row>
    <row r="662" spans="1:15" ht="25.5">
      <c r="A662" s="155">
        <v>27</v>
      </c>
      <c r="B662" s="159"/>
      <c r="C662" s="160" t="s">
        <v>919</v>
      </c>
      <c r="D662" s="155" t="s">
        <v>70</v>
      </c>
      <c r="E662" s="155">
        <v>300</v>
      </c>
      <c r="F662" s="159"/>
      <c r="G662" s="159"/>
      <c r="H662" s="159"/>
      <c r="I662" s="159"/>
      <c r="J662" s="159"/>
      <c r="K662" s="159"/>
      <c r="L662" s="159"/>
      <c r="M662" s="159"/>
      <c r="N662" s="155">
        <v>10</v>
      </c>
      <c r="O662" s="159">
        <f t="shared" si="66"/>
        <v>3000</v>
      </c>
    </row>
    <row r="663" spans="1:15" ht="25.5">
      <c r="A663" s="155">
        <v>28</v>
      </c>
      <c r="B663" s="159"/>
      <c r="C663" s="160" t="s">
        <v>920</v>
      </c>
      <c r="D663" s="155" t="s">
        <v>70</v>
      </c>
      <c r="E663" s="155">
        <v>200</v>
      </c>
      <c r="F663" s="159"/>
      <c r="G663" s="159"/>
      <c r="H663" s="159"/>
      <c r="I663" s="159"/>
      <c r="J663" s="159"/>
      <c r="K663" s="159"/>
      <c r="L663" s="159"/>
      <c r="M663" s="159"/>
      <c r="N663" s="155">
        <v>1</v>
      </c>
      <c r="O663" s="159">
        <f t="shared" si="66"/>
        <v>200</v>
      </c>
    </row>
    <row r="664" spans="1:15" ht="25.5">
      <c r="A664" s="155">
        <v>29</v>
      </c>
      <c r="B664" s="159"/>
      <c r="C664" s="160" t="s">
        <v>921</v>
      </c>
      <c r="D664" s="155" t="s">
        <v>70</v>
      </c>
      <c r="E664" s="155">
        <v>200</v>
      </c>
      <c r="F664" s="159"/>
      <c r="G664" s="159"/>
      <c r="H664" s="159"/>
      <c r="I664" s="159"/>
      <c r="J664" s="159"/>
      <c r="K664" s="159"/>
      <c r="L664" s="159"/>
      <c r="M664" s="159"/>
      <c r="N664" s="155">
        <v>2</v>
      </c>
      <c r="O664" s="159">
        <f t="shared" si="66"/>
        <v>400</v>
      </c>
    </row>
    <row r="665" spans="1:15">
      <c r="A665" s="155">
        <v>30</v>
      </c>
      <c r="B665" s="159"/>
      <c r="C665" s="160" t="s">
        <v>922</v>
      </c>
      <c r="D665" s="155" t="s">
        <v>70</v>
      </c>
      <c r="E665" s="155">
        <v>5</v>
      </c>
      <c r="F665" s="159"/>
      <c r="G665" s="159"/>
      <c r="H665" s="159"/>
      <c r="I665" s="159"/>
      <c r="J665" s="159"/>
      <c r="K665" s="159"/>
      <c r="L665" s="159"/>
      <c r="M665" s="159"/>
      <c r="N665" s="155">
        <v>1</v>
      </c>
      <c r="O665" s="159">
        <f t="shared" si="66"/>
        <v>5</v>
      </c>
    </row>
    <row r="666" spans="1:15" ht="25.5">
      <c r="A666" s="155">
        <v>31</v>
      </c>
      <c r="B666" s="159"/>
      <c r="C666" s="161" t="s">
        <v>923</v>
      </c>
      <c r="D666" s="155" t="s">
        <v>70</v>
      </c>
      <c r="E666" s="155">
        <v>250863.25</v>
      </c>
      <c r="F666" s="155">
        <v>1</v>
      </c>
      <c r="G666" s="160">
        <f t="shared" ref="G666:G674" si="67">(E666*F666)</f>
        <v>250863.25</v>
      </c>
      <c r="H666" s="159"/>
      <c r="I666" s="159"/>
      <c r="J666" s="159"/>
      <c r="K666" s="159"/>
      <c r="L666" s="159"/>
      <c r="M666" s="159"/>
      <c r="N666" s="155"/>
      <c r="O666" s="159"/>
    </row>
    <row r="667" spans="1:15">
      <c r="A667" s="155">
        <v>32</v>
      </c>
      <c r="B667" s="159"/>
      <c r="C667" s="162" t="s">
        <v>924</v>
      </c>
      <c r="D667" s="155" t="s">
        <v>70</v>
      </c>
      <c r="E667" s="155">
        <v>23423</v>
      </c>
      <c r="F667" s="155">
        <v>5</v>
      </c>
      <c r="G667" s="163">
        <f t="shared" si="67"/>
        <v>117115</v>
      </c>
      <c r="H667" s="159"/>
      <c r="I667" s="159"/>
      <c r="J667" s="159"/>
      <c r="K667" s="159"/>
      <c r="L667" s="159"/>
      <c r="M667" s="159"/>
      <c r="N667" s="155"/>
      <c r="O667" s="159"/>
    </row>
    <row r="668" spans="1:15" ht="25.5">
      <c r="A668" s="155">
        <v>33</v>
      </c>
      <c r="B668" s="159"/>
      <c r="C668" s="164" t="s">
        <v>925</v>
      </c>
      <c r="D668" s="165" t="s">
        <v>70</v>
      </c>
      <c r="E668" s="166">
        <v>425567</v>
      </c>
      <c r="F668" s="165">
        <v>1</v>
      </c>
      <c r="G668" s="163">
        <f t="shared" si="67"/>
        <v>425567</v>
      </c>
      <c r="H668" s="167"/>
      <c r="I668" s="167"/>
      <c r="J668" s="167"/>
      <c r="K668" s="167"/>
      <c r="L668" s="167"/>
      <c r="M668" s="167"/>
      <c r="N668" s="168"/>
      <c r="O668" s="167"/>
    </row>
    <row r="669" spans="1:15">
      <c r="A669" s="155">
        <v>34</v>
      </c>
      <c r="B669" s="159"/>
      <c r="C669" s="164" t="s">
        <v>926</v>
      </c>
      <c r="D669" s="165" t="s">
        <v>70</v>
      </c>
      <c r="E669" s="166">
        <v>487500</v>
      </c>
      <c r="F669" s="165">
        <v>1</v>
      </c>
      <c r="G669" s="163">
        <f t="shared" si="67"/>
        <v>487500</v>
      </c>
      <c r="H669" s="167"/>
      <c r="I669" s="167"/>
      <c r="J669" s="167"/>
      <c r="K669" s="167"/>
      <c r="L669" s="167"/>
      <c r="M669" s="167"/>
      <c r="N669" s="168"/>
      <c r="O669" s="167"/>
    </row>
    <row r="670" spans="1:15">
      <c r="A670" s="155">
        <v>35</v>
      </c>
      <c r="B670" s="159"/>
      <c r="C670" s="164" t="s">
        <v>927</v>
      </c>
      <c r="D670" s="165" t="s">
        <v>70</v>
      </c>
      <c r="E670" s="166">
        <v>23.01</v>
      </c>
      <c r="F670" s="165">
        <v>915</v>
      </c>
      <c r="G670" s="163">
        <f t="shared" si="67"/>
        <v>21054.15</v>
      </c>
      <c r="H670" s="167"/>
      <c r="I670" s="167"/>
      <c r="J670" s="167"/>
      <c r="K670" s="167"/>
      <c r="L670" s="167"/>
      <c r="M670" s="167"/>
      <c r="N670" s="168"/>
      <c r="O670" s="167"/>
    </row>
    <row r="671" spans="1:15">
      <c r="A671" s="155">
        <v>36</v>
      </c>
      <c r="B671" s="159"/>
      <c r="C671" s="169" t="s">
        <v>928</v>
      </c>
      <c r="D671" s="165" t="s">
        <v>70</v>
      </c>
      <c r="E671" s="170">
        <v>37.465000000000003</v>
      </c>
      <c r="F671" s="165">
        <v>1446</v>
      </c>
      <c r="G671" s="163">
        <f t="shared" si="67"/>
        <v>54174.390000000007</v>
      </c>
      <c r="H671" s="167"/>
      <c r="I671" s="167"/>
      <c r="J671" s="167"/>
      <c r="K671" s="167"/>
      <c r="L671" s="167"/>
      <c r="M671" s="167"/>
      <c r="N671" s="168"/>
      <c r="O671" s="167"/>
    </row>
    <row r="672" spans="1:15">
      <c r="A672" s="155">
        <v>37</v>
      </c>
      <c r="B672" s="159"/>
      <c r="C672" s="169" t="s">
        <v>929</v>
      </c>
      <c r="D672" s="165" t="s">
        <v>70</v>
      </c>
      <c r="E672" s="166">
        <v>474.36</v>
      </c>
      <c r="F672" s="165">
        <v>44</v>
      </c>
      <c r="G672" s="163">
        <f t="shared" si="67"/>
        <v>20871.84</v>
      </c>
      <c r="H672" s="167"/>
      <c r="I672" s="167"/>
      <c r="J672" s="167"/>
      <c r="K672" s="167"/>
      <c r="L672" s="167"/>
      <c r="M672" s="167"/>
      <c r="N672" s="168"/>
      <c r="O672" s="167"/>
    </row>
    <row r="673" spans="1:15">
      <c r="A673" s="155">
        <v>38</v>
      </c>
      <c r="B673" s="159"/>
      <c r="C673" s="169" t="s">
        <v>930</v>
      </c>
      <c r="D673" s="165" t="s">
        <v>70</v>
      </c>
      <c r="E673" s="166">
        <v>644.28</v>
      </c>
      <c r="F673" s="165">
        <v>45</v>
      </c>
      <c r="G673" s="163">
        <f t="shared" si="67"/>
        <v>28992.6</v>
      </c>
      <c r="H673" s="167"/>
      <c r="I673" s="167"/>
      <c r="J673" s="167"/>
      <c r="K673" s="167"/>
      <c r="L673" s="167"/>
      <c r="M673" s="167"/>
      <c r="N673" s="168"/>
      <c r="O673" s="167"/>
    </row>
    <row r="674" spans="1:15">
      <c r="A674" s="155">
        <v>39</v>
      </c>
      <c r="B674" s="159"/>
      <c r="C674" s="169" t="s">
        <v>931</v>
      </c>
      <c r="D674" s="165" t="s">
        <v>70</v>
      </c>
      <c r="E674" s="166">
        <v>656.08</v>
      </c>
      <c r="F674" s="165">
        <v>20</v>
      </c>
      <c r="G674" s="163">
        <f t="shared" si="67"/>
        <v>13121.6</v>
      </c>
      <c r="H674" s="167"/>
      <c r="I674" s="167"/>
      <c r="J674" s="167"/>
      <c r="K674" s="167"/>
      <c r="L674" s="167"/>
      <c r="M674" s="167"/>
      <c r="N674" s="168"/>
      <c r="O674" s="167"/>
    </row>
    <row r="675" spans="1:15">
      <c r="A675" s="264" t="s">
        <v>932</v>
      </c>
      <c r="B675" s="264"/>
      <c r="C675" s="264"/>
      <c r="D675" s="264"/>
      <c r="E675" s="155"/>
      <c r="F675" s="155"/>
      <c r="G675" s="155">
        <f>SUM(G636:G674)</f>
        <v>1419259.83</v>
      </c>
      <c r="H675" s="155"/>
      <c r="I675" s="155"/>
      <c r="J675" s="155"/>
      <c r="K675" s="155"/>
      <c r="L675" s="155"/>
      <c r="M675" s="155"/>
      <c r="N675" s="155"/>
      <c r="O675" s="155">
        <f>SUM(O636:O674)</f>
        <v>10475.82</v>
      </c>
    </row>
    <row r="676" spans="1:15">
      <c r="A676" s="265" t="s">
        <v>933</v>
      </c>
      <c r="B676" s="266"/>
      <c r="C676" s="266"/>
      <c r="D676" s="267"/>
      <c r="E676" s="155"/>
      <c r="F676" s="155"/>
      <c r="G676" s="268">
        <f>(G675+I675+K675+M675+O675)</f>
        <v>1429735.6500000001</v>
      </c>
      <c r="H676" s="269"/>
      <c r="I676" s="269"/>
      <c r="J676" s="269"/>
      <c r="K676" s="269"/>
      <c r="L676" s="269"/>
      <c r="M676" s="269"/>
      <c r="N676" s="269"/>
      <c r="O676" s="270"/>
    </row>
    <row r="677" spans="1:15">
      <c r="A677" s="153"/>
      <c r="B677" s="154"/>
      <c r="C677" s="154"/>
      <c r="D677" s="154"/>
      <c r="E677" s="154"/>
      <c r="F677" s="154"/>
      <c r="G677" s="154"/>
      <c r="H677" s="154"/>
      <c r="I677" s="154"/>
      <c r="J677" s="154"/>
      <c r="K677" s="154"/>
      <c r="L677" s="154"/>
      <c r="M677" s="154"/>
      <c r="N677" s="154"/>
      <c r="O677" s="154"/>
    </row>
    <row r="678" spans="1:15">
      <c r="A678" s="255" t="s">
        <v>1034</v>
      </c>
      <c r="B678" s="255"/>
      <c r="C678" s="255"/>
      <c r="D678" s="255"/>
      <c r="E678" s="255"/>
      <c r="F678" s="255"/>
      <c r="G678" s="255"/>
      <c r="H678" s="255"/>
      <c r="I678" s="255"/>
      <c r="J678" s="255"/>
      <c r="K678" s="255"/>
      <c r="L678" s="255"/>
      <c r="M678" s="255"/>
      <c r="N678" s="255"/>
      <c r="O678" s="255"/>
    </row>
    <row r="679" spans="1:15">
      <c r="A679" s="197"/>
      <c r="B679" s="278" t="s">
        <v>934</v>
      </c>
      <c r="C679" s="278"/>
      <c r="D679" s="278"/>
      <c r="E679" s="278"/>
      <c r="F679" s="278"/>
      <c r="G679" s="278"/>
      <c r="H679" s="278"/>
      <c r="I679" s="278"/>
      <c r="J679" s="278"/>
      <c r="K679" s="278"/>
      <c r="L679" s="278"/>
      <c r="M679" s="278"/>
      <c r="N679" s="278"/>
      <c r="O679" s="278"/>
    </row>
    <row r="680" spans="1:15">
      <c r="A680" s="197"/>
      <c r="B680" s="271" t="s">
        <v>1</v>
      </c>
      <c r="C680" s="271"/>
      <c r="D680" s="271" t="s">
        <v>887</v>
      </c>
      <c r="E680" s="271"/>
      <c r="F680" s="198"/>
      <c r="G680" s="198"/>
      <c r="H680" s="198"/>
      <c r="I680" s="198"/>
      <c r="J680" s="198"/>
      <c r="K680" s="198"/>
      <c r="L680" s="198"/>
      <c r="M680" s="198"/>
      <c r="N680" s="198"/>
      <c r="O680" s="198"/>
    </row>
    <row r="681" spans="1:15">
      <c r="A681" s="197"/>
      <c r="B681" s="271" t="s">
        <v>3</v>
      </c>
      <c r="C681" s="271"/>
      <c r="D681" s="277" t="s">
        <v>888</v>
      </c>
      <c r="E681" s="277"/>
      <c r="F681" s="277"/>
      <c r="G681" s="277"/>
      <c r="H681" s="277"/>
      <c r="I681" s="277"/>
      <c r="J681" s="277"/>
      <c r="K681" s="198"/>
      <c r="L681" s="198"/>
      <c r="M681" s="198"/>
      <c r="N681" s="198"/>
      <c r="O681" s="198"/>
    </row>
    <row r="682" spans="1:15">
      <c r="A682" s="197"/>
      <c r="B682" s="271" t="s">
        <v>5</v>
      </c>
      <c r="C682" s="271"/>
      <c r="D682" s="272" t="s">
        <v>889</v>
      </c>
      <c r="E682" s="272"/>
      <c r="F682" s="272"/>
      <c r="G682" s="272"/>
      <c r="H682" s="272"/>
      <c r="I682" s="272"/>
      <c r="J682" s="272"/>
      <c r="K682" s="272"/>
      <c r="L682" s="198"/>
      <c r="M682" s="198"/>
      <c r="N682" s="198"/>
      <c r="O682" s="198"/>
    </row>
    <row r="683" spans="1:15">
      <c r="A683" s="197"/>
      <c r="B683" s="271" t="s">
        <v>890</v>
      </c>
      <c r="C683" s="271"/>
      <c r="D683" s="272" t="s">
        <v>891</v>
      </c>
      <c r="E683" s="272"/>
      <c r="F683" s="272"/>
      <c r="G683" s="272"/>
      <c r="H683" s="272"/>
      <c r="I683" s="272"/>
      <c r="J683" s="272"/>
      <c r="K683" s="272"/>
      <c r="L683" s="198"/>
      <c r="M683" s="198"/>
      <c r="N683" s="198"/>
      <c r="O683" s="198"/>
    </row>
    <row r="684" spans="1:15">
      <c r="A684" s="197"/>
      <c r="B684" s="197" t="s">
        <v>174</v>
      </c>
      <c r="C684" s="198"/>
      <c r="D684" s="273">
        <v>46204</v>
      </c>
      <c r="E684" s="274"/>
      <c r="F684" s="274"/>
      <c r="G684" s="274"/>
      <c r="H684" s="198"/>
      <c r="I684" s="198"/>
      <c r="J684" s="198"/>
      <c r="K684" s="198"/>
      <c r="L684" s="198"/>
      <c r="M684" s="198"/>
      <c r="N684" s="198"/>
      <c r="O684" s="198"/>
    </row>
    <row r="685" spans="1:15">
      <c r="A685" s="264" t="s">
        <v>892</v>
      </c>
      <c r="B685" s="264" t="s">
        <v>326</v>
      </c>
      <c r="C685" s="264" t="s">
        <v>11</v>
      </c>
      <c r="D685" s="264" t="s">
        <v>12</v>
      </c>
      <c r="E685" s="275" t="s">
        <v>328</v>
      </c>
      <c r="F685" s="264" t="s">
        <v>14</v>
      </c>
      <c r="G685" s="264"/>
      <c r="H685" s="264" t="s">
        <v>108</v>
      </c>
      <c r="I685" s="264"/>
      <c r="J685" s="264" t="s">
        <v>16</v>
      </c>
      <c r="K685" s="264"/>
      <c r="L685" s="264" t="s">
        <v>17</v>
      </c>
      <c r="M685" s="264"/>
      <c r="N685" s="264" t="s">
        <v>176</v>
      </c>
      <c r="O685" s="264"/>
    </row>
    <row r="686" spans="1:15" ht="38.25">
      <c r="A686" s="264"/>
      <c r="B686" s="264"/>
      <c r="C686" s="264"/>
      <c r="D686" s="264"/>
      <c r="E686" s="276"/>
      <c r="F686" s="155" t="s">
        <v>20</v>
      </c>
      <c r="G686" s="155" t="s">
        <v>22</v>
      </c>
      <c r="H686" s="155" t="s">
        <v>20</v>
      </c>
      <c r="I686" s="155" t="s">
        <v>22</v>
      </c>
      <c r="J686" s="155" t="s">
        <v>20</v>
      </c>
      <c r="K686" s="155" t="s">
        <v>22</v>
      </c>
      <c r="L686" s="155" t="s">
        <v>20</v>
      </c>
      <c r="M686" s="155" t="s">
        <v>22</v>
      </c>
      <c r="N686" s="155" t="s">
        <v>20</v>
      </c>
      <c r="O686" s="155" t="s">
        <v>22</v>
      </c>
    </row>
    <row r="687" spans="1:15" ht="25.5">
      <c r="A687" s="155">
        <v>1</v>
      </c>
      <c r="B687" s="159"/>
      <c r="C687" s="164" t="s">
        <v>935</v>
      </c>
      <c r="D687" s="165" t="s">
        <v>936</v>
      </c>
      <c r="E687" s="171">
        <v>65</v>
      </c>
      <c r="F687" s="171"/>
      <c r="G687" s="159"/>
      <c r="H687" s="159"/>
      <c r="I687" s="159"/>
      <c r="J687" s="159"/>
      <c r="K687" s="159"/>
      <c r="L687" s="159"/>
      <c r="M687" s="159"/>
      <c r="N687" s="171">
        <v>44</v>
      </c>
      <c r="O687" s="159">
        <f>(E687*N687)</f>
        <v>2860</v>
      </c>
    </row>
    <row r="688" spans="1:15" ht="25.5">
      <c r="A688" s="155">
        <v>2</v>
      </c>
      <c r="B688" s="159"/>
      <c r="C688" s="164" t="s">
        <v>937</v>
      </c>
      <c r="D688" s="165" t="s">
        <v>70</v>
      </c>
      <c r="E688" s="171" t="s">
        <v>938</v>
      </c>
      <c r="F688" s="171"/>
      <c r="G688" s="159"/>
      <c r="H688" s="159"/>
      <c r="I688" s="159"/>
      <c r="J688" s="159"/>
      <c r="K688" s="159"/>
      <c r="L688" s="159"/>
      <c r="M688" s="159"/>
      <c r="N688" s="171">
        <v>1</v>
      </c>
      <c r="O688" s="159">
        <v>0</v>
      </c>
    </row>
    <row r="689" spans="1:16">
      <c r="A689" s="265" t="s">
        <v>932</v>
      </c>
      <c r="B689" s="266"/>
      <c r="C689" s="266"/>
      <c r="D689" s="267"/>
      <c r="E689" s="155"/>
      <c r="F689" s="155"/>
      <c r="G689" s="157">
        <v>0</v>
      </c>
      <c r="H689" s="155"/>
      <c r="I689" s="155"/>
      <c r="J689" s="155"/>
      <c r="K689" s="155"/>
      <c r="L689" s="155"/>
      <c r="M689" s="155"/>
      <c r="N689" s="155"/>
      <c r="O689" s="157">
        <f>SUM(O687:O688)</f>
        <v>2860</v>
      </c>
    </row>
    <row r="690" spans="1:16">
      <c r="A690" s="265" t="s">
        <v>933</v>
      </c>
      <c r="B690" s="266"/>
      <c r="C690" s="266"/>
      <c r="D690" s="267"/>
      <c r="E690" s="155"/>
      <c r="F690" s="155"/>
      <c r="G690" s="268">
        <f>(G689+I689+K689+M689+O689)</f>
        <v>2860</v>
      </c>
      <c r="H690" s="269"/>
      <c r="I690" s="269"/>
      <c r="J690" s="269"/>
      <c r="K690" s="269"/>
      <c r="L690" s="269"/>
      <c r="M690" s="269"/>
      <c r="N690" s="269"/>
      <c r="O690" s="270"/>
    </row>
    <row r="691" spans="1:16">
      <c r="A691" s="156"/>
      <c r="B691" s="156"/>
      <c r="C691" s="156"/>
      <c r="D691" s="156"/>
      <c r="E691" s="156"/>
      <c r="F691" s="156"/>
      <c r="G691" s="158"/>
      <c r="H691" s="158"/>
      <c r="I691" s="158"/>
      <c r="J691" s="158"/>
      <c r="K691" s="158"/>
      <c r="L691" s="158"/>
      <c r="M691" s="158"/>
      <c r="N691" s="158"/>
      <c r="O691" s="158"/>
    </row>
    <row r="692" spans="1:16" ht="12.75" customHeight="1">
      <c r="A692" s="255" t="s">
        <v>1035</v>
      </c>
      <c r="B692" s="255"/>
      <c r="C692" s="255"/>
      <c r="D692" s="255"/>
      <c r="E692" s="255"/>
      <c r="F692" s="255"/>
      <c r="G692" s="255"/>
      <c r="H692" s="255"/>
      <c r="I692" s="255"/>
      <c r="J692" s="255"/>
      <c r="K692" s="255"/>
      <c r="L692" s="255"/>
      <c r="M692" s="255"/>
      <c r="N692" s="255"/>
      <c r="O692" s="255"/>
    </row>
    <row r="693" spans="1:16">
      <c r="A693" s="256" t="s">
        <v>0</v>
      </c>
      <c r="B693" s="256"/>
      <c r="C693" s="256"/>
      <c r="D693" s="256"/>
      <c r="E693" s="256"/>
      <c r="F693" s="256"/>
      <c r="G693" s="256"/>
      <c r="H693" s="256"/>
      <c r="I693" s="256"/>
      <c r="J693" s="256"/>
      <c r="K693" s="256"/>
      <c r="L693" s="256"/>
      <c r="M693" s="256"/>
      <c r="N693" s="256"/>
      <c r="O693" s="256"/>
      <c r="P693" s="199"/>
    </row>
    <row r="694" spans="1:16">
      <c r="A694" s="200" t="s">
        <v>1</v>
      </c>
      <c r="B694" s="200"/>
      <c r="C694" s="201"/>
      <c r="D694" s="201" t="s">
        <v>939</v>
      </c>
      <c r="E694" s="201"/>
      <c r="F694" s="201"/>
      <c r="G694" s="201"/>
      <c r="H694" s="201"/>
      <c r="I694" s="201"/>
      <c r="J694" s="201"/>
      <c r="K694" s="201"/>
      <c r="L694" s="201"/>
      <c r="M694" s="201"/>
      <c r="N694" s="201"/>
      <c r="O694" s="201"/>
      <c r="P694" s="202"/>
    </row>
    <row r="695" spans="1:16">
      <c r="A695" s="200" t="s">
        <v>3</v>
      </c>
      <c r="B695" s="200"/>
      <c r="C695" s="201"/>
      <c r="D695" s="201" t="s">
        <v>940</v>
      </c>
      <c r="E695" s="201"/>
      <c r="F695" s="201"/>
      <c r="G695" s="201"/>
      <c r="H695" s="201"/>
      <c r="I695" s="201"/>
      <c r="J695" s="201"/>
      <c r="K695" s="201"/>
      <c r="L695" s="201"/>
      <c r="M695" s="201"/>
      <c r="N695" s="201"/>
      <c r="O695" s="201"/>
      <c r="P695" s="202"/>
    </row>
    <row r="696" spans="1:16">
      <c r="A696" s="200" t="s">
        <v>941</v>
      </c>
      <c r="B696" s="200"/>
      <c r="C696" s="201"/>
      <c r="D696" s="201" t="s">
        <v>942</v>
      </c>
      <c r="E696" s="201"/>
      <c r="F696" s="201"/>
      <c r="G696" s="201"/>
      <c r="H696" s="201"/>
      <c r="I696" s="201"/>
      <c r="J696" s="201"/>
      <c r="K696" s="201"/>
      <c r="L696" s="201"/>
      <c r="M696" s="201"/>
      <c r="N696" s="201"/>
      <c r="O696" s="201"/>
      <c r="P696" s="203"/>
    </row>
    <row r="697" spans="1:16">
      <c r="A697" s="200" t="s">
        <v>943</v>
      </c>
      <c r="B697" s="200"/>
      <c r="C697" s="201"/>
      <c r="D697" s="201" t="s">
        <v>944</v>
      </c>
      <c r="E697" s="201"/>
      <c r="F697" s="201"/>
      <c r="G697" s="201"/>
      <c r="H697" s="201"/>
      <c r="I697" s="201"/>
      <c r="J697" s="201"/>
      <c r="K697" s="201"/>
      <c r="L697" s="201"/>
      <c r="M697" s="201"/>
      <c r="N697" s="201"/>
      <c r="O697" s="201"/>
      <c r="P697" s="203"/>
    </row>
    <row r="698" spans="1:16">
      <c r="A698" s="257" t="s">
        <v>174</v>
      </c>
      <c r="B698" s="257"/>
      <c r="C698" s="201"/>
      <c r="D698" s="258" t="s">
        <v>945</v>
      </c>
      <c r="E698" s="258"/>
      <c r="F698" s="201"/>
      <c r="G698" s="201"/>
      <c r="H698" s="201"/>
      <c r="I698" s="201"/>
      <c r="J698" s="201"/>
      <c r="K698" s="201"/>
      <c r="L698" s="201"/>
      <c r="M698" s="201"/>
      <c r="N698" s="201"/>
      <c r="O698" s="201"/>
      <c r="P698" s="203"/>
    </row>
    <row r="699" spans="1:16">
      <c r="A699" s="259" t="s">
        <v>892</v>
      </c>
      <c r="B699" s="259" t="s">
        <v>326</v>
      </c>
      <c r="C699" s="261" t="s">
        <v>11</v>
      </c>
      <c r="D699" s="261" t="s">
        <v>12</v>
      </c>
      <c r="E699" s="262" t="s">
        <v>946</v>
      </c>
      <c r="F699" s="262" t="s">
        <v>14</v>
      </c>
      <c r="G699" s="262"/>
      <c r="H699" s="261" t="s">
        <v>108</v>
      </c>
      <c r="I699" s="261"/>
      <c r="J699" s="261" t="s">
        <v>947</v>
      </c>
      <c r="K699" s="261"/>
      <c r="L699" s="261" t="s">
        <v>17</v>
      </c>
      <c r="M699" s="261"/>
      <c r="N699" s="261" t="s">
        <v>176</v>
      </c>
      <c r="O699" s="263"/>
      <c r="P699" s="172"/>
    </row>
    <row r="700" spans="1:16" ht="38.25">
      <c r="A700" s="260"/>
      <c r="B700" s="260"/>
      <c r="C700" s="261"/>
      <c r="D700" s="261"/>
      <c r="E700" s="262"/>
      <c r="F700" s="174" t="s">
        <v>948</v>
      </c>
      <c r="G700" s="175" t="s">
        <v>949</v>
      </c>
      <c r="H700" s="174" t="s">
        <v>948</v>
      </c>
      <c r="I700" s="175" t="s">
        <v>950</v>
      </c>
      <c r="J700" s="174" t="s">
        <v>948</v>
      </c>
      <c r="K700" s="175" t="s">
        <v>22</v>
      </c>
      <c r="L700" s="174" t="s">
        <v>948</v>
      </c>
      <c r="M700" s="175" t="s">
        <v>22</v>
      </c>
      <c r="N700" s="174" t="s">
        <v>948</v>
      </c>
      <c r="O700" s="176" t="s">
        <v>22</v>
      </c>
      <c r="P700" s="172"/>
    </row>
    <row r="701" spans="1:16" ht="25.5">
      <c r="A701" s="174">
        <v>1</v>
      </c>
      <c r="B701" s="174" t="s">
        <v>951</v>
      </c>
      <c r="C701" s="164" t="s">
        <v>952</v>
      </c>
      <c r="D701" s="177" t="s">
        <v>70</v>
      </c>
      <c r="E701" s="178">
        <v>4401.2700000000004</v>
      </c>
      <c r="F701" s="177"/>
      <c r="G701" s="178"/>
      <c r="H701" s="172"/>
      <c r="I701" s="172"/>
      <c r="J701" s="172"/>
      <c r="K701" s="172"/>
      <c r="L701" s="172"/>
      <c r="M701" s="172"/>
      <c r="N701" s="177">
        <v>1</v>
      </c>
      <c r="O701" s="179">
        <f>E701</f>
        <v>4401.2700000000004</v>
      </c>
      <c r="P701" s="180" t="s">
        <v>953</v>
      </c>
    </row>
    <row r="702" spans="1:16">
      <c r="A702" s="174">
        <v>2</v>
      </c>
      <c r="B702" s="174" t="s">
        <v>954</v>
      </c>
      <c r="C702" s="164" t="s">
        <v>955</v>
      </c>
      <c r="D702" s="177" t="s">
        <v>70</v>
      </c>
      <c r="E702" s="178">
        <v>4275</v>
      </c>
      <c r="F702" s="177">
        <v>1</v>
      </c>
      <c r="G702" s="178">
        <f>E702*F702</f>
        <v>4275</v>
      </c>
      <c r="H702" s="172"/>
      <c r="I702" s="172"/>
      <c r="J702" s="172"/>
      <c r="K702" s="172"/>
      <c r="L702" s="172"/>
      <c r="M702" s="172"/>
      <c r="N702" s="172"/>
      <c r="O702" s="181"/>
      <c r="P702" s="172"/>
    </row>
    <row r="703" spans="1:16" ht="25.5">
      <c r="A703" s="174">
        <v>3</v>
      </c>
      <c r="B703" s="174" t="s">
        <v>954</v>
      </c>
      <c r="C703" s="164" t="s">
        <v>956</v>
      </c>
      <c r="D703" s="177" t="s">
        <v>70</v>
      </c>
      <c r="E703" s="178">
        <v>475</v>
      </c>
      <c r="F703" s="177"/>
      <c r="G703" s="178"/>
      <c r="H703" s="172"/>
      <c r="I703" s="172"/>
      <c r="J703" s="172"/>
      <c r="K703" s="172"/>
      <c r="L703" s="172"/>
      <c r="M703" s="172"/>
      <c r="N703" s="177">
        <v>1</v>
      </c>
      <c r="O703" s="179">
        <f>N703*E703</f>
        <v>475</v>
      </c>
      <c r="P703" s="180" t="s">
        <v>953</v>
      </c>
    </row>
    <row r="704" spans="1:16" ht="25.5">
      <c r="A704" s="174">
        <v>4</v>
      </c>
      <c r="B704" s="174" t="s">
        <v>954</v>
      </c>
      <c r="C704" s="164" t="s">
        <v>957</v>
      </c>
      <c r="D704" s="177" t="s">
        <v>70</v>
      </c>
      <c r="E704" s="178">
        <v>99.75</v>
      </c>
      <c r="F704" s="172"/>
      <c r="G704" s="172"/>
      <c r="H704" s="172"/>
      <c r="I704" s="172"/>
      <c r="J704" s="172"/>
      <c r="K704" s="172"/>
      <c r="L704" s="172"/>
      <c r="M704" s="172"/>
      <c r="N704" s="177">
        <v>1</v>
      </c>
      <c r="O704" s="179">
        <f>N704*E704</f>
        <v>99.75</v>
      </c>
      <c r="P704" s="180" t="s">
        <v>953</v>
      </c>
    </row>
    <row r="705" spans="1:16">
      <c r="A705" s="174">
        <v>5</v>
      </c>
      <c r="B705" s="174" t="s">
        <v>954</v>
      </c>
      <c r="C705" s="164" t="s">
        <v>958</v>
      </c>
      <c r="D705" s="177" t="s">
        <v>70</v>
      </c>
      <c r="E705" s="178">
        <v>199.5</v>
      </c>
      <c r="F705" s="177">
        <v>1</v>
      </c>
      <c r="G705" s="178">
        <f>E705*F705</f>
        <v>199.5</v>
      </c>
      <c r="H705" s="172"/>
      <c r="I705" s="172"/>
      <c r="J705" s="172"/>
      <c r="K705" s="172"/>
      <c r="L705" s="172"/>
      <c r="M705" s="172"/>
      <c r="N705" s="172"/>
      <c r="O705" s="181"/>
      <c r="P705" s="172"/>
    </row>
    <row r="706" spans="1:16">
      <c r="A706" s="174">
        <v>6</v>
      </c>
      <c r="B706" s="174" t="s">
        <v>954</v>
      </c>
      <c r="C706" s="164" t="s">
        <v>959</v>
      </c>
      <c r="D706" s="177" t="s">
        <v>70</v>
      </c>
      <c r="E706" s="178">
        <v>185.25</v>
      </c>
      <c r="F706" s="177">
        <v>1</v>
      </c>
      <c r="G706" s="178">
        <f>F706*E706</f>
        <v>185.25</v>
      </c>
      <c r="H706" s="172"/>
      <c r="I706" s="172"/>
      <c r="J706" s="172"/>
      <c r="K706" s="172"/>
      <c r="L706" s="172"/>
      <c r="M706" s="172"/>
      <c r="N706" s="172"/>
      <c r="O706" s="181"/>
      <c r="P706" s="172"/>
    </row>
    <row r="707" spans="1:16" ht="25.5">
      <c r="A707" s="174">
        <v>7</v>
      </c>
      <c r="B707" s="64" t="s">
        <v>960</v>
      </c>
      <c r="C707" s="50" t="s">
        <v>961</v>
      </c>
      <c r="D707" s="3" t="s">
        <v>70</v>
      </c>
      <c r="E707" s="35">
        <v>285</v>
      </c>
      <c r="F707" s="3"/>
      <c r="G707" s="35"/>
      <c r="H707" s="21"/>
      <c r="I707" s="21"/>
      <c r="J707" s="21"/>
      <c r="K707" s="21"/>
      <c r="L707" s="21"/>
      <c r="M707" s="21"/>
      <c r="N707" s="64">
        <v>1</v>
      </c>
      <c r="O707" s="182">
        <f>E707*N707</f>
        <v>285</v>
      </c>
      <c r="P707" s="180" t="s">
        <v>962</v>
      </c>
    </row>
    <row r="708" spans="1:16" ht="25.5">
      <c r="A708" s="174">
        <v>8</v>
      </c>
      <c r="B708" s="174" t="s">
        <v>954</v>
      </c>
      <c r="C708" s="164" t="s">
        <v>963</v>
      </c>
      <c r="D708" s="177" t="s">
        <v>70</v>
      </c>
      <c r="E708" s="178">
        <v>475</v>
      </c>
      <c r="F708" s="177"/>
      <c r="G708" s="178"/>
      <c r="H708" s="172"/>
      <c r="I708" s="172"/>
      <c r="J708" s="172"/>
      <c r="K708" s="172"/>
      <c r="L708" s="172"/>
      <c r="M708" s="172"/>
      <c r="N708" s="177">
        <v>1</v>
      </c>
      <c r="O708" s="179">
        <f>E708*N708</f>
        <v>475</v>
      </c>
      <c r="P708" s="180" t="s">
        <v>953</v>
      </c>
    </row>
    <row r="709" spans="1:16" ht="25.5">
      <c r="A709" s="174">
        <v>9</v>
      </c>
      <c r="B709" s="174" t="s">
        <v>954</v>
      </c>
      <c r="C709" s="164" t="s">
        <v>964</v>
      </c>
      <c r="D709" s="177" t="s">
        <v>70</v>
      </c>
      <c r="E709" s="178">
        <v>118.75</v>
      </c>
      <c r="F709" s="177"/>
      <c r="G709" s="178"/>
      <c r="H709" s="172"/>
      <c r="I709" s="172"/>
      <c r="J709" s="172"/>
      <c r="K709" s="172"/>
      <c r="L709" s="172"/>
      <c r="M709" s="172"/>
      <c r="N709" s="177">
        <v>4</v>
      </c>
      <c r="O709" s="179">
        <f>N709*E709</f>
        <v>475</v>
      </c>
      <c r="P709" s="180" t="s">
        <v>953</v>
      </c>
    </row>
    <row r="710" spans="1:16">
      <c r="A710" s="174">
        <v>10</v>
      </c>
      <c r="B710" s="174" t="s">
        <v>954</v>
      </c>
      <c r="C710" s="164" t="s">
        <v>965</v>
      </c>
      <c r="D710" s="177" t="s">
        <v>70</v>
      </c>
      <c r="E710" s="178">
        <v>52.25</v>
      </c>
      <c r="F710" s="172"/>
      <c r="G710" s="172"/>
      <c r="H710" s="172"/>
      <c r="I710" s="172"/>
      <c r="J710" s="172"/>
      <c r="K710" s="172"/>
      <c r="L710" s="177">
        <v>1</v>
      </c>
      <c r="M710" s="179">
        <f>L710*E710</f>
        <v>52.25</v>
      </c>
      <c r="N710" s="172"/>
      <c r="O710" s="172"/>
      <c r="P710" s="172"/>
    </row>
    <row r="711" spans="1:16">
      <c r="A711" s="174">
        <v>11</v>
      </c>
      <c r="B711" s="174" t="s">
        <v>954</v>
      </c>
      <c r="C711" s="164" t="s">
        <v>966</v>
      </c>
      <c r="D711" s="177" t="s">
        <v>70</v>
      </c>
      <c r="E711" s="178">
        <v>95</v>
      </c>
      <c r="F711" s="177">
        <v>1</v>
      </c>
      <c r="G711" s="178">
        <f t="shared" ref="G711" si="68">F711*E711</f>
        <v>95</v>
      </c>
      <c r="H711" s="172"/>
      <c r="I711" s="172"/>
      <c r="J711" s="172"/>
      <c r="K711" s="172"/>
      <c r="L711" s="172"/>
      <c r="M711" s="172"/>
      <c r="N711" s="172"/>
      <c r="O711" s="181"/>
      <c r="P711" s="172"/>
    </row>
    <row r="712" spans="1:16">
      <c r="A712" s="174">
        <v>12</v>
      </c>
      <c r="B712" s="174" t="s">
        <v>954</v>
      </c>
      <c r="C712" s="164" t="s">
        <v>967</v>
      </c>
      <c r="D712" s="177" t="s">
        <v>70</v>
      </c>
      <c r="E712" s="178">
        <v>99.75</v>
      </c>
      <c r="F712" s="172"/>
      <c r="G712" s="172"/>
      <c r="H712" s="172"/>
      <c r="I712" s="172"/>
      <c r="J712" s="172"/>
      <c r="K712" s="172"/>
      <c r="L712" s="177">
        <v>1</v>
      </c>
      <c r="M712" s="179">
        <f>L712*E712</f>
        <v>99.75</v>
      </c>
      <c r="N712" s="172"/>
      <c r="O712" s="172"/>
      <c r="P712" s="172"/>
    </row>
    <row r="713" spans="1:16">
      <c r="A713" s="174">
        <v>13</v>
      </c>
      <c r="B713" s="174" t="s">
        <v>954</v>
      </c>
      <c r="C713" s="164" t="s">
        <v>968</v>
      </c>
      <c r="D713" s="177" t="s">
        <v>70</v>
      </c>
      <c r="E713" s="178">
        <v>285</v>
      </c>
      <c r="F713" s="177">
        <v>1</v>
      </c>
      <c r="G713" s="178">
        <f>F713*E713</f>
        <v>285</v>
      </c>
      <c r="H713" s="172"/>
      <c r="I713" s="172"/>
      <c r="J713" s="172"/>
      <c r="K713" s="172"/>
      <c r="L713" s="172"/>
      <c r="M713" s="172"/>
      <c r="N713" s="172"/>
      <c r="O713" s="181"/>
      <c r="P713" s="172"/>
    </row>
    <row r="714" spans="1:16" ht="25.5">
      <c r="A714" s="174">
        <v>14</v>
      </c>
      <c r="B714" s="174" t="s">
        <v>954</v>
      </c>
      <c r="C714" s="164" t="s">
        <v>969</v>
      </c>
      <c r="D714" s="177" t="s">
        <v>70</v>
      </c>
      <c r="E714" s="178">
        <v>19</v>
      </c>
      <c r="F714" s="172"/>
      <c r="G714" s="172"/>
      <c r="H714" s="172"/>
      <c r="I714" s="172"/>
      <c r="J714" s="172"/>
      <c r="K714" s="172"/>
      <c r="L714" s="172"/>
      <c r="M714" s="172"/>
      <c r="N714" s="177">
        <v>1</v>
      </c>
      <c r="O714" s="179">
        <f>N714*E714</f>
        <v>19</v>
      </c>
      <c r="P714" s="180" t="s">
        <v>953</v>
      </c>
    </row>
    <row r="715" spans="1:16">
      <c r="A715" s="174">
        <v>15</v>
      </c>
      <c r="B715" s="64" t="s">
        <v>970</v>
      </c>
      <c r="C715" s="50" t="s">
        <v>971</v>
      </c>
      <c r="D715" s="3" t="s">
        <v>70</v>
      </c>
      <c r="E715" s="35">
        <v>427.5</v>
      </c>
      <c r="F715" s="3">
        <v>1</v>
      </c>
      <c r="G715" s="35">
        <f>F715*E715</f>
        <v>427.5</v>
      </c>
      <c r="H715" s="21"/>
      <c r="I715" s="21"/>
      <c r="J715" s="21"/>
      <c r="K715" s="21"/>
      <c r="L715" s="21"/>
      <c r="M715" s="21"/>
      <c r="N715" s="3"/>
      <c r="O715" s="183"/>
      <c r="P715" s="21"/>
    </row>
    <row r="716" spans="1:16">
      <c r="A716" s="174">
        <v>16</v>
      </c>
      <c r="B716" s="64" t="s">
        <v>972</v>
      </c>
      <c r="C716" s="50" t="s">
        <v>973</v>
      </c>
      <c r="D716" s="3" t="s">
        <v>70</v>
      </c>
      <c r="E716" s="35">
        <v>42.75</v>
      </c>
      <c r="F716" s="3">
        <v>1</v>
      </c>
      <c r="G716" s="35">
        <f>F716*E716</f>
        <v>42.75</v>
      </c>
      <c r="H716" s="21"/>
      <c r="I716" s="21"/>
      <c r="J716" s="21"/>
      <c r="K716" s="21"/>
      <c r="L716" s="21"/>
      <c r="M716" s="21"/>
      <c r="N716" s="3"/>
      <c r="O716" s="183"/>
      <c r="P716" s="180"/>
    </row>
    <row r="717" spans="1:16" ht="25.5">
      <c r="A717" s="174">
        <v>17</v>
      </c>
      <c r="B717" s="64" t="s">
        <v>954</v>
      </c>
      <c r="C717" s="50" t="s">
        <v>974</v>
      </c>
      <c r="D717" s="3" t="s">
        <v>70</v>
      </c>
      <c r="E717" s="35">
        <v>19</v>
      </c>
      <c r="F717" s="21">
        <v>1</v>
      </c>
      <c r="G717" s="21">
        <f>E717*F717</f>
        <v>19</v>
      </c>
      <c r="H717" s="21"/>
      <c r="I717" s="21"/>
      <c r="J717" s="21"/>
      <c r="K717" s="21"/>
      <c r="L717" s="21"/>
      <c r="M717" s="21"/>
      <c r="N717" s="3">
        <v>1</v>
      </c>
      <c r="O717" s="183">
        <f t="shared" ref="O717" si="69">N717*E717</f>
        <v>19</v>
      </c>
      <c r="P717" s="180" t="s">
        <v>975</v>
      </c>
    </row>
    <row r="718" spans="1:16">
      <c r="A718" s="174">
        <v>18</v>
      </c>
      <c r="B718" s="64" t="s">
        <v>976</v>
      </c>
      <c r="C718" s="50" t="s">
        <v>977</v>
      </c>
      <c r="D718" s="3" t="s">
        <v>70</v>
      </c>
      <c r="E718" s="35">
        <v>9.5</v>
      </c>
      <c r="F718" s="3">
        <v>4</v>
      </c>
      <c r="G718" s="35">
        <f>F718*E718</f>
        <v>38</v>
      </c>
      <c r="H718" s="21"/>
      <c r="I718" s="21"/>
      <c r="J718" s="21"/>
      <c r="K718" s="21"/>
      <c r="L718" s="21"/>
      <c r="M718" s="21"/>
      <c r="N718" s="3"/>
      <c r="O718" s="183"/>
      <c r="P718" s="21"/>
    </row>
    <row r="719" spans="1:16" ht="25.5">
      <c r="A719" s="174">
        <v>19</v>
      </c>
      <c r="B719" s="174" t="s">
        <v>978</v>
      </c>
      <c r="C719" s="164" t="s">
        <v>979</v>
      </c>
      <c r="D719" s="177" t="s">
        <v>70</v>
      </c>
      <c r="E719" s="178">
        <v>57</v>
      </c>
      <c r="F719" s="177">
        <v>11</v>
      </c>
      <c r="G719" s="35">
        <f>F719*E719</f>
        <v>627</v>
      </c>
      <c r="H719" s="172"/>
      <c r="I719" s="172"/>
      <c r="J719" s="172"/>
      <c r="K719" s="172"/>
      <c r="L719" s="172"/>
      <c r="M719" s="172"/>
      <c r="N719" s="177">
        <v>2</v>
      </c>
      <c r="O719" s="179">
        <f>N719*E719</f>
        <v>114</v>
      </c>
      <c r="P719" s="180" t="s">
        <v>980</v>
      </c>
    </row>
    <row r="720" spans="1:16">
      <c r="A720" s="174">
        <v>20</v>
      </c>
      <c r="B720" s="174" t="s">
        <v>954</v>
      </c>
      <c r="C720" s="164" t="s">
        <v>981</v>
      </c>
      <c r="D720" s="177" t="s">
        <v>70</v>
      </c>
      <c r="E720" s="178">
        <v>85.5</v>
      </c>
      <c r="F720" s="177">
        <v>8</v>
      </c>
      <c r="G720" s="178">
        <f t="shared" ref="G720:G726" si="70">F720*E720</f>
        <v>684</v>
      </c>
      <c r="H720" s="172"/>
      <c r="I720" s="172"/>
      <c r="J720" s="172"/>
      <c r="K720" s="172"/>
      <c r="L720" s="172"/>
      <c r="M720" s="172"/>
      <c r="N720" s="172"/>
      <c r="O720" s="181"/>
      <c r="P720" s="172"/>
    </row>
    <row r="721" spans="1:16">
      <c r="A721" s="174">
        <v>21</v>
      </c>
      <c r="B721" s="174" t="s">
        <v>954</v>
      </c>
      <c r="C721" s="164" t="s">
        <v>982</v>
      </c>
      <c r="D721" s="177" t="s">
        <v>70</v>
      </c>
      <c r="E721" s="178">
        <v>128.25</v>
      </c>
      <c r="F721" s="177">
        <v>4</v>
      </c>
      <c r="G721" s="35">
        <f t="shared" si="70"/>
        <v>513</v>
      </c>
      <c r="H721" s="172"/>
      <c r="I721" s="172"/>
      <c r="J721" s="172"/>
      <c r="K721" s="172"/>
      <c r="L721" s="172"/>
      <c r="M721" s="172"/>
      <c r="N721" s="172"/>
      <c r="O721" s="181"/>
      <c r="P721" s="172"/>
    </row>
    <row r="722" spans="1:16">
      <c r="A722" s="174">
        <v>22</v>
      </c>
      <c r="B722" s="174" t="s">
        <v>954</v>
      </c>
      <c r="C722" s="164" t="s">
        <v>983</v>
      </c>
      <c r="D722" s="177" t="s">
        <v>70</v>
      </c>
      <c r="E722" s="178">
        <v>199.5</v>
      </c>
      <c r="F722" s="177">
        <v>17</v>
      </c>
      <c r="G722" s="178">
        <f t="shared" si="70"/>
        <v>3391.5</v>
      </c>
      <c r="H722" s="172"/>
      <c r="I722" s="172"/>
      <c r="J722" s="172"/>
      <c r="K722" s="172"/>
      <c r="L722" s="172"/>
      <c r="M722" s="172"/>
      <c r="N722" s="172"/>
      <c r="O722" s="181"/>
      <c r="P722" s="172"/>
    </row>
    <row r="723" spans="1:16">
      <c r="A723" s="174">
        <v>23</v>
      </c>
      <c r="B723" s="174" t="s">
        <v>984</v>
      </c>
      <c r="C723" s="164" t="s">
        <v>985</v>
      </c>
      <c r="D723" s="177" t="s">
        <v>70</v>
      </c>
      <c r="E723" s="178">
        <v>285</v>
      </c>
      <c r="F723" s="177">
        <v>1</v>
      </c>
      <c r="G723" s="35">
        <f t="shared" si="70"/>
        <v>285</v>
      </c>
      <c r="H723" s="172"/>
      <c r="I723" s="172"/>
      <c r="J723" s="172"/>
      <c r="K723" s="172"/>
      <c r="L723" s="172"/>
      <c r="M723" s="172"/>
      <c r="N723" s="172"/>
      <c r="O723" s="181"/>
      <c r="P723" s="172"/>
    </row>
    <row r="724" spans="1:16" ht="25.5">
      <c r="A724" s="174">
        <v>24</v>
      </c>
      <c r="B724" s="174" t="s">
        <v>986</v>
      </c>
      <c r="C724" s="164" t="s">
        <v>987</v>
      </c>
      <c r="D724" s="177" t="s">
        <v>70</v>
      </c>
      <c r="E724" s="178">
        <v>50.35</v>
      </c>
      <c r="F724" s="172"/>
      <c r="G724" s="172"/>
      <c r="H724" s="172"/>
      <c r="I724" s="172"/>
      <c r="J724" s="172"/>
      <c r="K724" s="172"/>
      <c r="L724" s="172"/>
      <c r="M724" s="172"/>
      <c r="N724" s="177">
        <v>3</v>
      </c>
      <c r="O724" s="179">
        <f>N724*E724</f>
        <v>151.05000000000001</v>
      </c>
      <c r="P724" s="180" t="s">
        <v>953</v>
      </c>
    </row>
    <row r="725" spans="1:16">
      <c r="A725" s="174">
        <v>25</v>
      </c>
      <c r="B725" s="174" t="s">
        <v>954</v>
      </c>
      <c r="C725" s="164" t="s">
        <v>988</v>
      </c>
      <c r="D725" s="177" t="s">
        <v>70</v>
      </c>
      <c r="E725" s="178">
        <v>50.35</v>
      </c>
      <c r="F725" s="177">
        <v>1</v>
      </c>
      <c r="G725" s="35">
        <f>F725*E725</f>
        <v>50.35</v>
      </c>
      <c r="H725" s="172"/>
      <c r="I725" s="172"/>
      <c r="J725" s="172"/>
      <c r="K725" s="172"/>
      <c r="L725" s="172"/>
      <c r="M725" s="172"/>
      <c r="N725" s="172"/>
      <c r="O725" s="181"/>
      <c r="P725" s="172"/>
    </row>
    <row r="726" spans="1:16">
      <c r="A726" s="174">
        <v>26</v>
      </c>
      <c r="B726" s="174" t="s">
        <v>954</v>
      </c>
      <c r="C726" s="164" t="s">
        <v>989</v>
      </c>
      <c r="D726" s="177" t="s">
        <v>70</v>
      </c>
      <c r="E726" s="178">
        <v>475</v>
      </c>
      <c r="F726" s="177">
        <v>1</v>
      </c>
      <c r="G726" s="178">
        <f t="shared" si="70"/>
        <v>475</v>
      </c>
      <c r="H726" s="172"/>
      <c r="I726" s="172"/>
      <c r="J726" s="172"/>
      <c r="K726" s="172"/>
      <c r="L726" s="172"/>
      <c r="M726" s="172"/>
      <c r="N726" s="172"/>
      <c r="O726" s="181"/>
      <c r="P726" s="172"/>
    </row>
    <row r="727" spans="1:16" ht="25.5">
      <c r="A727" s="174">
        <v>27</v>
      </c>
      <c r="B727" s="174" t="s">
        <v>990</v>
      </c>
      <c r="C727" s="164" t="s">
        <v>991</v>
      </c>
      <c r="D727" s="177" t="s">
        <v>70</v>
      </c>
      <c r="E727" s="178">
        <v>52.25</v>
      </c>
      <c r="F727" s="177">
        <v>4</v>
      </c>
      <c r="G727" s="35">
        <f>F727*E727</f>
        <v>209</v>
      </c>
      <c r="H727" s="172"/>
      <c r="I727" s="172"/>
      <c r="J727" s="172"/>
      <c r="K727" s="172"/>
      <c r="L727" s="172"/>
      <c r="M727" s="172"/>
      <c r="N727" s="177">
        <v>2</v>
      </c>
      <c r="O727" s="183">
        <f t="shared" ref="O727:O730" si="71">N727*E727</f>
        <v>104.5</v>
      </c>
      <c r="P727" s="180" t="s">
        <v>992</v>
      </c>
    </row>
    <row r="728" spans="1:16" ht="25.5">
      <c r="A728" s="174">
        <v>28</v>
      </c>
      <c r="B728" s="174" t="s">
        <v>954</v>
      </c>
      <c r="C728" s="164" t="s">
        <v>993</v>
      </c>
      <c r="D728" s="177" t="s">
        <v>70</v>
      </c>
      <c r="E728" s="178">
        <v>42.75</v>
      </c>
      <c r="F728" s="177"/>
      <c r="G728" s="178"/>
      <c r="H728" s="172"/>
      <c r="I728" s="172"/>
      <c r="J728" s="172"/>
      <c r="K728" s="172"/>
      <c r="L728" s="172"/>
      <c r="M728" s="172"/>
      <c r="N728" s="177">
        <v>1</v>
      </c>
      <c r="O728" s="179">
        <f t="shared" si="71"/>
        <v>42.75</v>
      </c>
      <c r="P728" s="180" t="s">
        <v>953</v>
      </c>
    </row>
    <row r="729" spans="1:16" ht="25.5">
      <c r="A729" s="174">
        <v>29</v>
      </c>
      <c r="B729" s="174" t="s">
        <v>954</v>
      </c>
      <c r="C729" s="164" t="s">
        <v>994</v>
      </c>
      <c r="D729" s="177" t="s">
        <v>70</v>
      </c>
      <c r="E729" s="178">
        <v>42.75</v>
      </c>
      <c r="F729" s="177"/>
      <c r="G729" s="178"/>
      <c r="H729" s="172"/>
      <c r="I729" s="172"/>
      <c r="J729" s="172"/>
      <c r="K729" s="172"/>
      <c r="L729" s="172"/>
      <c r="M729" s="172"/>
      <c r="N729" s="177">
        <v>1</v>
      </c>
      <c r="O729" s="179">
        <f t="shared" si="71"/>
        <v>42.75</v>
      </c>
      <c r="P729" s="180" t="s">
        <v>953</v>
      </c>
    </row>
    <row r="730" spans="1:16" ht="25.5">
      <c r="A730" s="174">
        <v>30</v>
      </c>
      <c r="B730" s="64" t="s">
        <v>954</v>
      </c>
      <c r="C730" s="50" t="s">
        <v>995</v>
      </c>
      <c r="D730" s="3" t="s">
        <v>70</v>
      </c>
      <c r="E730" s="35">
        <v>142.5</v>
      </c>
      <c r="F730" s="3">
        <v>1</v>
      </c>
      <c r="G730" s="35">
        <f t="shared" ref="G730:G749" si="72">F730*E730</f>
        <v>142.5</v>
      </c>
      <c r="H730" s="21"/>
      <c r="I730" s="21"/>
      <c r="J730" s="21"/>
      <c r="K730" s="21"/>
      <c r="L730" s="21"/>
      <c r="M730" s="21"/>
      <c r="N730" s="64">
        <v>1</v>
      </c>
      <c r="O730" s="183">
        <f t="shared" si="71"/>
        <v>142.5</v>
      </c>
      <c r="P730" s="180" t="s">
        <v>996</v>
      </c>
    </row>
    <row r="731" spans="1:16" ht="25.5">
      <c r="A731" s="174">
        <v>31</v>
      </c>
      <c r="B731" s="64" t="s">
        <v>954</v>
      </c>
      <c r="C731" s="56" t="s">
        <v>997</v>
      </c>
      <c r="D731" s="64" t="s">
        <v>70</v>
      </c>
      <c r="E731" s="35">
        <v>3800</v>
      </c>
      <c r="F731" s="64">
        <v>1</v>
      </c>
      <c r="G731" s="183">
        <f t="shared" si="72"/>
        <v>3800</v>
      </c>
      <c r="H731" s="21"/>
      <c r="I731" s="21"/>
      <c r="J731" s="21"/>
      <c r="K731" s="21"/>
      <c r="L731" s="21"/>
      <c r="M731" s="21"/>
      <c r="N731" s="184"/>
      <c r="O731" s="184"/>
      <c r="P731" s="21"/>
    </row>
    <row r="732" spans="1:16">
      <c r="A732" s="174">
        <v>32</v>
      </c>
      <c r="B732" s="174" t="s">
        <v>954</v>
      </c>
      <c r="C732" s="185" t="s">
        <v>998</v>
      </c>
      <c r="D732" s="174" t="s">
        <v>70</v>
      </c>
      <c r="E732" s="178">
        <v>475</v>
      </c>
      <c r="F732" s="174">
        <v>1</v>
      </c>
      <c r="G732" s="178">
        <f t="shared" si="72"/>
        <v>475</v>
      </c>
      <c r="H732" s="172"/>
      <c r="I732" s="172"/>
      <c r="J732" s="172"/>
      <c r="K732" s="172"/>
      <c r="L732" s="172"/>
      <c r="M732" s="172"/>
      <c r="N732" s="172"/>
      <c r="O732" s="181"/>
      <c r="P732" s="172"/>
    </row>
    <row r="733" spans="1:16">
      <c r="A733" s="174">
        <v>33</v>
      </c>
      <c r="B733" s="174" t="s">
        <v>999</v>
      </c>
      <c r="C733" s="186" t="s">
        <v>1000</v>
      </c>
      <c r="D733" s="177" t="s">
        <v>70</v>
      </c>
      <c r="E733" s="178">
        <v>9.5</v>
      </c>
      <c r="F733" s="177">
        <v>13</v>
      </c>
      <c r="G733" s="178">
        <f t="shared" si="72"/>
        <v>123.5</v>
      </c>
      <c r="H733" s="172"/>
      <c r="I733" s="172"/>
      <c r="J733" s="172"/>
      <c r="K733" s="172"/>
      <c r="L733" s="172"/>
      <c r="M733" s="172"/>
      <c r="N733" s="172"/>
      <c r="O733" s="181"/>
      <c r="P733" s="172"/>
    </row>
    <row r="734" spans="1:16">
      <c r="A734" s="174">
        <v>34</v>
      </c>
      <c r="B734" s="174" t="s">
        <v>954</v>
      </c>
      <c r="C734" s="187" t="s">
        <v>1001</v>
      </c>
      <c r="D734" s="177" t="s">
        <v>70</v>
      </c>
      <c r="E734" s="178">
        <v>950</v>
      </c>
      <c r="F734" s="177">
        <v>1</v>
      </c>
      <c r="G734" s="178">
        <f t="shared" si="72"/>
        <v>950</v>
      </c>
      <c r="H734" s="172"/>
      <c r="I734" s="172"/>
      <c r="J734" s="172"/>
      <c r="K734" s="172"/>
      <c r="L734" s="172"/>
      <c r="M734" s="172"/>
      <c r="N734" s="172"/>
      <c r="O734" s="181"/>
      <c r="P734" s="172"/>
    </row>
    <row r="735" spans="1:16">
      <c r="A735" s="174">
        <v>35</v>
      </c>
      <c r="B735" s="174" t="s">
        <v>954</v>
      </c>
      <c r="C735" s="186" t="s">
        <v>1002</v>
      </c>
      <c r="D735" s="177" t="s">
        <v>70</v>
      </c>
      <c r="E735" s="178">
        <v>4275</v>
      </c>
      <c r="F735" s="177">
        <v>1</v>
      </c>
      <c r="G735" s="178">
        <f t="shared" si="72"/>
        <v>4275</v>
      </c>
      <c r="H735" s="172"/>
      <c r="I735" s="172"/>
      <c r="J735" s="172"/>
      <c r="K735" s="172"/>
      <c r="L735" s="172"/>
      <c r="M735" s="172"/>
      <c r="N735" s="172"/>
      <c r="O735" s="181"/>
      <c r="P735" s="172"/>
    </row>
    <row r="736" spans="1:16" ht="25.5">
      <c r="A736" s="174">
        <v>36</v>
      </c>
      <c r="B736" s="174" t="s">
        <v>954</v>
      </c>
      <c r="C736" s="161" t="s">
        <v>1003</v>
      </c>
      <c r="D736" s="177" t="s">
        <v>70</v>
      </c>
      <c r="E736" s="178">
        <v>6056.25</v>
      </c>
      <c r="F736" s="177">
        <v>1</v>
      </c>
      <c r="G736" s="178">
        <f t="shared" si="72"/>
        <v>6056.25</v>
      </c>
      <c r="H736" s="172"/>
      <c r="I736" s="172"/>
      <c r="J736" s="172"/>
      <c r="K736" s="172"/>
      <c r="L736" s="172"/>
      <c r="M736" s="172"/>
      <c r="N736" s="172"/>
      <c r="O736" s="181"/>
      <c r="P736" s="172"/>
    </row>
    <row r="737" spans="1:16">
      <c r="A737" s="174">
        <v>37</v>
      </c>
      <c r="B737" s="174" t="s">
        <v>954</v>
      </c>
      <c r="C737" s="164" t="s">
        <v>1004</v>
      </c>
      <c r="D737" s="177" t="s">
        <v>70</v>
      </c>
      <c r="E737" s="178">
        <v>8500</v>
      </c>
      <c r="F737" s="177">
        <v>1</v>
      </c>
      <c r="G737" s="178">
        <f t="shared" si="72"/>
        <v>8500</v>
      </c>
      <c r="H737" s="172"/>
      <c r="I737" s="172"/>
      <c r="J737" s="172"/>
      <c r="K737" s="172"/>
      <c r="L737" s="174">
        <v>1</v>
      </c>
      <c r="M737" s="188">
        <v>25</v>
      </c>
      <c r="N737" s="172"/>
      <c r="O737" s="172"/>
      <c r="P737" s="172"/>
    </row>
    <row r="738" spans="1:16">
      <c r="A738" s="174">
        <v>38</v>
      </c>
      <c r="B738" s="174" t="s">
        <v>954</v>
      </c>
      <c r="C738" s="189" t="s">
        <v>1005</v>
      </c>
      <c r="D738" s="177" t="s">
        <v>70</v>
      </c>
      <c r="E738" s="178">
        <v>4215.1499999999996</v>
      </c>
      <c r="F738" s="177">
        <v>2</v>
      </c>
      <c r="G738" s="178">
        <f t="shared" si="72"/>
        <v>8430.2999999999993</v>
      </c>
      <c r="H738" s="172"/>
      <c r="I738" s="172"/>
      <c r="J738" s="172"/>
      <c r="K738" s="172"/>
      <c r="L738" s="172"/>
      <c r="M738" s="172"/>
      <c r="N738" s="172"/>
      <c r="O738" s="181"/>
      <c r="P738" s="172"/>
    </row>
    <row r="739" spans="1:16">
      <c r="A739" s="174">
        <v>39</v>
      </c>
      <c r="B739" s="174" t="s">
        <v>954</v>
      </c>
      <c r="C739" s="190" t="s">
        <v>1006</v>
      </c>
      <c r="D739" s="177" t="s">
        <v>70</v>
      </c>
      <c r="E739" s="178">
        <v>1759.4</v>
      </c>
      <c r="F739" s="177">
        <v>2</v>
      </c>
      <c r="G739" s="178">
        <f t="shared" si="72"/>
        <v>3518.8</v>
      </c>
      <c r="H739" s="172"/>
      <c r="I739" s="172"/>
      <c r="J739" s="172"/>
      <c r="K739" s="172"/>
      <c r="L739" s="172"/>
      <c r="M739" s="172"/>
      <c r="N739" s="172"/>
      <c r="O739" s="181"/>
      <c r="P739" s="172"/>
    </row>
    <row r="740" spans="1:16">
      <c r="A740" s="174">
        <v>40</v>
      </c>
      <c r="B740" s="174" t="s">
        <v>954</v>
      </c>
      <c r="C740" s="187" t="s">
        <v>1007</v>
      </c>
      <c r="D740" s="177" t="s">
        <v>70</v>
      </c>
      <c r="E740" s="178">
        <v>19034.2</v>
      </c>
      <c r="F740" s="177">
        <v>1</v>
      </c>
      <c r="G740" s="178">
        <f t="shared" si="72"/>
        <v>19034.2</v>
      </c>
      <c r="H740" s="172"/>
      <c r="I740" s="172"/>
      <c r="J740" s="172"/>
      <c r="K740" s="172"/>
      <c r="L740" s="172"/>
      <c r="M740" s="172"/>
      <c r="N740" s="172"/>
      <c r="O740" s="181"/>
      <c r="P740" s="172"/>
    </row>
    <row r="741" spans="1:16">
      <c r="A741" s="174">
        <v>41</v>
      </c>
      <c r="B741" s="174" t="s">
        <v>954</v>
      </c>
      <c r="C741" s="187" t="s">
        <v>1008</v>
      </c>
      <c r="D741" s="177" t="s">
        <v>70</v>
      </c>
      <c r="E741" s="178">
        <v>44088</v>
      </c>
      <c r="F741" s="177">
        <v>2</v>
      </c>
      <c r="G741" s="178">
        <f t="shared" si="72"/>
        <v>88176</v>
      </c>
      <c r="H741" s="172"/>
      <c r="I741" s="172"/>
      <c r="J741" s="172"/>
      <c r="K741" s="172"/>
      <c r="L741" s="172"/>
      <c r="M741" s="172"/>
      <c r="N741" s="172"/>
      <c r="O741" s="181"/>
      <c r="P741" s="172"/>
    </row>
    <row r="742" spans="1:16">
      <c r="A742" s="174">
        <v>42</v>
      </c>
      <c r="B742" s="174" t="s">
        <v>1009</v>
      </c>
      <c r="C742" s="187" t="s">
        <v>1010</v>
      </c>
      <c r="D742" s="177" t="s">
        <v>70</v>
      </c>
      <c r="E742" s="178">
        <v>51242.52</v>
      </c>
      <c r="F742" s="177">
        <v>2</v>
      </c>
      <c r="G742" s="178">
        <f t="shared" si="72"/>
        <v>102485.04</v>
      </c>
      <c r="H742" s="172"/>
      <c r="I742" s="172"/>
      <c r="J742" s="172"/>
      <c r="K742" s="172"/>
      <c r="L742" s="172"/>
      <c r="M742" s="172"/>
      <c r="N742" s="172"/>
      <c r="O742" s="181"/>
      <c r="P742" s="172"/>
    </row>
    <row r="743" spans="1:16">
      <c r="A743" s="174">
        <v>43</v>
      </c>
      <c r="B743" s="174" t="s">
        <v>954</v>
      </c>
      <c r="C743" s="187" t="s">
        <v>1011</v>
      </c>
      <c r="D743" s="177" t="s">
        <v>70</v>
      </c>
      <c r="E743" s="178">
        <v>13407.35</v>
      </c>
      <c r="F743" s="177">
        <v>1</v>
      </c>
      <c r="G743" s="178">
        <f t="shared" si="72"/>
        <v>13407.35</v>
      </c>
      <c r="H743" s="172"/>
      <c r="I743" s="172"/>
      <c r="J743" s="172"/>
      <c r="K743" s="172"/>
      <c r="L743" s="172"/>
      <c r="M743" s="172"/>
      <c r="N743" s="172"/>
      <c r="O743" s="181"/>
      <c r="P743" s="172"/>
    </row>
    <row r="744" spans="1:16">
      <c r="A744" s="174">
        <v>44</v>
      </c>
      <c r="B744" s="174" t="s">
        <v>954</v>
      </c>
      <c r="C744" s="189" t="s">
        <v>1012</v>
      </c>
      <c r="D744" s="177" t="s">
        <v>70</v>
      </c>
      <c r="E744" s="178">
        <v>8945.58</v>
      </c>
      <c r="F744" s="177">
        <v>1</v>
      </c>
      <c r="G744" s="178">
        <f t="shared" si="72"/>
        <v>8945.58</v>
      </c>
      <c r="H744" s="172"/>
      <c r="I744" s="172"/>
      <c r="J744" s="172"/>
      <c r="K744" s="172"/>
      <c r="L744" s="172"/>
      <c r="M744" s="172"/>
      <c r="N744" s="172"/>
      <c r="O744" s="181"/>
      <c r="P744" s="172"/>
    </row>
    <row r="745" spans="1:16">
      <c r="A745" s="174">
        <v>45</v>
      </c>
      <c r="B745" s="174" t="s">
        <v>954</v>
      </c>
      <c r="C745" s="189" t="s">
        <v>1013</v>
      </c>
      <c r="D745" s="177" t="s">
        <v>70</v>
      </c>
      <c r="E745" s="178">
        <v>5271.5</v>
      </c>
      <c r="F745" s="177">
        <v>1</v>
      </c>
      <c r="G745" s="178">
        <f t="shared" si="72"/>
        <v>5271.5</v>
      </c>
      <c r="H745" s="172"/>
      <c r="I745" s="172"/>
      <c r="J745" s="172"/>
      <c r="K745" s="172"/>
      <c r="L745" s="172"/>
      <c r="M745" s="172"/>
      <c r="N745" s="172"/>
      <c r="O745" s="181"/>
      <c r="P745" s="172"/>
    </row>
    <row r="746" spans="1:16">
      <c r="A746" s="174">
        <v>46</v>
      </c>
      <c r="B746" s="174" t="s">
        <v>1014</v>
      </c>
      <c r="C746" s="159" t="s">
        <v>1015</v>
      </c>
      <c r="D746" s="177" t="s">
        <v>70</v>
      </c>
      <c r="E746" s="178">
        <v>3993.56</v>
      </c>
      <c r="F746" s="177">
        <v>1</v>
      </c>
      <c r="G746" s="178">
        <f t="shared" si="72"/>
        <v>3993.56</v>
      </c>
      <c r="H746" s="172"/>
      <c r="I746" s="172"/>
      <c r="J746" s="172"/>
      <c r="K746" s="172"/>
      <c r="L746" s="172"/>
      <c r="M746" s="172"/>
      <c r="N746" s="172"/>
      <c r="O746" s="181"/>
      <c r="P746" s="172"/>
    </row>
    <row r="747" spans="1:16">
      <c r="A747" s="174">
        <v>47</v>
      </c>
      <c r="B747" s="174" t="s">
        <v>972</v>
      </c>
      <c r="C747" s="189" t="s">
        <v>1016</v>
      </c>
      <c r="D747" s="177" t="s">
        <v>70</v>
      </c>
      <c r="E747" s="178">
        <v>1512.59</v>
      </c>
      <c r="F747" s="177">
        <v>1</v>
      </c>
      <c r="G747" s="178">
        <f t="shared" si="72"/>
        <v>1512.59</v>
      </c>
      <c r="H747" s="172"/>
      <c r="I747" s="172"/>
      <c r="J747" s="172"/>
      <c r="K747" s="172"/>
      <c r="L747" s="172"/>
      <c r="M747" s="172"/>
      <c r="N747" s="172"/>
      <c r="O747" s="181"/>
      <c r="P747" s="172"/>
    </row>
    <row r="748" spans="1:16">
      <c r="A748" s="174">
        <v>48</v>
      </c>
      <c r="B748" s="174" t="s">
        <v>1017</v>
      </c>
      <c r="C748" s="189" t="s">
        <v>1018</v>
      </c>
      <c r="D748" s="177" t="s">
        <v>70</v>
      </c>
      <c r="E748" s="178">
        <v>8496.1299999999992</v>
      </c>
      <c r="F748" s="177">
        <v>1</v>
      </c>
      <c r="G748" s="178">
        <f t="shared" si="72"/>
        <v>8496.1299999999992</v>
      </c>
      <c r="H748" s="172"/>
      <c r="I748" s="172"/>
      <c r="J748" s="172"/>
      <c r="K748" s="172"/>
      <c r="L748" s="172"/>
      <c r="M748" s="172"/>
      <c r="N748" s="172"/>
      <c r="O748" s="181"/>
      <c r="P748" s="172"/>
    </row>
    <row r="749" spans="1:16">
      <c r="A749" s="174">
        <v>49</v>
      </c>
      <c r="B749" s="174" t="s">
        <v>1019</v>
      </c>
      <c r="C749" s="189" t="s">
        <v>1005</v>
      </c>
      <c r="D749" s="177" t="s">
        <v>70</v>
      </c>
      <c r="E749" s="178">
        <v>4708.2</v>
      </c>
      <c r="F749" s="177">
        <v>2</v>
      </c>
      <c r="G749" s="178">
        <f t="shared" si="72"/>
        <v>9416.4</v>
      </c>
      <c r="H749" s="172"/>
      <c r="I749" s="172"/>
      <c r="J749" s="172"/>
      <c r="K749" s="172"/>
      <c r="L749" s="172"/>
      <c r="M749" s="172"/>
      <c r="N749" s="172"/>
      <c r="O749" s="181"/>
      <c r="P749" s="172"/>
    </row>
    <row r="750" spans="1:16" ht="25.5">
      <c r="A750" s="174">
        <v>50</v>
      </c>
      <c r="B750" s="174" t="s">
        <v>954</v>
      </c>
      <c r="C750" s="191" t="s">
        <v>1020</v>
      </c>
      <c r="D750" s="174" t="s">
        <v>70</v>
      </c>
      <c r="E750" s="192">
        <v>9.5</v>
      </c>
      <c r="F750" s="172"/>
      <c r="G750" s="172"/>
      <c r="H750" s="172"/>
      <c r="I750" s="172"/>
      <c r="J750" s="172"/>
      <c r="K750" s="172"/>
      <c r="L750" s="172"/>
      <c r="M750" s="172"/>
      <c r="N750" s="174">
        <v>4</v>
      </c>
      <c r="O750" s="193">
        <f>N750*E750</f>
        <v>38</v>
      </c>
      <c r="P750" s="180" t="s">
        <v>1021</v>
      </c>
    </row>
    <row r="751" spans="1:16" ht="25.5">
      <c r="A751" s="174">
        <v>51</v>
      </c>
      <c r="B751" s="174" t="s">
        <v>954</v>
      </c>
      <c r="C751" s="191" t="s">
        <v>1022</v>
      </c>
      <c r="D751" s="174" t="s">
        <v>70</v>
      </c>
      <c r="E751" s="192">
        <v>2.85</v>
      </c>
      <c r="F751" s="172"/>
      <c r="G751" s="172"/>
      <c r="H751" s="172"/>
      <c r="I751" s="172"/>
      <c r="J751" s="172"/>
      <c r="K751" s="172"/>
      <c r="L751" s="172"/>
      <c r="M751" s="172"/>
      <c r="N751" s="174">
        <v>4</v>
      </c>
      <c r="O751" s="193">
        <f>N751*E751</f>
        <v>11.4</v>
      </c>
      <c r="P751" s="180" t="s">
        <v>953</v>
      </c>
    </row>
    <row r="752" spans="1:16" ht="25.5">
      <c r="A752" s="174">
        <v>52</v>
      </c>
      <c r="B752" s="174" t="s">
        <v>954</v>
      </c>
      <c r="C752" s="191" t="s">
        <v>1023</v>
      </c>
      <c r="D752" s="174" t="s">
        <v>1024</v>
      </c>
      <c r="E752" s="192">
        <v>7.6</v>
      </c>
      <c r="F752" s="172"/>
      <c r="G752" s="172"/>
      <c r="H752" s="172"/>
      <c r="I752" s="172"/>
      <c r="J752" s="172"/>
      <c r="K752" s="172"/>
      <c r="L752" s="172"/>
      <c r="M752" s="172"/>
      <c r="N752" s="174">
        <v>40</v>
      </c>
      <c r="O752" s="192">
        <f>N752*E752</f>
        <v>304</v>
      </c>
      <c r="P752" s="180" t="s">
        <v>953</v>
      </c>
    </row>
    <row r="753" spans="1:16" ht="25.5">
      <c r="A753" s="174">
        <v>53</v>
      </c>
      <c r="B753" s="174" t="s">
        <v>954</v>
      </c>
      <c r="C753" s="191" t="s">
        <v>1025</v>
      </c>
      <c r="D753" s="174" t="s">
        <v>70</v>
      </c>
      <c r="E753" s="192">
        <v>28.5</v>
      </c>
      <c r="F753" s="172"/>
      <c r="G753" s="172"/>
      <c r="H753" s="172"/>
      <c r="I753" s="172"/>
      <c r="J753" s="172"/>
      <c r="K753" s="172"/>
      <c r="L753" s="172"/>
      <c r="M753" s="172"/>
      <c r="N753" s="174">
        <v>27</v>
      </c>
      <c r="O753" s="193">
        <f>N753*E753</f>
        <v>769.5</v>
      </c>
      <c r="P753" s="180" t="s">
        <v>953</v>
      </c>
    </row>
    <row r="754" spans="1:16" ht="25.5">
      <c r="A754" s="174">
        <v>54</v>
      </c>
      <c r="B754" s="174" t="s">
        <v>954</v>
      </c>
      <c r="C754" s="194" t="s">
        <v>1026</v>
      </c>
      <c r="D754" s="174" t="s">
        <v>70</v>
      </c>
      <c r="E754" s="192">
        <v>570</v>
      </c>
      <c r="F754" s="172"/>
      <c r="G754" s="172"/>
      <c r="H754" s="172"/>
      <c r="I754" s="172"/>
      <c r="J754" s="172"/>
      <c r="K754" s="172"/>
      <c r="L754" s="172"/>
      <c r="M754" s="172"/>
      <c r="N754" s="174">
        <v>1</v>
      </c>
      <c r="O754" s="193">
        <f>N754*E754</f>
        <v>570</v>
      </c>
      <c r="P754" s="185" t="s">
        <v>953</v>
      </c>
    </row>
    <row r="755" spans="1:16">
      <c r="A755" s="174">
        <v>55</v>
      </c>
      <c r="B755" s="174" t="s">
        <v>1027</v>
      </c>
      <c r="C755" s="191" t="s">
        <v>1028</v>
      </c>
      <c r="D755" s="174" t="s">
        <v>70</v>
      </c>
      <c r="E755" s="192">
        <v>71.25</v>
      </c>
      <c r="F755" s="174">
        <v>1</v>
      </c>
      <c r="G755" s="192">
        <f>F755*E755</f>
        <v>71.25</v>
      </c>
      <c r="H755" s="172"/>
      <c r="I755" s="172"/>
      <c r="J755" s="172"/>
      <c r="K755" s="172"/>
      <c r="L755" s="174">
        <v>1</v>
      </c>
      <c r="M755" s="193">
        <f>L755*E755</f>
        <v>71.25</v>
      </c>
      <c r="N755" s="172"/>
      <c r="O755" s="172"/>
      <c r="P755" s="172"/>
    </row>
    <row r="756" spans="1:16">
      <c r="A756" s="174">
        <v>56</v>
      </c>
      <c r="B756" s="174" t="s">
        <v>1029</v>
      </c>
      <c r="C756" s="195" t="s">
        <v>1030</v>
      </c>
      <c r="D756" s="174" t="s">
        <v>70</v>
      </c>
      <c r="E756" s="192">
        <v>950</v>
      </c>
      <c r="F756" s="174">
        <v>1</v>
      </c>
      <c r="G756" s="192">
        <f>F756*E756</f>
        <v>950</v>
      </c>
      <c r="H756" s="172"/>
      <c r="I756" s="172"/>
      <c r="J756" s="172"/>
      <c r="K756" s="172"/>
      <c r="L756" s="172"/>
      <c r="M756" s="172"/>
      <c r="N756" s="172"/>
      <c r="O756" s="181"/>
      <c r="P756" s="172"/>
    </row>
    <row r="757" spans="1:16" ht="25.5">
      <c r="A757" s="174">
        <v>57</v>
      </c>
      <c r="B757" s="174" t="s">
        <v>954</v>
      </c>
      <c r="C757" s="194" t="s">
        <v>1031</v>
      </c>
      <c r="D757" s="174" t="s">
        <v>1032</v>
      </c>
      <c r="E757" s="192">
        <v>19.329999999999998</v>
      </c>
      <c r="F757" s="172"/>
      <c r="G757" s="172"/>
      <c r="H757" s="172"/>
      <c r="I757" s="172"/>
      <c r="J757" s="172"/>
      <c r="K757" s="172"/>
      <c r="L757" s="172"/>
      <c r="M757" s="172"/>
      <c r="N757" s="174">
        <v>17.3</v>
      </c>
      <c r="O757" s="193">
        <f>N757*E757</f>
        <v>334.40899999999999</v>
      </c>
      <c r="P757" s="180" t="s">
        <v>953</v>
      </c>
    </row>
    <row r="758" spans="1:16" ht="38.25">
      <c r="A758" s="174">
        <v>58</v>
      </c>
      <c r="B758" s="174" t="s">
        <v>954</v>
      </c>
      <c r="C758" s="196" t="s">
        <v>1033</v>
      </c>
      <c r="D758" s="177" t="s">
        <v>70</v>
      </c>
      <c r="E758" s="192">
        <v>7600</v>
      </c>
      <c r="F758" s="174">
        <v>1</v>
      </c>
      <c r="G758" s="192">
        <f>F758*E758</f>
        <v>7600</v>
      </c>
      <c r="H758" s="172"/>
      <c r="I758" s="172"/>
      <c r="J758" s="172"/>
      <c r="K758" s="172"/>
      <c r="L758" s="172"/>
      <c r="M758" s="172"/>
      <c r="N758" s="172"/>
      <c r="O758" s="181"/>
      <c r="P758" s="172"/>
    </row>
    <row r="760" spans="1:16">
      <c r="A760" s="333" t="s">
        <v>1078</v>
      </c>
      <c r="B760" s="333"/>
      <c r="C760" s="333"/>
      <c r="D760" s="333"/>
      <c r="E760" s="333"/>
      <c r="F760" s="333"/>
      <c r="G760" s="333"/>
      <c r="H760" s="333"/>
      <c r="I760" s="333"/>
      <c r="J760" s="333"/>
      <c r="K760" s="333"/>
      <c r="L760" s="333"/>
      <c r="M760" s="333"/>
      <c r="N760" s="333"/>
      <c r="O760" s="229"/>
      <c r="P760" s="202"/>
    </row>
    <row r="761" spans="1:16">
      <c r="A761" s="229" t="s">
        <v>364</v>
      </c>
      <c r="B761" s="229"/>
      <c r="C761" s="229" t="s">
        <v>365</v>
      </c>
      <c r="D761" s="229"/>
      <c r="E761" s="229"/>
      <c r="F761" s="229"/>
      <c r="G761" s="229"/>
      <c r="H761" s="229"/>
      <c r="I761" s="229"/>
      <c r="J761" s="229"/>
      <c r="K761" s="229"/>
      <c r="L761" s="229"/>
      <c r="M761" s="229"/>
      <c r="N761" s="229"/>
      <c r="O761" s="229"/>
      <c r="P761" s="202"/>
    </row>
    <row r="762" spans="1:16">
      <c r="A762" s="229" t="s">
        <v>366</v>
      </c>
      <c r="B762" s="229"/>
      <c r="C762" s="229" t="s">
        <v>367</v>
      </c>
      <c r="D762" s="229"/>
      <c r="E762" s="229"/>
      <c r="F762" s="229"/>
      <c r="G762" s="229"/>
      <c r="H762" s="229"/>
      <c r="I762" s="229"/>
      <c r="J762" s="229"/>
      <c r="K762" s="229"/>
      <c r="L762" s="229"/>
      <c r="M762" s="229"/>
      <c r="N762" s="229"/>
      <c r="O762" s="229"/>
      <c r="P762" s="202"/>
    </row>
    <row r="763" spans="1:16">
      <c r="A763" s="334" t="s">
        <v>1036</v>
      </c>
      <c r="B763" s="334"/>
      <c r="C763" s="334"/>
      <c r="D763" s="334"/>
      <c r="E763" s="334"/>
      <c r="F763" s="230"/>
      <c r="G763" s="230"/>
      <c r="H763" s="230"/>
      <c r="I763" s="230"/>
      <c r="J763" s="230"/>
      <c r="K763" s="230"/>
      <c r="L763" s="230"/>
      <c r="M763" s="230"/>
      <c r="N763" s="230"/>
      <c r="O763" s="230"/>
      <c r="P763" s="202"/>
    </row>
    <row r="764" spans="1:16">
      <c r="A764" s="334" t="s">
        <v>1037</v>
      </c>
      <c r="B764" s="334"/>
      <c r="C764" s="334"/>
      <c r="D764" s="334"/>
      <c r="E764" s="334"/>
      <c r="F764" s="229"/>
      <c r="G764" s="229"/>
      <c r="H764" s="229"/>
      <c r="I764" s="229"/>
      <c r="J764" s="229"/>
      <c r="K764" s="229"/>
      <c r="L764" s="229"/>
      <c r="M764" s="229"/>
      <c r="N764" s="229"/>
      <c r="O764" s="229"/>
      <c r="P764" s="202"/>
    </row>
    <row r="765" spans="1:16">
      <c r="A765" s="333" t="s">
        <v>1038</v>
      </c>
      <c r="B765" s="333"/>
      <c r="C765" s="333"/>
      <c r="D765" s="333"/>
      <c r="E765" s="333"/>
      <c r="F765" s="333"/>
      <c r="G765" s="333"/>
      <c r="H765" s="333"/>
      <c r="I765" s="333"/>
      <c r="J765" s="333"/>
      <c r="K765" s="333"/>
      <c r="L765" s="333"/>
      <c r="M765" s="333"/>
      <c r="N765" s="333"/>
      <c r="O765" s="229"/>
      <c r="P765" s="202"/>
    </row>
    <row r="766" spans="1:16">
      <c r="A766" s="335" t="s">
        <v>105</v>
      </c>
      <c r="B766" s="335" t="s">
        <v>181</v>
      </c>
      <c r="C766" s="196" t="s">
        <v>1039</v>
      </c>
      <c r="D766" s="261" t="s">
        <v>12</v>
      </c>
      <c r="E766" s="261" t="s">
        <v>1040</v>
      </c>
      <c r="F766" s="263" t="s">
        <v>374</v>
      </c>
      <c r="G766" s="337"/>
      <c r="H766" s="263" t="s">
        <v>375</v>
      </c>
      <c r="I766" s="337"/>
      <c r="J766" s="205" t="s">
        <v>376</v>
      </c>
      <c r="K766" s="205"/>
      <c r="L766" s="338" t="s">
        <v>17</v>
      </c>
      <c r="M766" s="339"/>
      <c r="N766" s="340" t="s">
        <v>176</v>
      </c>
      <c r="O766" s="341"/>
      <c r="P766" s="331" t="s">
        <v>1041</v>
      </c>
    </row>
    <row r="767" spans="1:16" ht="25.5">
      <c r="A767" s="336"/>
      <c r="B767" s="336"/>
      <c r="C767" s="175" t="s">
        <v>1042</v>
      </c>
      <c r="D767" s="261"/>
      <c r="E767" s="261"/>
      <c r="F767" s="174" t="s">
        <v>20</v>
      </c>
      <c r="G767" s="175" t="s">
        <v>1043</v>
      </c>
      <c r="H767" s="174" t="s">
        <v>20</v>
      </c>
      <c r="I767" s="175" t="s">
        <v>1043</v>
      </c>
      <c r="J767" s="174" t="s">
        <v>20</v>
      </c>
      <c r="K767" s="175" t="s">
        <v>1043</v>
      </c>
      <c r="L767" s="174" t="s">
        <v>20</v>
      </c>
      <c r="M767" s="175" t="s">
        <v>1043</v>
      </c>
      <c r="N767" s="174" t="s">
        <v>20</v>
      </c>
      <c r="O767" s="175" t="s">
        <v>1043</v>
      </c>
      <c r="P767" s="332"/>
    </row>
    <row r="768" spans="1:16" ht="13.5" thickBot="1">
      <c r="A768" s="174">
        <v>1</v>
      </c>
      <c r="B768" s="174"/>
      <c r="C768" s="209" t="s">
        <v>1044</v>
      </c>
      <c r="D768" s="174" t="s">
        <v>119</v>
      </c>
      <c r="E768" s="210">
        <v>3</v>
      </c>
      <c r="F768" s="174"/>
      <c r="G768" s="211"/>
      <c r="H768" s="174"/>
      <c r="I768" s="174"/>
      <c r="J768" s="205"/>
      <c r="K768" s="205"/>
      <c r="L768" s="174">
        <v>40</v>
      </c>
      <c r="M768" s="192">
        <v>120</v>
      </c>
      <c r="N768" s="212"/>
      <c r="O768" s="192"/>
      <c r="P768" s="192">
        <v>120</v>
      </c>
    </row>
    <row r="769" spans="1:16" ht="13.5" thickBot="1">
      <c r="A769" s="174">
        <v>2</v>
      </c>
      <c r="B769" s="174"/>
      <c r="C769" s="191" t="s">
        <v>1045</v>
      </c>
      <c r="D769" s="174" t="s">
        <v>119</v>
      </c>
      <c r="E769" s="210">
        <v>54</v>
      </c>
      <c r="F769" s="174"/>
      <c r="G769" s="211"/>
      <c r="H769" s="174"/>
      <c r="I769" s="174"/>
      <c r="J769" s="205"/>
      <c r="K769" s="205"/>
      <c r="L769" s="174">
        <v>3</v>
      </c>
      <c r="M769" s="192">
        <v>162</v>
      </c>
      <c r="N769" s="212"/>
      <c r="O769" s="192"/>
      <c r="P769" s="192">
        <v>162</v>
      </c>
    </row>
    <row r="770" spans="1:16" ht="26.25" thickBot="1">
      <c r="A770" s="174">
        <v>3</v>
      </c>
      <c r="B770" s="174"/>
      <c r="C770" s="191" t="s">
        <v>1046</v>
      </c>
      <c r="D770" s="174" t="s">
        <v>119</v>
      </c>
      <c r="E770" s="210">
        <v>50</v>
      </c>
      <c r="F770" s="174"/>
      <c r="G770" s="211"/>
      <c r="H770" s="174"/>
      <c r="I770" s="174"/>
      <c r="J770" s="205"/>
      <c r="K770" s="205"/>
      <c r="L770" s="174">
        <v>1</v>
      </c>
      <c r="M770" s="192">
        <v>50</v>
      </c>
      <c r="N770" s="212"/>
      <c r="O770" s="192"/>
      <c r="P770" s="192">
        <v>50</v>
      </c>
    </row>
    <row r="771" spans="1:16" ht="26.25" thickBot="1">
      <c r="A771" s="174">
        <v>4</v>
      </c>
      <c r="B771" s="213"/>
      <c r="C771" s="191" t="s">
        <v>1047</v>
      </c>
      <c r="D771" s="174" t="s">
        <v>119</v>
      </c>
      <c r="E771" s="210">
        <v>50</v>
      </c>
      <c r="F771" s="174"/>
      <c r="G771" s="211"/>
      <c r="H771" s="174"/>
      <c r="I771" s="174"/>
      <c r="J771" s="205"/>
      <c r="K771" s="205"/>
      <c r="L771" s="174">
        <v>1</v>
      </c>
      <c r="M771" s="192">
        <v>50</v>
      </c>
      <c r="N771" s="212"/>
      <c r="O771" s="192"/>
      <c r="P771" s="192">
        <v>50</v>
      </c>
    </row>
    <row r="772" spans="1:16" ht="13.5" thickBot="1">
      <c r="A772" s="174">
        <v>5</v>
      </c>
      <c r="B772" s="174"/>
      <c r="C772" s="191" t="s">
        <v>1048</v>
      </c>
      <c r="D772" s="174" t="s">
        <v>119</v>
      </c>
      <c r="E772" s="210">
        <v>2000</v>
      </c>
      <c r="F772" s="174"/>
      <c r="G772" s="211"/>
      <c r="H772" s="174"/>
      <c r="I772" s="174"/>
      <c r="J772" s="205"/>
      <c r="K772" s="205"/>
      <c r="L772" s="174">
        <v>1</v>
      </c>
      <c r="M772" s="192">
        <v>2000</v>
      </c>
      <c r="N772" s="212"/>
      <c r="O772" s="192"/>
      <c r="P772" s="192">
        <v>2000</v>
      </c>
    </row>
    <row r="773" spans="1:16" ht="13.5" thickBot="1">
      <c r="A773" s="174">
        <v>6</v>
      </c>
      <c r="B773" s="174"/>
      <c r="C773" s="209" t="s">
        <v>1049</v>
      </c>
      <c r="D773" s="174" t="s">
        <v>1050</v>
      </c>
      <c r="E773" s="210">
        <v>20</v>
      </c>
      <c r="F773" s="174"/>
      <c r="G773" s="211"/>
      <c r="H773" s="174"/>
      <c r="I773" s="174"/>
      <c r="J773" s="205"/>
      <c r="K773" s="205"/>
      <c r="L773" s="174">
        <v>40</v>
      </c>
      <c r="M773" s="192">
        <v>800</v>
      </c>
      <c r="N773" s="212"/>
      <c r="O773" s="192"/>
      <c r="P773" s="192">
        <v>800</v>
      </c>
    </row>
    <row r="774" spans="1:16" ht="26.25" thickBot="1">
      <c r="A774" s="174">
        <v>7</v>
      </c>
      <c r="B774" s="174"/>
      <c r="C774" s="204" t="s">
        <v>1051</v>
      </c>
      <c r="D774" s="174" t="s">
        <v>1050</v>
      </c>
      <c r="E774" s="210">
        <v>10</v>
      </c>
      <c r="F774" s="174"/>
      <c r="G774" s="211"/>
      <c r="H774" s="174"/>
      <c r="I774" s="174"/>
      <c r="J774" s="205"/>
      <c r="K774" s="205"/>
      <c r="L774" s="174">
        <v>415</v>
      </c>
      <c r="M774" s="192">
        <v>4150</v>
      </c>
      <c r="N774" s="212"/>
      <c r="O774" s="192"/>
      <c r="P774" s="192">
        <v>4150</v>
      </c>
    </row>
    <row r="775" spans="1:16" ht="26.25" thickBot="1">
      <c r="A775" s="152">
        <v>8</v>
      </c>
      <c r="B775" s="152"/>
      <c r="C775" s="60" t="s">
        <v>1052</v>
      </c>
      <c r="D775" s="152" t="s">
        <v>1050</v>
      </c>
      <c r="E775" s="214">
        <v>5</v>
      </c>
      <c r="F775" s="152"/>
      <c r="G775" s="151"/>
      <c r="H775" s="152"/>
      <c r="I775" s="152"/>
      <c r="J775" s="2"/>
      <c r="K775" s="2"/>
      <c r="L775" s="152">
        <v>50</v>
      </c>
      <c r="M775" s="150">
        <v>250</v>
      </c>
      <c r="N775" s="32"/>
      <c r="O775" s="150"/>
      <c r="P775" s="150">
        <v>250</v>
      </c>
    </row>
    <row r="776" spans="1:16" ht="13.5" thickBot="1">
      <c r="A776" s="174">
        <v>9</v>
      </c>
      <c r="B776" s="174"/>
      <c r="C776" s="195" t="s">
        <v>1053</v>
      </c>
      <c r="D776" s="174" t="s">
        <v>121</v>
      </c>
      <c r="E776" s="210">
        <v>70</v>
      </c>
      <c r="F776" s="174"/>
      <c r="G776" s="211"/>
      <c r="H776" s="174"/>
      <c r="I776" s="174"/>
      <c r="J776" s="205"/>
      <c r="K776" s="205"/>
      <c r="L776" s="174">
        <v>7.6</v>
      </c>
      <c r="M776" s="192">
        <v>532</v>
      </c>
      <c r="N776" s="212"/>
      <c r="O776" s="192"/>
      <c r="P776" s="192">
        <v>532</v>
      </c>
    </row>
    <row r="777" spans="1:16" ht="13.5" thickBot="1">
      <c r="A777" s="174">
        <v>10</v>
      </c>
      <c r="B777" s="174"/>
      <c r="C777" s="195" t="s">
        <v>1054</v>
      </c>
      <c r="D777" s="174" t="s">
        <v>121</v>
      </c>
      <c r="E777" s="210">
        <v>8</v>
      </c>
      <c r="F777" s="174"/>
      <c r="G777" s="211"/>
      <c r="H777" s="174"/>
      <c r="I777" s="174"/>
      <c r="J777" s="205"/>
      <c r="K777" s="205"/>
      <c r="L777" s="174">
        <v>6.5</v>
      </c>
      <c r="M777" s="192">
        <v>52</v>
      </c>
      <c r="N777" s="212"/>
      <c r="O777" s="192"/>
      <c r="P777" s="192">
        <v>52</v>
      </c>
    </row>
    <row r="778" spans="1:16" ht="26.25" thickBot="1">
      <c r="A778" s="174">
        <v>11</v>
      </c>
      <c r="B778" s="215"/>
      <c r="C778" s="196" t="s">
        <v>1055</v>
      </c>
      <c r="D778" s="174" t="s">
        <v>1050</v>
      </c>
      <c r="E778" s="210">
        <v>10</v>
      </c>
      <c r="F778" s="174"/>
      <c r="G778" s="211"/>
      <c r="H778" s="216"/>
      <c r="I778" s="216"/>
      <c r="J778" s="217"/>
      <c r="K778" s="217"/>
      <c r="L778" s="174">
        <v>125</v>
      </c>
      <c r="M778" s="192">
        <v>1250</v>
      </c>
      <c r="N778" s="212"/>
      <c r="O778" s="192"/>
      <c r="P778" s="192">
        <v>1250</v>
      </c>
    </row>
    <row r="779" spans="1:16" ht="13.5" thickBot="1">
      <c r="A779" s="174">
        <v>12</v>
      </c>
      <c r="B779" s="174"/>
      <c r="C779" s="195" t="s">
        <v>1056</v>
      </c>
      <c r="D779" s="174" t="s">
        <v>119</v>
      </c>
      <c r="E779" s="210">
        <v>10</v>
      </c>
      <c r="F779" s="174"/>
      <c r="G779" s="211"/>
      <c r="H779" s="174"/>
      <c r="I779" s="174"/>
      <c r="J779" s="205"/>
      <c r="K779" s="205"/>
      <c r="L779" s="174">
        <v>11</v>
      </c>
      <c r="M779" s="192">
        <v>110</v>
      </c>
      <c r="N779" s="212"/>
      <c r="O779" s="192"/>
      <c r="P779" s="192">
        <v>110</v>
      </c>
    </row>
    <row r="780" spans="1:16" ht="13.5" thickBot="1">
      <c r="A780" s="174">
        <v>13</v>
      </c>
      <c r="B780" s="174"/>
      <c r="C780" s="195" t="s">
        <v>1057</v>
      </c>
      <c r="D780" s="174" t="s">
        <v>119</v>
      </c>
      <c r="E780" s="210">
        <v>1</v>
      </c>
      <c r="F780" s="174"/>
      <c r="G780" s="211"/>
      <c r="H780" s="174"/>
      <c r="I780" s="174"/>
      <c r="J780" s="174"/>
      <c r="K780" s="174"/>
      <c r="L780" s="174">
        <v>11</v>
      </c>
      <c r="M780" s="192">
        <v>11</v>
      </c>
      <c r="N780" s="212"/>
      <c r="O780" s="192"/>
      <c r="P780" s="192">
        <v>11</v>
      </c>
    </row>
    <row r="781" spans="1:16" ht="26.25" thickBot="1">
      <c r="A781" s="174">
        <v>14</v>
      </c>
      <c r="B781" s="174"/>
      <c r="C781" s="196" t="s">
        <v>1058</v>
      </c>
      <c r="D781" s="174" t="s">
        <v>119</v>
      </c>
      <c r="E781" s="210">
        <v>200</v>
      </c>
      <c r="F781" s="174"/>
      <c r="G781" s="211"/>
      <c r="H781" s="174"/>
      <c r="I781" s="174"/>
      <c r="J781" s="205"/>
      <c r="K781" s="205"/>
      <c r="L781" s="174">
        <v>2</v>
      </c>
      <c r="M781" s="192">
        <v>400</v>
      </c>
      <c r="N781" s="212"/>
      <c r="O781" s="192"/>
      <c r="P781" s="192">
        <v>400</v>
      </c>
    </row>
    <row r="782" spans="1:16" ht="13.5" thickBot="1">
      <c r="A782" s="174">
        <v>15</v>
      </c>
      <c r="B782" s="218"/>
      <c r="C782" s="195" t="s">
        <v>1059</v>
      </c>
      <c r="D782" s="174" t="s">
        <v>119</v>
      </c>
      <c r="E782" s="210">
        <v>50</v>
      </c>
      <c r="F782" s="174"/>
      <c r="G782" s="211"/>
      <c r="H782" s="174"/>
      <c r="I782" s="174"/>
      <c r="J782" s="205"/>
      <c r="K782" s="205"/>
      <c r="L782" s="174">
        <v>4</v>
      </c>
      <c r="M782" s="192">
        <v>200</v>
      </c>
      <c r="N782" s="212"/>
      <c r="O782" s="192"/>
      <c r="P782" s="192">
        <v>200</v>
      </c>
    </row>
    <row r="783" spans="1:16" ht="13.5" thickBot="1">
      <c r="A783" s="174">
        <v>16</v>
      </c>
      <c r="B783" s="213"/>
      <c r="C783" s="196" t="s">
        <v>1060</v>
      </c>
      <c r="D783" s="174" t="s">
        <v>119</v>
      </c>
      <c r="E783" s="210">
        <v>150</v>
      </c>
      <c r="F783" s="174"/>
      <c r="G783" s="211"/>
      <c r="H783" s="174"/>
      <c r="I783" s="174"/>
      <c r="J783" s="205"/>
      <c r="K783" s="205"/>
      <c r="L783" s="174">
        <v>2</v>
      </c>
      <c r="M783" s="192">
        <v>300</v>
      </c>
      <c r="N783" s="212"/>
      <c r="O783" s="192"/>
      <c r="P783" s="192">
        <v>300</v>
      </c>
    </row>
    <row r="784" spans="1:16" ht="13.5" thickBot="1">
      <c r="A784" s="174">
        <v>17</v>
      </c>
      <c r="B784" s="174"/>
      <c r="C784" s="196" t="s">
        <v>1061</v>
      </c>
      <c r="D784" s="174" t="s">
        <v>119</v>
      </c>
      <c r="E784" s="210">
        <v>200</v>
      </c>
      <c r="F784" s="174"/>
      <c r="G784" s="211"/>
      <c r="H784" s="174"/>
      <c r="I784" s="174"/>
      <c r="J784" s="205"/>
      <c r="K784" s="205"/>
      <c r="L784" s="174">
        <v>2</v>
      </c>
      <c r="M784" s="192">
        <v>400</v>
      </c>
      <c r="N784" s="212"/>
      <c r="O784" s="192"/>
      <c r="P784" s="192">
        <v>400</v>
      </c>
    </row>
    <row r="785" spans="1:16" ht="13.5" thickBot="1">
      <c r="A785" s="174">
        <v>18</v>
      </c>
      <c r="B785" s="174"/>
      <c r="C785" s="196" t="s">
        <v>1062</v>
      </c>
      <c r="D785" s="174" t="s">
        <v>119</v>
      </c>
      <c r="E785" s="210">
        <v>150</v>
      </c>
      <c r="F785" s="174"/>
      <c r="G785" s="211"/>
      <c r="H785" s="174"/>
      <c r="I785" s="174"/>
      <c r="J785" s="205"/>
      <c r="K785" s="205"/>
      <c r="L785" s="174">
        <v>1</v>
      </c>
      <c r="M785" s="192">
        <v>150</v>
      </c>
      <c r="N785" s="212"/>
      <c r="O785" s="192"/>
      <c r="P785" s="192">
        <v>150</v>
      </c>
    </row>
    <row r="786" spans="1:16" ht="13.5" thickBot="1">
      <c r="A786" s="174">
        <v>19</v>
      </c>
      <c r="B786" s="174"/>
      <c r="C786" s="196" t="s">
        <v>1063</v>
      </c>
      <c r="D786" s="174" t="s">
        <v>119</v>
      </c>
      <c r="E786" s="210">
        <v>200</v>
      </c>
      <c r="F786" s="174"/>
      <c r="G786" s="174"/>
      <c r="H786" s="174"/>
      <c r="I786" s="174"/>
      <c r="J786" s="174"/>
      <c r="K786" s="174"/>
      <c r="L786" s="174">
        <v>1</v>
      </c>
      <c r="M786" s="192">
        <v>200</v>
      </c>
      <c r="N786" s="212"/>
      <c r="O786" s="192"/>
      <c r="P786" s="192">
        <v>200</v>
      </c>
    </row>
    <row r="787" spans="1:16" ht="26.25" thickBot="1">
      <c r="A787" s="174">
        <v>20</v>
      </c>
      <c r="B787" s="174"/>
      <c r="C787" s="196" t="s">
        <v>1064</v>
      </c>
      <c r="D787" s="174" t="s">
        <v>119</v>
      </c>
      <c r="E787" s="210">
        <v>200</v>
      </c>
      <c r="F787" s="174"/>
      <c r="G787" s="174"/>
      <c r="H787" s="174"/>
      <c r="I787" s="174"/>
      <c r="J787" s="174"/>
      <c r="K787" s="174"/>
      <c r="L787" s="174">
        <v>1</v>
      </c>
      <c r="M787" s="192">
        <v>200</v>
      </c>
      <c r="N787" s="212"/>
      <c r="O787" s="192"/>
      <c r="P787" s="192">
        <v>200</v>
      </c>
    </row>
    <row r="788" spans="1:16" ht="13.5" thickBot="1">
      <c r="A788" s="174">
        <v>21</v>
      </c>
      <c r="B788" s="174"/>
      <c r="C788" s="196" t="s">
        <v>1065</v>
      </c>
      <c r="D788" s="174" t="s">
        <v>119</v>
      </c>
      <c r="E788" s="210">
        <v>200</v>
      </c>
      <c r="F788" s="174"/>
      <c r="G788" s="174"/>
      <c r="H788" s="174"/>
      <c r="I788" s="174"/>
      <c r="J788" s="174"/>
      <c r="K788" s="174"/>
      <c r="L788" s="174">
        <v>1</v>
      </c>
      <c r="M788" s="192">
        <v>200</v>
      </c>
      <c r="N788" s="212"/>
      <c r="O788" s="192"/>
      <c r="P788" s="192">
        <v>200</v>
      </c>
    </row>
    <row r="789" spans="1:16" ht="39" thickBot="1">
      <c r="A789" s="174">
        <v>22</v>
      </c>
      <c r="B789" s="174"/>
      <c r="C789" s="196" t="s">
        <v>1066</v>
      </c>
      <c r="D789" s="174" t="s">
        <v>119</v>
      </c>
      <c r="E789" s="210">
        <v>200</v>
      </c>
      <c r="F789" s="174"/>
      <c r="G789" s="174"/>
      <c r="H789" s="174"/>
      <c r="I789" s="174"/>
      <c r="J789" s="174"/>
      <c r="K789" s="174"/>
      <c r="L789" s="174">
        <v>1</v>
      </c>
      <c r="M789" s="192">
        <v>200</v>
      </c>
      <c r="N789" s="174"/>
      <c r="O789" s="192"/>
      <c r="P789" s="192">
        <v>200</v>
      </c>
    </row>
    <row r="790" spans="1:16" ht="26.25" thickBot="1">
      <c r="A790" s="174">
        <v>23</v>
      </c>
      <c r="B790" s="174"/>
      <c r="C790" s="196" t="s">
        <v>1067</v>
      </c>
      <c r="D790" s="174" t="s">
        <v>119</v>
      </c>
      <c r="E790" s="210">
        <v>200</v>
      </c>
      <c r="F790" s="174"/>
      <c r="G790" s="174"/>
      <c r="H790" s="174"/>
      <c r="I790" s="174"/>
      <c r="J790" s="174"/>
      <c r="K790" s="174"/>
      <c r="L790" s="174">
        <v>1</v>
      </c>
      <c r="M790" s="192">
        <v>200</v>
      </c>
      <c r="N790" s="174"/>
      <c r="O790" s="192"/>
      <c r="P790" s="192">
        <v>200</v>
      </c>
    </row>
    <row r="791" spans="1:16" ht="26.25" thickBot="1">
      <c r="A791" s="174">
        <v>24</v>
      </c>
      <c r="B791" s="219"/>
      <c r="C791" s="196" t="s">
        <v>1068</v>
      </c>
      <c r="D791" s="174" t="s">
        <v>1050</v>
      </c>
      <c r="E791" s="210">
        <v>10</v>
      </c>
      <c r="F791" s="173"/>
      <c r="G791" s="220"/>
      <c r="H791" s="173"/>
      <c r="I791" s="220"/>
      <c r="J791" s="174"/>
      <c r="K791" s="174"/>
      <c r="L791" s="174">
        <v>460</v>
      </c>
      <c r="M791" s="192">
        <v>4600</v>
      </c>
      <c r="N791" s="174"/>
      <c r="O791" s="192"/>
      <c r="P791" s="192">
        <v>4600</v>
      </c>
    </row>
    <row r="792" spans="1:16" ht="26.25" thickBot="1">
      <c r="A792" s="174">
        <v>25</v>
      </c>
      <c r="B792" s="215"/>
      <c r="C792" s="196" t="s">
        <v>1069</v>
      </c>
      <c r="D792" s="174" t="s">
        <v>119</v>
      </c>
      <c r="E792" s="210">
        <v>300</v>
      </c>
      <c r="F792" s="174"/>
      <c r="G792" s="174"/>
      <c r="H792" s="174"/>
      <c r="I792" s="174"/>
      <c r="J792" s="205"/>
      <c r="K792" s="205"/>
      <c r="L792" s="174">
        <v>1</v>
      </c>
      <c r="M792" s="192">
        <v>300</v>
      </c>
      <c r="N792" s="212"/>
      <c r="O792" s="192"/>
      <c r="P792" s="192">
        <v>300</v>
      </c>
    </row>
    <row r="793" spans="1:16" ht="26.25" thickBot="1">
      <c r="A793" s="174">
        <v>26</v>
      </c>
      <c r="B793" s="213"/>
      <c r="C793" s="196" t="s">
        <v>1070</v>
      </c>
      <c r="D793" s="174" t="s">
        <v>119</v>
      </c>
      <c r="E793" s="210">
        <v>200</v>
      </c>
      <c r="F793" s="174"/>
      <c r="G793" s="174"/>
      <c r="H793" s="174"/>
      <c r="I793" s="174"/>
      <c r="J793" s="205"/>
      <c r="K793" s="205"/>
      <c r="L793" s="174">
        <v>1</v>
      </c>
      <c r="M793" s="192">
        <v>200</v>
      </c>
      <c r="N793" s="212"/>
      <c r="O793" s="192"/>
      <c r="P793" s="192">
        <v>200</v>
      </c>
    </row>
    <row r="794" spans="1:16" ht="26.25" thickBot="1">
      <c r="A794" s="174">
        <v>27</v>
      </c>
      <c r="B794" s="174"/>
      <c r="C794" s="196" t="s">
        <v>1071</v>
      </c>
      <c r="D794" s="174" t="s">
        <v>119</v>
      </c>
      <c r="E794" s="210">
        <v>250</v>
      </c>
      <c r="F794" s="174"/>
      <c r="G794" s="174"/>
      <c r="H794" s="174"/>
      <c r="I794" s="174"/>
      <c r="J794" s="205"/>
      <c r="K794" s="205"/>
      <c r="L794" s="174">
        <v>1</v>
      </c>
      <c r="M794" s="192">
        <v>250</v>
      </c>
      <c r="N794" s="212"/>
      <c r="O794" s="192"/>
      <c r="P794" s="192">
        <v>250</v>
      </c>
    </row>
    <row r="795" spans="1:16" ht="26.25" thickBot="1">
      <c r="A795" s="174">
        <v>28</v>
      </c>
      <c r="B795" s="174"/>
      <c r="C795" s="196" t="s">
        <v>1072</v>
      </c>
      <c r="D795" s="174" t="s">
        <v>119</v>
      </c>
      <c r="E795" s="210">
        <v>1200</v>
      </c>
      <c r="F795" s="221"/>
      <c r="G795" s="221"/>
      <c r="H795" s="221"/>
      <c r="I795" s="221"/>
      <c r="J795" s="205"/>
      <c r="K795" s="205"/>
      <c r="L795" s="174">
        <v>1</v>
      </c>
      <c r="M795" s="192">
        <v>1200</v>
      </c>
      <c r="N795" s="222"/>
      <c r="O795" s="192"/>
      <c r="P795" s="192">
        <v>1200</v>
      </c>
    </row>
    <row r="796" spans="1:16" ht="26.25" thickBot="1">
      <c r="A796" s="174">
        <v>29</v>
      </c>
      <c r="B796" s="213"/>
      <c r="C796" s="196" t="s">
        <v>1073</v>
      </c>
      <c r="D796" s="174" t="s">
        <v>119</v>
      </c>
      <c r="E796" s="210">
        <v>1000</v>
      </c>
      <c r="F796" s="221"/>
      <c r="G796" s="221"/>
      <c r="H796" s="221"/>
      <c r="I796" s="221"/>
      <c r="J796" s="205"/>
      <c r="K796" s="205"/>
      <c r="L796" s="174">
        <v>2</v>
      </c>
      <c r="M796" s="192">
        <v>2000</v>
      </c>
      <c r="N796" s="222"/>
      <c r="O796" s="192"/>
      <c r="P796" s="192">
        <v>2000</v>
      </c>
    </row>
    <row r="797" spans="1:16" ht="26.25" thickBot="1">
      <c r="A797" s="174">
        <v>30</v>
      </c>
      <c r="B797" s="174"/>
      <c r="C797" s="196" t="s">
        <v>1074</v>
      </c>
      <c r="D797" s="174" t="s">
        <v>119</v>
      </c>
      <c r="E797" s="210">
        <v>1500</v>
      </c>
      <c r="F797" s="221"/>
      <c r="G797" s="221"/>
      <c r="H797" s="221"/>
      <c r="I797" s="221"/>
      <c r="J797" s="205"/>
      <c r="K797" s="205"/>
      <c r="L797" s="174">
        <v>1</v>
      </c>
      <c r="M797" s="192">
        <v>1500</v>
      </c>
      <c r="N797" s="222"/>
      <c r="O797" s="192"/>
      <c r="P797" s="192">
        <v>1500</v>
      </c>
    </row>
    <row r="798" spans="1:16" ht="13.5" thickBot="1">
      <c r="A798" s="174">
        <v>31</v>
      </c>
      <c r="B798" s="219"/>
      <c r="C798" s="223" t="s">
        <v>1075</v>
      </c>
      <c r="D798" s="219" t="s">
        <v>119</v>
      </c>
      <c r="E798" s="210">
        <v>1000</v>
      </c>
      <c r="F798" s="224"/>
      <c r="G798" s="225"/>
      <c r="H798" s="224"/>
      <c r="I798" s="225"/>
      <c r="J798" s="205"/>
      <c r="K798" s="205"/>
      <c r="L798" s="219">
        <v>1</v>
      </c>
      <c r="M798" s="192">
        <v>1000</v>
      </c>
      <c r="N798" s="222"/>
      <c r="O798" s="192"/>
      <c r="P798" s="192">
        <v>1000</v>
      </c>
    </row>
    <row r="799" spans="1:16" ht="13.5" thickBot="1">
      <c r="A799" s="174">
        <v>32</v>
      </c>
      <c r="B799" s="174"/>
      <c r="C799" s="180" t="s">
        <v>1076</v>
      </c>
      <c r="D799" s="219" t="s">
        <v>119</v>
      </c>
      <c r="E799" s="210">
        <v>400</v>
      </c>
      <c r="F799" s="221"/>
      <c r="G799" s="221"/>
      <c r="H799" s="221"/>
      <c r="I799" s="221"/>
      <c r="J799" s="205"/>
      <c r="K799" s="205"/>
      <c r="L799" s="174">
        <v>1</v>
      </c>
      <c r="M799" s="192">
        <v>400</v>
      </c>
      <c r="N799" s="172"/>
      <c r="O799" s="192"/>
      <c r="P799" s="192">
        <v>400</v>
      </c>
    </row>
    <row r="800" spans="1:16">
      <c r="A800" s="174">
        <v>33</v>
      </c>
      <c r="B800" s="174"/>
      <c r="C800" s="180" t="s">
        <v>1077</v>
      </c>
      <c r="D800" s="174" t="s">
        <v>119</v>
      </c>
      <c r="E800" s="174">
        <v>700</v>
      </c>
      <c r="F800" s="221"/>
      <c r="G800" s="221"/>
      <c r="H800" s="221"/>
      <c r="I800" s="221"/>
      <c r="J800" s="205"/>
      <c r="K800" s="205"/>
      <c r="L800" s="174">
        <v>1</v>
      </c>
      <c r="M800" s="192">
        <v>700</v>
      </c>
      <c r="N800" s="172"/>
      <c r="O800" s="192"/>
      <c r="P800" s="192">
        <v>700</v>
      </c>
    </row>
    <row r="801" spans="1:16">
      <c r="A801" s="174"/>
      <c r="B801" s="174"/>
      <c r="C801" s="205"/>
      <c r="D801" s="221"/>
      <c r="E801" s="226"/>
      <c r="F801" s="221"/>
      <c r="G801" s="206"/>
      <c r="H801" s="221"/>
      <c r="I801" s="221"/>
      <c r="J801" s="205"/>
      <c r="K801" s="205"/>
      <c r="L801" s="224"/>
      <c r="M801" s="207">
        <f>SUM(M768:M800)</f>
        <v>24137</v>
      </c>
      <c r="N801" s="227"/>
      <c r="O801" s="192"/>
      <c r="P801" s="207">
        <f>SUM(P768:P800)</f>
        <v>24137</v>
      </c>
    </row>
    <row r="802" spans="1:16">
      <c r="A802" s="208"/>
      <c r="B802" s="208"/>
      <c r="C802" s="228"/>
      <c r="D802" s="208"/>
      <c r="E802" s="208"/>
      <c r="F802" s="208"/>
      <c r="G802" s="208"/>
      <c r="H802" s="208"/>
      <c r="I802" s="208"/>
      <c r="J802" s="208"/>
      <c r="K802" s="208"/>
      <c r="L802" s="208"/>
      <c r="M802" s="208"/>
      <c r="N802" s="208"/>
      <c r="O802" s="208"/>
      <c r="P802" s="208"/>
    </row>
    <row r="803" spans="1:16">
      <c r="A803" s="342" t="s">
        <v>1079</v>
      </c>
      <c r="B803" s="342"/>
      <c r="C803" s="342"/>
      <c r="D803" s="342"/>
      <c r="E803" s="342"/>
      <c r="F803" s="342"/>
      <c r="G803" s="342"/>
      <c r="H803" s="342"/>
      <c r="I803" s="342"/>
      <c r="J803" s="342"/>
      <c r="K803" s="342"/>
      <c r="L803" s="342"/>
      <c r="M803" s="61"/>
      <c r="N803" s="61"/>
      <c r="O803" s="61"/>
      <c r="P803" s="61"/>
    </row>
    <row r="804" spans="1:16">
      <c r="A804" s="343" t="s">
        <v>1080</v>
      </c>
      <c r="B804" s="343"/>
      <c r="C804" s="343"/>
      <c r="D804" s="343"/>
      <c r="E804" s="343"/>
      <c r="F804" s="343"/>
      <c r="G804" s="343"/>
      <c r="H804" s="343"/>
      <c r="I804" s="343"/>
      <c r="J804" s="343"/>
      <c r="K804" s="343"/>
      <c r="L804" s="343"/>
      <c r="M804" s="61"/>
      <c r="N804" s="61"/>
      <c r="O804" s="61"/>
      <c r="P804" s="61"/>
    </row>
    <row r="805" spans="1:16">
      <c r="A805" s="343" t="s">
        <v>1081</v>
      </c>
      <c r="B805" s="343"/>
      <c r="C805" s="343"/>
      <c r="D805" s="343"/>
      <c r="E805" s="343"/>
      <c r="F805" s="343"/>
      <c r="G805" s="343"/>
      <c r="H805" s="343"/>
      <c r="I805" s="343"/>
      <c r="J805" s="343"/>
      <c r="K805" s="343"/>
      <c r="L805" s="343"/>
      <c r="M805" s="61"/>
      <c r="N805" s="61"/>
      <c r="O805" s="61"/>
      <c r="P805" s="61"/>
    </row>
    <row r="806" spans="1:16">
      <c r="A806" s="344" t="s">
        <v>10</v>
      </c>
      <c r="B806" s="345"/>
      <c r="C806" s="344" t="s">
        <v>11</v>
      </c>
      <c r="D806" s="344" t="s">
        <v>12</v>
      </c>
      <c r="E806" s="344" t="s">
        <v>20</v>
      </c>
      <c r="F806" s="344" t="s">
        <v>1040</v>
      </c>
      <c r="G806" s="346" t="s">
        <v>1082</v>
      </c>
      <c r="H806" s="347"/>
      <c r="I806" s="347"/>
      <c r="J806" s="347"/>
      <c r="K806" s="347"/>
      <c r="L806" s="348"/>
      <c r="M806" s="61"/>
      <c r="N806" s="61"/>
      <c r="O806" s="61"/>
      <c r="P806" s="61"/>
    </row>
    <row r="807" spans="1:16">
      <c r="A807" s="349"/>
      <c r="B807" s="350"/>
      <c r="C807" s="349"/>
      <c r="D807" s="349"/>
      <c r="E807" s="349"/>
      <c r="F807" s="349"/>
      <c r="G807" s="59" t="s">
        <v>1083</v>
      </c>
      <c r="H807" s="59" t="s">
        <v>1084</v>
      </c>
      <c r="I807" s="59" t="s">
        <v>329</v>
      </c>
      <c r="J807" s="59" t="s">
        <v>17</v>
      </c>
      <c r="K807" s="59" t="s">
        <v>176</v>
      </c>
      <c r="L807" s="59" t="s">
        <v>1085</v>
      </c>
      <c r="M807" s="61"/>
      <c r="N807" s="61"/>
      <c r="O807" s="61"/>
      <c r="P807" s="61"/>
    </row>
    <row r="808" spans="1:16">
      <c r="A808" s="243">
        <v>2</v>
      </c>
      <c r="B808" s="243"/>
      <c r="C808" s="51" t="s">
        <v>1086</v>
      </c>
      <c r="D808" s="59" t="s">
        <v>213</v>
      </c>
      <c r="E808" s="59">
        <f>1.03-0.6</f>
        <v>0.43000000000000005</v>
      </c>
      <c r="F808" s="35">
        <v>185000</v>
      </c>
      <c r="G808" s="17">
        <f t="shared" ref="G808:G871" si="73">E808*F808</f>
        <v>79550.000000000015</v>
      </c>
      <c r="H808" s="351"/>
      <c r="I808" s="351"/>
      <c r="J808" s="351"/>
      <c r="K808" s="351"/>
      <c r="L808" s="17">
        <f t="shared" ref="L808:L860" si="74">SUM(G808:K808)</f>
        <v>79550.000000000015</v>
      </c>
      <c r="M808" s="61"/>
      <c r="N808" s="61"/>
      <c r="O808" s="61"/>
      <c r="P808" s="61"/>
    </row>
    <row r="809" spans="1:16">
      <c r="A809" s="243">
        <v>3</v>
      </c>
      <c r="B809" s="243"/>
      <c r="C809" s="51" t="s">
        <v>674</v>
      </c>
      <c r="D809" s="59" t="s">
        <v>128</v>
      </c>
      <c r="E809" s="59">
        <v>287</v>
      </c>
      <c r="F809" s="35">
        <v>250</v>
      </c>
      <c r="G809" s="17"/>
      <c r="H809" s="351"/>
      <c r="I809" s="351"/>
      <c r="J809" s="351"/>
      <c r="K809" s="351">
        <f>E809*F809</f>
        <v>71750</v>
      </c>
      <c r="L809" s="17">
        <f t="shared" si="74"/>
        <v>71750</v>
      </c>
      <c r="M809" s="61"/>
      <c r="N809" s="61"/>
      <c r="O809" s="61"/>
      <c r="P809" s="61"/>
    </row>
    <row r="810" spans="1:16">
      <c r="A810" s="243">
        <v>4</v>
      </c>
      <c r="B810" s="243"/>
      <c r="C810" s="51" t="s">
        <v>1087</v>
      </c>
      <c r="D810" s="59" t="s">
        <v>246</v>
      </c>
      <c r="E810" s="59">
        <v>715</v>
      </c>
      <c r="F810" s="35">
        <v>25</v>
      </c>
      <c r="G810" s="17">
        <f t="shared" si="73"/>
        <v>17875</v>
      </c>
      <c r="H810" s="351"/>
      <c r="I810" s="351"/>
      <c r="J810" s="351"/>
      <c r="K810" s="351"/>
      <c r="L810" s="17">
        <f t="shared" si="74"/>
        <v>17875</v>
      </c>
      <c r="M810" s="61"/>
      <c r="N810" s="61"/>
      <c r="O810" s="61"/>
      <c r="P810" s="61"/>
    </row>
    <row r="811" spans="1:16">
      <c r="A811" s="243">
        <v>5</v>
      </c>
      <c r="B811" s="243"/>
      <c r="C811" s="352" t="s">
        <v>1088</v>
      </c>
      <c r="D811" s="59" t="s">
        <v>128</v>
      </c>
      <c r="E811" s="59">
        <v>18</v>
      </c>
      <c r="F811" s="35">
        <v>500</v>
      </c>
      <c r="G811" s="17">
        <f t="shared" si="73"/>
        <v>9000</v>
      </c>
      <c r="H811" s="351"/>
      <c r="I811" s="351"/>
      <c r="J811" s="351"/>
      <c r="K811" s="351"/>
      <c r="L811" s="17">
        <f t="shared" si="74"/>
        <v>9000</v>
      </c>
      <c r="M811" s="61"/>
      <c r="N811" s="61"/>
      <c r="O811" s="61"/>
      <c r="P811" s="61"/>
    </row>
    <row r="812" spans="1:16" ht="51">
      <c r="A812" s="243">
        <v>6</v>
      </c>
      <c r="B812" s="243"/>
      <c r="C812" s="55" t="s">
        <v>1089</v>
      </c>
      <c r="D812" s="243" t="s">
        <v>63</v>
      </c>
      <c r="E812" s="243">
        <v>1.6809000000000001</v>
      </c>
      <c r="F812" s="244">
        <v>104135.55</v>
      </c>
      <c r="G812" s="17">
        <f t="shared" si="73"/>
        <v>175041.44599500002</v>
      </c>
      <c r="H812" s="351"/>
      <c r="I812" s="351"/>
      <c r="J812" s="351"/>
      <c r="K812" s="351"/>
      <c r="L812" s="17">
        <f t="shared" si="74"/>
        <v>175041.44599500002</v>
      </c>
      <c r="M812" s="61"/>
      <c r="N812" s="61"/>
      <c r="O812" s="61"/>
      <c r="P812" s="61"/>
    </row>
    <row r="813" spans="1:16">
      <c r="A813" s="243">
        <v>7</v>
      </c>
      <c r="B813" s="243"/>
      <c r="C813" s="51" t="s">
        <v>1090</v>
      </c>
      <c r="D813" s="243" t="s">
        <v>63</v>
      </c>
      <c r="E813" s="243">
        <v>0.3594</v>
      </c>
      <c r="F813" s="243">
        <v>79712.94</v>
      </c>
      <c r="G813" s="17">
        <f t="shared" si="73"/>
        <v>28648.830636000002</v>
      </c>
      <c r="H813" s="351"/>
      <c r="I813" s="351"/>
      <c r="J813" s="351"/>
      <c r="K813" s="351"/>
      <c r="L813" s="17">
        <f t="shared" si="74"/>
        <v>28648.830636000002</v>
      </c>
      <c r="M813" s="61"/>
      <c r="N813" s="61"/>
      <c r="O813" s="61"/>
      <c r="P813" s="61"/>
    </row>
    <row r="814" spans="1:16">
      <c r="A814" s="243">
        <v>8</v>
      </c>
      <c r="B814" s="243"/>
      <c r="C814" s="55" t="s">
        <v>1091</v>
      </c>
      <c r="D814" s="243" t="s">
        <v>119</v>
      </c>
      <c r="E814" s="243">
        <v>2</v>
      </c>
      <c r="F814" s="244">
        <v>0</v>
      </c>
      <c r="G814" s="17">
        <f t="shared" si="73"/>
        <v>0</v>
      </c>
      <c r="H814" s="351"/>
      <c r="I814" s="351"/>
      <c r="J814" s="351"/>
      <c r="K814" s="351"/>
      <c r="L814" s="17">
        <f t="shared" si="74"/>
        <v>0</v>
      </c>
      <c r="M814" s="61"/>
      <c r="N814" s="61"/>
      <c r="O814" s="61"/>
      <c r="P814" s="61"/>
    </row>
    <row r="815" spans="1:16">
      <c r="A815" s="243">
        <v>9</v>
      </c>
      <c r="B815" s="243"/>
      <c r="C815" s="55" t="s">
        <v>1092</v>
      </c>
      <c r="D815" s="353" t="s">
        <v>28</v>
      </c>
      <c r="E815" s="243">
        <v>3875</v>
      </c>
      <c r="F815" s="353">
        <v>10</v>
      </c>
      <c r="G815" s="17"/>
      <c r="H815" s="351"/>
      <c r="I815" s="351"/>
      <c r="J815" s="351"/>
      <c r="K815" s="351">
        <f>E815*F815</f>
        <v>38750</v>
      </c>
      <c r="L815" s="17">
        <f t="shared" si="74"/>
        <v>38750</v>
      </c>
      <c r="M815" s="61"/>
      <c r="N815" s="61"/>
      <c r="O815" s="61"/>
      <c r="P815" s="61"/>
    </row>
    <row r="816" spans="1:16">
      <c r="A816" s="243">
        <v>10</v>
      </c>
      <c r="B816" s="243"/>
      <c r="C816" s="55" t="s">
        <v>1093</v>
      </c>
      <c r="D816" s="243" t="s">
        <v>119</v>
      </c>
      <c r="E816" s="243">
        <v>1</v>
      </c>
      <c r="F816" s="244">
        <v>7085.59</v>
      </c>
      <c r="G816" s="17">
        <f t="shared" si="73"/>
        <v>7085.59</v>
      </c>
      <c r="H816" s="351"/>
      <c r="I816" s="351"/>
      <c r="J816" s="351"/>
      <c r="K816" s="351"/>
      <c r="L816" s="17">
        <f t="shared" si="74"/>
        <v>7085.59</v>
      </c>
      <c r="M816" s="61"/>
      <c r="N816" s="61"/>
      <c r="O816" s="61"/>
      <c r="P816" s="61"/>
    </row>
    <row r="817" spans="1:16">
      <c r="A817" s="243">
        <v>11</v>
      </c>
      <c r="B817" s="243"/>
      <c r="C817" s="55" t="s">
        <v>1094</v>
      </c>
      <c r="D817" s="243" t="s">
        <v>156</v>
      </c>
      <c r="E817" s="243">
        <v>0.254</v>
      </c>
      <c r="F817" s="244">
        <v>1480294.75</v>
      </c>
      <c r="G817" s="17">
        <f t="shared" si="73"/>
        <v>375994.8665</v>
      </c>
      <c r="H817" s="351"/>
      <c r="I817" s="351"/>
      <c r="J817" s="351"/>
      <c r="K817" s="351"/>
      <c r="L817" s="17">
        <f t="shared" si="74"/>
        <v>375994.8665</v>
      </c>
      <c r="M817" s="61"/>
      <c r="N817" s="61"/>
      <c r="O817" s="61"/>
      <c r="P817" s="61"/>
    </row>
    <row r="818" spans="1:16">
      <c r="A818" s="243">
        <v>12</v>
      </c>
      <c r="B818" s="243"/>
      <c r="C818" s="55" t="s">
        <v>1095</v>
      </c>
      <c r="D818" s="243" t="s">
        <v>156</v>
      </c>
      <c r="E818" s="243">
        <v>0.58199999999999996</v>
      </c>
      <c r="F818" s="354"/>
      <c r="G818" s="17">
        <f t="shared" si="73"/>
        <v>0</v>
      </c>
      <c r="H818" s="351"/>
      <c r="I818" s="351"/>
      <c r="J818" s="351"/>
      <c r="K818" s="351"/>
      <c r="L818" s="17">
        <f t="shared" si="74"/>
        <v>0</v>
      </c>
      <c r="M818" s="61"/>
      <c r="N818" s="61"/>
      <c r="O818" s="61"/>
      <c r="P818" s="61"/>
    </row>
    <row r="819" spans="1:16" ht="51">
      <c r="A819" s="243">
        <v>13</v>
      </c>
      <c r="B819" s="243"/>
      <c r="C819" s="55" t="s">
        <v>1096</v>
      </c>
      <c r="D819" s="243" t="s">
        <v>119</v>
      </c>
      <c r="E819" s="243">
        <v>1</v>
      </c>
      <c r="F819" s="244">
        <v>430969.62</v>
      </c>
      <c r="G819" s="17">
        <f t="shared" si="73"/>
        <v>430969.62</v>
      </c>
      <c r="H819" s="351"/>
      <c r="I819" s="351"/>
      <c r="J819" s="351"/>
      <c r="K819" s="351"/>
      <c r="L819" s="17">
        <f t="shared" si="74"/>
        <v>430969.62</v>
      </c>
      <c r="M819" s="61"/>
      <c r="N819" s="61"/>
      <c r="O819" s="61"/>
      <c r="P819" s="61"/>
    </row>
    <row r="820" spans="1:16">
      <c r="A820" s="243">
        <v>14</v>
      </c>
      <c r="B820" s="243"/>
      <c r="C820" s="55" t="s">
        <v>1097</v>
      </c>
      <c r="D820" s="243" t="s">
        <v>1098</v>
      </c>
      <c r="E820" s="243">
        <v>1</v>
      </c>
      <c r="F820" s="244">
        <v>5000</v>
      </c>
      <c r="G820" s="17">
        <f t="shared" si="73"/>
        <v>5000</v>
      </c>
      <c r="H820" s="351"/>
      <c r="I820" s="351"/>
      <c r="J820" s="351"/>
      <c r="K820" s="351"/>
      <c r="L820" s="17">
        <f t="shared" si="74"/>
        <v>5000</v>
      </c>
      <c r="M820" s="61"/>
      <c r="N820" s="61"/>
      <c r="O820" s="61"/>
      <c r="P820" s="61"/>
    </row>
    <row r="821" spans="1:16">
      <c r="A821" s="243">
        <v>15</v>
      </c>
      <c r="B821" s="243"/>
      <c r="C821" s="55" t="s">
        <v>1099</v>
      </c>
      <c r="D821" s="243" t="s">
        <v>119</v>
      </c>
      <c r="E821" s="243">
        <v>5</v>
      </c>
      <c r="F821" s="244">
        <v>1500</v>
      </c>
      <c r="G821" s="17">
        <f t="shared" si="73"/>
        <v>7500</v>
      </c>
      <c r="H821" s="351"/>
      <c r="I821" s="351"/>
      <c r="J821" s="351"/>
      <c r="K821" s="351"/>
      <c r="L821" s="17">
        <f t="shared" si="74"/>
        <v>7500</v>
      </c>
      <c r="M821" s="61"/>
      <c r="N821" s="61"/>
      <c r="O821" s="61"/>
      <c r="P821" s="61"/>
    </row>
    <row r="822" spans="1:16">
      <c r="A822" s="243">
        <v>16</v>
      </c>
      <c r="B822" s="243"/>
      <c r="C822" s="55" t="s">
        <v>1100</v>
      </c>
      <c r="D822" s="243" t="s">
        <v>119</v>
      </c>
      <c r="E822" s="243">
        <v>1</v>
      </c>
      <c r="F822" s="244">
        <v>25000</v>
      </c>
      <c r="G822" s="17">
        <f t="shared" si="73"/>
        <v>25000</v>
      </c>
      <c r="H822" s="351"/>
      <c r="I822" s="351"/>
      <c r="J822" s="351"/>
      <c r="K822" s="351"/>
      <c r="L822" s="17">
        <f t="shared" si="74"/>
        <v>25000</v>
      </c>
      <c r="M822" s="61"/>
      <c r="N822" s="61"/>
      <c r="O822" s="61"/>
      <c r="P822" s="61"/>
    </row>
    <row r="823" spans="1:16" ht="51">
      <c r="A823" s="243">
        <v>17</v>
      </c>
      <c r="B823" s="243"/>
      <c r="C823" s="55" t="s">
        <v>1101</v>
      </c>
      <c r="D823" s="243" t="s">
        <v>119</v>
      </c>
      <c r="E823" s="244">
        <v>1</v>
      </c>
      <c r="F823" s="244">
        <v>152139.87</v>
      </c>
      <c r="G823" s="17">
        <f t="shared" si="73"/>
        <v>152139.87</v>
      </c>
      <c r="H823" s="351"/>
      <c r="I823" s="351"/>
      <c r="J823" s="351"/>
      <c r="K823" s="351"/>
      <c r="L823" s="17">
        <f t="shared" si="74"/>
        <v>152139.87</v>
      </c>
      <c r="M823" s="61"/>
      <c r="N823" s="61"/>
      <c r="O823" s="61"/>
      <c r="P823" s="61"/>
    </row>
    <row r="824" spans="1:16">
      <c r="A824" s="243">
        <v>18</v>
      </c>
      <c r="B824" s="243"/>
      <c r="C824" s="55" t="s">
        <v>1097</v>
      </c>
      <c r="D824" s="243" t="s">
        <v>119</v>
      </c>
      <c r="E824" s="244">
        <v>1</v>
      </c>
      <c r="F824" s="244">
        <v>5000</v>
      </c>
      <c r="G824" s="17">
        <f t="shared" si="73"/>
        <v>5000</v>
      </c>
      <c r="H824" s="351"/>
      <c r="I824" s="351"/>
      <c r="J824" s="351"/>
      <c r="K824" s="351"/>
      <c r="L824" s="17">
        <f t="shared" si="74"/>
        <v>5000</v>
      </c>
      <c r="M824" s="61"/>
      <c r="N824" s="61"/>
      <c r="O824" s="61"/>
      <c r="P824" s="61"/>
    </row>
    <row r="825" spans="1:16">
      <c r="A825" s="243">
        <v>19</v>
      </c>
      <c r="B825" s="243"/>
      <c r="C825" s="55" t="s">
        <v>1102</v>
      </c>
      <c r="D825" s="243" t="s">
        <v>25</v>
      </c>
      <c r="E825" s="243">
        <v>2</v>
      </c>
      <c r="F825" s="243">
        <v>3160</v>
      </c>
      <c r="G825" s="17">
        <f t="shared" si="73"/>
        <v>6320</v>
      </c>
      <c r="H825" s="351"/>
      <c r="I825" s="351"/>
      <c r="J825" s="351"/>
      <c r="K825" s="351"/>
      <c r="L825" s="17">
        <f t="shared" si="74"/>
        <v>6320</v>
      </c>
      <c r="M825" s="61"/>
      <c r="N825" s="61"/>
      <c r="O825" s="61"/>
      <c r="P825" s="61"/>
    </row>
    <row r="826" spans="1:16" ht="25.5">
      <c r="A826" s="243">
        <v>20</v>
      </c>
      <c r="B826" s="243"/>
      <c r="C826" s="55" t="s">
        <v>1103</v>
      </c>
      <c r="D826" s="243" t="s">
        <v>25</v>
      </c>
      <c r="E826" s="243">
        <v>1</v>
      </c>
      <c r="F826" s="243">
        <v>6320</v>
      </c>
      <c r="G826" s="17">
        <f t="shared" si="73"/>
        <v>6320</v>
      </c>
      <c r="H826" s="351"/>
      <c r="I826" s="351"/>
      <c r="J826" s="351"/>
      <c r="K826" s="351"/>
      <c r="L826" s="17">
        <f t="shared" si="74"/>
        <v>6320</v>
      </c>
      <c r="M826" s="61"/>
      <c r="N826" s="61"/>
      <c r="O826" s="61"/>
      <c r="P826" s="61"/>
    </row>
    <row r="827" spans="1:16" ht="25.5">
      <c r="A827" s="243">
        <v>21</v>
      </c>
      <c r="B827" s="243"/>
      <c r="C827" s="55" t="s">
        <v>1104</v>
      </c>
      <c r="D827" s="243" t="s">
        <v>25</v>
      </c>
      <c r="E827" s="243">
        <v>1</v>
      </c>
      <c r="F827" s="243">
        <v>6320</v>
      </c>
      <c r="G827" s="17">
        <f t="shared" si="73"/>
        <v>6320</v>
      </c>
      <c r="H827" s="351"/>
      <c r="I827" s="351"/>
      <c r="J827" s="351"/>
      <c r="K827" s="351"/>
      <c r="L827" s="17">
        <f t="shared" si="74"/>
        <v>6320</v>
      </c>
      <c r="M827" s="61"/>
      <c r="N827" s="61"/>
      <c r="O827" s="61"/>
      <c r="P827" s="61"/>
    </row>
    <row r="828" spans="1:16" ht="25.5">
      <c r="A828" s="243">
        <v>22</v>
      </c>
      <c r="B828" s="243"/>
      <c r="C828" s="55" t="s">
        <v>1105</v>
      </c>
      <c r="D828" s="243" t="s">
        <v>25</v>
      </c>
      <c r="E828" s="243">
        <v>2</v>
      </c>
      <c r="F828" s="243">
        <v>1523</v>
      </c>
      <c r="G828" s="17">
        <f t="shared" si="73"/>
        <v>3046</v>
      </c>
      <c r="H828" s="351"/>
      <c r="I828" s="351"/>
      <c r="J828" s="351"/>
      <c r="K828" s="351"/>
      <c r="L828" s="17">
        <f t="shared" si="74"/>
        <v>3046</v>
      </c>
      <c r="M828" s="61"/>
      <c r="N828" s="61"/>
      <c r="O828" s="61"/>
      <c r="P828" s="61"/>
    </row>
    <row r="829" spans="1:16" ht="25.5">
      <c r="A829" s="243">
        <v>23</v>
      </c>
      <c r="B829" s="243"/>
      <c r="C829" s="55" t="s">
        <v>1106</v>
      </c>
      <c r="D829" s="243" t="s">
        <v>25</v>
      </c>
      <c r="E829" s="243">
        <v>3</v>
      </c>
      <c r="F829" s="243">
        <v>21</v>
      </c>
      <c r="G829" s="17">
        <f t="shared" si="73"/>
        <v>63</v>
      </c>
      <c r="H829" s="351"/>
      <c r="I829" s="351"/>
      <c r="J829" s="351"/>
      <c r="K829" s="351"/>
      <c r="L829" s="17">
        <f t="shared" si="74"/>
        <v>63</v>
      </c>
      <c r="M829" s="61"/>
      <c r="N829" s="61"/>
      <c r="O829" s="61"/>
      <c r="P829" s="61"/>
    </row>
    <row r="830" spans="1:16">
      <c r="A830" s="243">
        <v>24</v>
      </c>
      <c r="B830" s="243"/>
      <c r="C830" s="55" t="s">
        <v>1107</v>
      </c>
      <c r="D830" s="243" t="s">
        <v>25</v>
      </c>
      <c r="E830" s="243">
        <v>3</v>
      </c>
      <c r="F830" s="243">
        <v>21</v>
      </c>
      <c r="G830" s="17">
        <f t="shared" si="73"/>
        <v>63</v>
      </c>
      <c r="H830" s="351"/>
      <c r="I830" s="351"/>
      <c r="J830" s="351"/>
      <c r="K830" s="351"/>
      <c r="L830" s="17">
        <f t="shared" si="74"/>
        <v>63</v>
      </c>
      <c r="M830" s="61"/>
      <c r="N830" s="61"/>
      <c r="O830" s="61"/>
      <c r="P830" s="61"/>
    </row>
    <row r="831" spans="1:16">
      <c r="A831" s="243">
        <v>25</v>
      </c>
      <c r="B831" s="243"/>
      <c r="C831" s="55" t="s">
        <v>1108</v>
      </c>
      <c r="D831" s="243" t="s">
        <v>25</v>
      </c>
      <c r="E831" s="243">
        <v>3</v>
      </c>
      <c r="F831" s="243">
        <v>21</v>
      </c>
      <c r="G831" s="17">
        <f t="shared" si="73"/>
        <v>63</v>
      </c>
      <c r="H831" s="351"/>
      <c r="I831" s="351"/>
      <c r="J831" s="351"/>
      <c r="K831" s="351"/>
      <c r="L831" s="17">
        <f t="shared" si="74"/>
        <v>63</v>
      </c>
      <c r="M831" s="61"/>
      <c r="N831" s="61"/>
      <c r="O831" s="61"/>
      <c r="P831" s="61"/>
    </row>
    <row r="832" spans="1:16">
      <c r="A832" s="243">
        <v>26</v>
      </c>
      <c r="B832" s="243"/>
      <c r="C832" s="55" t="s">
        <v>1109</v>
      </c>
      <c r="D832" s="243" t="s">
        <v>25</v>
      </c>
      <c r="E832" s="243">
        <v>3</v>
      </c>
      <c r="F832" s="243">
        <v>21</v>
      </c>
      <c r="G832" s="17">
        <f t="shared" si="73"/>
        <v>63</v>
      </c>
      <c r="H832" s="351"/>
      <c r="I832" s="351"/>
      <c r="J832" s="351"/>
      <c r="K832" s="351"/>
      <c r="L832" s="17">
        <f t="shared" si="74"/>
        <v>63</v>
      </c>
      <c r="M832" s="61"/>
      <c r="N832" s="61"/>
      <c r="O832" s="61"/>
      <c r="P832" s="61"/>
    </row>
    <row r="833" spans="1:16">
      <c r="A833" s="243">
        <v>27</v>
      </c>
      <c r="B833" s="243"/>
      <c r="C833" s="55" t="s">
        <v>1110</v>
      </c>
      <c r="D833" s="243" t="s">
        <v>25</v>
      </c>
      <c r="E833" s="243">
        <v>1</v>
      </c>
      <c r="F833" s="243">
        <v>14682</v>
      </c>
      <c r="G833" s="17">
        <f t="shared" si="73"/>
        <v>14682</v>
      </c>
      <c r="H833" s="351"/>
      <c r="I833" s="351"/>
      <c r="J833" s="351"/>
      <c r="K833" s="351"/>
      <c r="L833" s="17">
        <f t="shared" si="74"/>
        <v>14682</v>
      </c>
      <c r="M833" s="61"/>
      <c r="N833" s="61"/>
      <c r="O833" s="61"/>
      <c r="P833" s="61"/>
    </row>
    <row r="834" spans="1:16" ht="25.5">
      <c r="A834" s="243">
        <v>28</v>
      </c>
      <c r="B834" s="243"/>
      <c r="C834" s="55" t="s">
        <v>1111</v>
      </c>
      <c r="D834" s="243" t="s">
        <v>25</v>
      </c>
      <c r="E834" s="243">
        <v>1</v>
      </c>
      <c r="F834" s="243">
        <v>1689</v>
      </c>
      <c r="G834" s="17">
        <f t="shared" si="73"/>
        <v>1689</v>
      </c>
      <c r="H834" s="351"/>
      <c r="I834" s="351"/>
      <c r="J834" s="351"/>
      <c r="K834" s="351"/>
      <c r="L834" s="17">
        <f t="shared" si="74"/>
        <v>1689</v>
      </c>
      <c r="M834" s="61"/>
      <c r="N834" s="61"/>
      <c r="O834" s="61"/>
      <c r="P834" s="61"/>
    </row>
    <row r="835" spans="1:16">
      <c r="A835" s="243">
        <v>29</v>
      </c>
      <c r="B835" s="243"/>
      <c r="C835" s="55" t="s">
        <v>1112</v>
      </c>
      <c r="D835" s="243" t="s">
        <v>25</v>
      </c>
      <c r="E835" s="243">
        <v>1</v>
      </c>
      <c r="F835" s="243">
        <v>632</v>
      </c>
      <c r="G835" s="17">
        <f t="shared" si="73"/>
        <v>632</v>
      </c>
      <c r="H835" s="351"/>
      <c r="I835" s="351"/>
      <c r="J835" s="351"/>
      <c r="K835" s="351"/>
      <c r="L835" s="17">
        <f t="shared" si="74"/>
        <v>632</v>
      </c>
      <c r="M835" s="61"/>
      <c r="N835" s="61"/>
      <c r="O835" s="61"/>
      <c r="P835" s="61"/>
    </row>
    <row r="836" spans="1:16" ht="38.25">
      <c r="A836" s="243">
        <v>30</v>
      </c>
      <c r="B836" s="243"/>
      <c r="C836" s="55" t="s">
        <v>1113</v>
      </c>
      <c r="D836" s="243" t="s">
        <v>25</v>
      </c>
      <c r="E836" s="243">
        <v>1</v>
      </c>
      <c r="F836" s="243">
        <v>799</v>
      </c>
      <c r="G836" s="17">
        <f t="shared" si="73"/>
        <v>799</v>
      </c>
      <c r="H836" s="351"/>
      <c r="I836" s="351"/>
      <c r="J836" s="351"/>
      <c r="K836" s="351"/>
      <c r="L836" s="17">
        <f t="shared" si="74"/>
        <v>799</v>
      </c>
      <c r="M836" s="61"/>
      <c r="N836" s="61"/>
      <c r="O836" s="61"/>
      <c r="P836" s="61"/>
    </row>
    <row r="837" spans="1:16" ht="25.5">
      <c r="A837" s="243">
        <v>31</v>
      </c>
      <c r="B837" s="243"/>
      <c r="C837" s="55" t="s">
        <v>1114</v>
      </c>
      <c r="D837" s="243" t="s">
        <v>25</v>
      </c>
      <c r="E837" s="243">
        <v>1</v>
      </c>
      <c r="F837" s="243">
        <v>50562</v>
      </c>
      <c r="G837" s="17">
        <f t="shared" si="73"/>
        <v>50562</v>
      </c>
      <c r="H837" s="351"/>
      <c r="I837" s="351"/>
      <c r="J837" s="351"/>
      <c r="K837" s="351"/>
      <c r="L837" s="17">
        <f t="shared" si="74"/>
        <v>50562</v>
      </c>
      <c r="M837" s="61"/>
      <c r="N837" s="61"/>
      <c r="O837" s="61"/>
      <c r="P837" s="61"/>
    </row>
    <row r="838" spans="1:16" ht="25.5">
      <c r="A838" s="243">
        <v>32</v>
      </c>
      <c r="B838" s="243"/>
      <c r="C838" s="55" t="s">
        <v>1115</v>
      </c>
      <c r="D838" s="243" t="s">
        <v>25</v>
      </c>
      <c r="E838" s="243">
        <v>1</v>
      </c>
      <c r="F838" s="243">
        <v>3360</v>
      </c>
      <c r="G838" s="17">
        <f t="shared" si="73"/>
        <v>3360</v>
      </c>
      <c r="H838" s="351"/>
      <c r="I838" s="351"/>
      <c r="J838" s="351"/>
      <c r="K838" s="351"/>
      <c r="L838" s="17">
        <f t="shared" si="74"/>
        <v>3360</v>
      </c>
      <c r="M838" s="61"/>
      <c r="N838" s="61"/>
      <c r="O838" s="61"/>
      <c r="P838" s="61"/>
    </row>
    <row r="839" spans="1:16" ht="25.5">
      <c r="A839" s="243">
        <v>33</v>
      </c>
      <c r="B839" s="243"/>
      <c r="C839" s="55" t="s">
        <v>1116</v>
      </c>
      <c r="D839" s="243" t="s">
        <v>25</v>
      </c>
      <c r="E839" s="243">
        <v>1</v>
      </c>
      <c r="F839" s="243">
        <v>14364</v>
      </c>
      <c r="G839" s="17">
        <f t="shared" si="73"/>
        <v>14364</v>
      </c>
      <c r="H839" s="351"/>
      <c r="I839" s="351"/>
      <c r="J839" s="351"/>
      <c r="K839" s="351"/>
      <c r="L839" s="17">
        <f t="shared" si="74"/>
        <v>14364</v>
      </c>
      <c r="M839" s="61"/>
      <c r="N839" s="61"/>
      <c r="O839" s="61"/>
      <c r="P839" s="61"/>
    </row>
    <row r="840" spans="1:16" ht="25.5">
      <c r="A840" s="243">
        <v>34</v>
      </c>
      <c r="B840" s="243"/>
      <c r="C840" s="55" t="s">
        <v>1117</v>
      </c>
      <c r="D840" s="243" t="s">
        <v>25</v>
      </c>
      <c r="E840" s="243">
        <v>1</v>
      </c>
      <c r="F840" s="243">
        <v>1464</v>
      </c>
      <c r="G840" s="17">
        <f t="shared" si="73"/>
        <v>1464</v>
      </c>
      <c r="H840" s="351"/>
      <c r="I840" s="351"/>
      <c r="J840" s="351"/>
      <c r="K840" s="351"/>
      <c r="L840" s="17">
        <f t="shared" si="74"/>
        <v>1464</v>
      </c>
      <c r="M840" s="61"/>
      <c r="N840" s="61"/>
      <c r="O840" s="61"/>
      <c r="P840" s="61"/>
    </row>
    <row r="841" spans="1:16" ht="25.5">
      <c r="A841" s="243">
        <v>35</v>
      </c>
      <c r="B841" s="243"/>
      <c r="C841" s="55" t="s">
        <v>1118</v>
      </c>
      <c r="D841" s="243" t="s">
        <v>25</v>
      </c>
      <c r="E841" s="243">
        <v>1</v>
      </c>
      <c r="F841" s="243">
        <v>2120.75</v>
      </c>
      <c r="G841" s="17">
        <f t="shared" si="73"/>
        <v>2120.75</v>
      </c>
      <c r="H841" s="351"/>
      <c r="I841" s="351"/>
      <c r="J841" s="351"/>
      <c r="K841" s="351"/>
      <c r="L841" s="17">
        <f t="shared" si="74"/>
        <v>2120.75</v>
      </c>
      <c r="M841" s="61"/>
      <c r="N841" s="61"/>
      <c r="O841" s="61"/>
      <c r="P841" s="61"/>
    </row>
    <row r="842" spans="1:16" ht="25.5">
      <c r="A842" s="243">
        <v>36</v>
      </c>
      <c r="B842" s="243"/>
      <c r="C842" s="55" t="s">
        <v>1119</v>
      </c>
      <c r="D842" s="243" t="s">
        <v>25</v>
      </c>
      <c r="E842" s="243">
        <v>1</v>
      </c>
      <c r="F842" s="243">
        <v>68222</v>
      </c>
      <c r="G842" s="17">
        <f t="shared" si="73"/>
        <v>68222</v>
      </c>
      <c r="H842" s="351"/>
      <c r="I842" s="351"/>
      <c r="J842" s="351"/>
      <c r="K842" s="351"/>
      <c r="L842" s="17">
        <f t="shared" si="74"/>
        <v>68222</v>
      </c>
      <c r="M842" s="61"/>
      <c r="N842" s="61"/>
      <c r="O842" s="61"/>
      <c r="P842" s="61"/>
    </row>
    <row r="843" spans="1:16">
      <c r="A843" s="243">
        <v>37</v>
      </c>
      <c r="B843" s="243"/>
      <c r="C843" s="55" t="s">
        <v>1120</v>
      </c>
      <c r="D843" s="243" t="s">
        <v>25</v>
      </c>
      <c r="E843" s="243">
        <v>2</v>
      </c>
      <c r="F843" s="243">
        <v>3160</v>
      </c>
      <c r="G843" s="17">
        <f t="shared" si="73"/>
        <v>6320</v>
      </c>
      <c r="H843" s="351"/>
      <c r="I843" s="351"/>
      <c r="J843" s="351"/>
      <c r="K843" s="351"/>
      <c r="L843" s="17">
        <f t="shared" si="74"/>
        <v>6320</v>
      </c>
      <c r="M843" s="61"/>
      <c r="N843" s="61"/>
      <c r="O843" s="61"/>
      <c r="P843" s="61"/>
    </row>
    <row r="844" spans="1:16" ht="38.25">
      <c r="A844" s="243">
        <v>38</v>
      </c>
      <c r="B844" s="243"/>
      <c r="C844" s="55" t="s">
        <v>1121</v>
      </c>
      <c r="D844" s="243" t="s">
        <v>25</v>
      </c>
      <c r="E844" s="243">
        <v>1</v>
      </c>
      <c r="F844" s="243">
        <v>6320</v>
      </c>
      <c r="G844" s="17">
        <f t="shared" si="73"/>
        <v>6320</v>
      </c>
      <c r="H844" s="351"/>
      <c r="I844" s="351"/>
      <c r="J844" s="351"/>
      <c r="K844" s="351"/>
      <c r="L844" s="17">
        <f t="shared" si="74"/>
        <v>6320</v>
      </c>
      <c r="M844" s="61"/>
      <c r="N844" s="61"/>
      <c r="O844" s="61"/>
      <c r="P844" s="61"/>
    </row>
    <row r="845" spans="1:16" ht="38.25">
      <c r="A845" s="243">
        <v>39</v>
      </c>
      <c r="B845" s="243"/>
      <c r="C845" s="55" t="s">
        <v>1122</v>
      </c>
      <c r="D845" s="243" t="s">
        <v>25</v>
      </c>
      <c r="E845" s="243">
        <v>1</v>
      </c>
      <c r="F845" s="243">
        <v>6320</v>
      </c>
      <c r="G845" s="17">
        <f t="shared" si="73"/>
        <v>6320</v>
      </c>
      <c r="H845" s="351"/>
      <c r="I845" s="351"/>
      <c r="J845" s="351"/>
      <c r="K845" s="351"/>
      <c r="L845" s="17">
        <f t="shared" si="74"/>
        <v>6320</v>
      </c>
      <c r="M845" s="61"/>
      <c r="N845" s="61"/>
      <c r="O845" s="61"/>
      <c r="P845" s="61"/>
    </row>
    <row r="846" spans="1:16" ht="25.5">
      <c r="A846" s="243">
        <v>40</v>
      </c>
      <c r="B846" s="243"/>
      <c r="C846" s="55" t="s">
        <v>1123</v>
      </c>
      <c r="D846" s="243" t="s">
        <v>25</v>
      </c>
      <c r="E846" s="243">
        <v>1</v>
      </c>
      <c r="F846" s="243">
        <v>3160</v>
      </c>
      <c r="G846" s="17">
        <f t="shared" si="73"/>
        <v>3160</v>
      </c>
      <c r="H846" s="351"/>
      <c r="I846" s="351"/>
      <c r="J846" s="351"/>
      <c r="K846" s="351"/>
      <c r="L846" s="17">
        <f t="shared" si="74"/>
        <v>3160</v>
      </c>
      <c r="M846" s="61"/>
      <c r="N846" s="61"/>
      <c r="O846" s="61"/>
      <c r="P846" s="61"/>
    </row>
    <row r="847" spans="1:16" ht="25.5">
      <c r="A847" s="243">
        <v>41</v>
      </c>
      <c r="B847" s="243"/>
      <c r="C847" s="55" t="s">
        <v>1124</v>
      </c>
      <c r="D847" s="243" t="s">
        <v>25</v>
      </c>
      <c r="E847" s="243">
        <v>2</v>
      </c>
      <c r="F847" s="243">
        <v>1523</v>
      </c>
      <c r="G847" s="17">
        <f t="shared" si="73"/>
        <v>3046</v>
      </c>
      <c r="H847" s="351"/>
      <c r="I847" s="351"/>
      <c r="J847" s="351"/>
      <c r="K847" s="351"/>
      <c r="L847" s="17">
        <f t="shared" si="74"/>
        <v>3046</v>
      </c>
      <c r="M847" s="61"/>
      <c r="N847" s="61"/>
      <c r="O847" s="61"/>
      <c r="P847" s="61"/>
    </row>
    <row r="848" spans="1:16" ht="25.5">
      <c r="A848" s="243">
        <v>42</v>
      </c>
      <c r="B848" s="243"/>
      <c r="C848" s="55" t="s">
        <v>1125</v>
      </c>
      <c r="D848" s="243" t="s">
        <v>25</v>
      </c>
      <c r="E848" s="243">
        <v>2</v>
      </c>
      <c r="F848" s="243">
        <v>1523</v>
      </c>
      <c r="G848" s="17">
        <f t="shared" si="73"/>
        <v>3046</v>
      </c>
      <c r="H848" s="351"/>
      <c r="I848" s="351"/>
      <c r="J848" s="351"/>
      <c r="K848" s="351"/>
      <c r="L848" s="17">
        <f t="shared" si="74"/>
        <v>3046</v>
      </c>
      <c r="M848" s="61"/>
      <c r="N848" s="61"/>
      <c r="O848" s="61"/>
      <c r="P848" s="61"/>
    </row>
    <row r="849" spans="1:16">
      <c r="A849" s="243">
        <v>49</v>
      </c>
      <c r="B849" s="243"/>
      <c r="C849" s="55" t="s">
        <v>1126</v>
      </c>
      <c r="D849" s="243" t="s">
        <v>25</v>
      </c>
      <c r="E849" s="243">
        <v>1</v>
      </c>
      <c r="F849" s="243">
        <v>8682</v>
      </c>
      <c r="G849" s="17">
        <f t="shared" si="73"/>
        <v>8682</v>
      </c>
      <c r="H849" s="351"/>
      <c r="I849" s="351"/>
      <c r="J849" s="351"/>
      <c r="K849" s="351"/>
      <c r="L849" s="17">
        <f t="shared" si="74"/>
        <v>8682</v>
      </c>
      <c r="M849" s="61"/>
      <c r="N849" s="61"/>
      <c r="O849" s="61"/>
      <c r="P849" s="61"/>
    </row>
    <row r="850" spans="1:16">
      <c r="A850" s="243">
        <v>50</v>
      </c>
      <c r="B850" s="243"/>
      <c r="C850" s="55" t="s">
        <v>1127</v>
      </c>
      <c r="D850" s="243" t="s">
        <v>25</v>
      </c>
      <c r="E850" s="243">
        <v>1</v>
      </c>
      <c r="F850" s="243">
        <v>6000</v>
      </c>
      <c r="G850" s="17">
        <f t="shared" si="73"/>
        <v>6000</v>
      </c>
      <c r="H850" s="351"/>
      <c r="I850" s="351"/>
      <c r="J850" s="351"/>
      <c r="K850" s="351"/>
      <c r="L850" s="17">
        <f t="shared" si="74"/>
        <v>6000</v>
      </c>
      <c r="M850" s="61"/>
      <c r="N850" s="61"/>
      <c r="O850" s="61"/>
      <c r="P850" s="61"/>
    </row>
    <row r="851" spans="1:16" ht="38.25">
      <c r="A851" s="243">
        <v>54</v>
      </c>
      <c r="B851" s="243"/>
      <c r="C851" s="55" t="s">
        <v>1128</v>
      </c>
      <c r="D851" s="243" t="s">
        <v>25</v>
      </c>
      <c r="E851" s="243">
        <v>1</v>
      </c>
      <c r="F851" s="243">
        <v>1689</v>
      </c>
      <c r="G851" s="17">
        <f t="shared" si="73"/>
        <v>1689</v>
      </c>
      <c r="H851" s="351"/>
      <c r="I851" s="351"/>
      <c r="J851" s="351"/>
      <c r="K851" s="351"/>
      <c r="L851" s="17">
        <f t="shared" si="74"/>
        <v>1689</v>
      </c>
      <c r="M851" s="61"/>
      <c r="N851" s="61"/>
      <c r="O851" s="61"/>
      <c r="P851" s="61"/>
    </row>
    <row r="852" spans="1:16">
      <c r="A852" s="243">
        <v>55</v>
      </c>
      <c r="B852" s="243"/>
      <c r="C852" s="55" t="s">
        <v>1112</v>
      </c>
      <c r="D852" s="243" t="s">
        <v>25</v>
      </c>
      <c r="E852" s="243">
        <v>1</v>
      </c>
      <c r="F852" s="243">
        <v>632</v>
      </c>
      <c r="G852" s="17">
        <f t="shared" si="73"/>
        <v>632</v>
      </c>
      <c r="H852" s="351"/>
      <c r="I852" s="351"/>
      <c r="J852" s="351"/>
      <c r="K852" s="351"/>
      <c r="L852" s="17">
        <f t="shared" si="74"/>
        <v>632</v>
      </c>
      <c r="M852" s="61"/>
      <c r="N852" s="61"/>
      <c r="O852" s="61"/>
      <c r="P852" s="61"/>
    </row>
    <row r="853" spans="1:16" ht="38.25">
      <c r="A853" s="243">
        <v>56</v>
      </c>
      <c r="B853" s="243"/>
      <c r="C853" s="55" t="s">
        <v>1113</v>
      </c>
      <c r="D853" s="243" t="s">
        <v>25</v>
      </c>
      <c r="E853" s="243">
        <v>1</v>
      </c>
      <c r="F853" s="243">
        <v>799</v>
      </c>
      <c r="G853" s="17">
        <f t="shared" si="73"/>
        <v>799</v>
      </c>
      <c r="H853" s="351"/>
      <c r="I853" s="351"/>
      <c r="J853" s="351"/>
      <c r="K853" s="351"/>
      <c r="L853" s="17">
        <f t="shared" si="74"/>
        <v>799</v>
      </c>
      <c r="M853" s="61"/>
      <c r="N853" s="61"/>
      <c r="O853" s="61"/>
      <c r="P853" s="61"/>
    </row>
    <row r="854" spans="1:16" ht="25.5">
      <c r="A854" s="243">
        <v>57</v>
      </c>
      <c r="B854" s="243"/>
      <c r="C854" s="55" t="s">
        <v>1114</v>
      </c>
      <c r="D854" s="243" t="s">
        <v>25</v>
      </c>
      <c r="E854" s="243">
        <v>1</v>
      </c>
      <c r="F854" s="243">
        <v>50562</v>
      </c>
      <c r="G854" s="17">
        <f t="shared" si="73"/>
        <v>50562</v>
      </c>
      <c r="H854" s="351"/>
      <c r="I854" s="351"/>
      <c r="J854" s="351"/>
      <c r="K854" s="351"/>
      <c r="L854" s="17">
        <f t="shared" si="74"/>
        <v>50562</v>
      </c>
      <c r="M854" s="61"/>
      <c r="N854" s="61"/>
      <c r="O854" s="61"/>
      <c r="P854" s="61"/>
    </row>
    <row r="855" spans="1:16" ht="25.5">
      <c r="A855" s="243">
        <v>58</v>
      </c>
      <c r="B855" s="243"/>
      <c r="C855" s="55" t="s">
        <v>1115</v>
      </c>
      <c r="D855" s="243" t="s">
        <v>25</v>
      </c>
      <c r="E855" s="243">
        <v>1</v>
      </c>
      <c r="F855" s="243">
        <v>3360</v>
      </c>
      <c r="G855" s="17">
        <f t="shared" si="73"/>
        <v>3360</v>
      </c>
      <c r="H855" s="351"/>
      <c r="I855" s="351"/>
      <c r="J855" s="351"/>
      <c r="K855" s="351"/>
      <c r="L855" s="17">
        <f t="shared" si="74"/>
        <v>3360</v>
      </c>
      <c r="M855" s="61"/>
      <c r="N855" s="61"/>
      <c r="O855" s="61"/>
      <c r="P855" s="61"/>
    </row>
    <row r="856" spans="1:16" ht="25.5">
      <c r="A856" s="243">
        <v>59</v>
      </c>
      <c r="B856" s="243"/>
      <c r="C856" s="55" t="s">
        <v>1116</v>
      </c>
      <c r="D856" s="243" t="s">
        <v>25</v>
      </c>
      <c r="E856" s="243">
        <v>1</v>
      </c>
      <c r="F856" s="243">
        <v>14360</v>
      </c>
      <c r="G856" s="17">
        <f t="shared" si="73"/>
        <v>14360</v>
      </c>
      <c r="H856" s="351"/>
      <c r="I856" s="351"/>
      <c r="J856" s="351"/>
      <c r="K856" s="351"/>
      <c r="L856" s="17">
        <f t="shared" si="74"/>
        <v>14360</v>
      </c>
      <c r="M856" s="61"/>
      <c r="N856" s="61"/>
      <c r="O856" s="61"/>
      <c r="P856" s="61"/>
    </row>
    <row r="857" spans="1:16">
      <c r="A857" s="243">
        <v>61</v>
      </c>
      <c r="B857" s="243"/>
      <c r="C857" s="55" t="s">
        <v>1129</v>
      </c>
      <c r="D857" s="243" t="s">
        <v>119</v>
      </c>
      <c r="E857" s="243">
        <v>1</v>
      </c>
      <c r="F857" s="243">
        <v>1145398</v>
      </c>
      <c r="G857" s="17">
        <f t="shared" si="73"/>
        <v>1145398</v>
      </c>
      <c r="H857" s="351"/>
      <c r="I857" s="351"/>
      <c r="J857" s="351"/>
      <c r="K857" s="351"/>
      <c r="L857" s="17">
        <f t="shared" si="74"/>
        <v>1145398</v>
      </c>
      <c r="M857" s="61"/>
      <c r="N857" s="61"/>
      <c r="O857" s="61"/>
      <c r="P857" s="61"/>
    </row>
    <row r="858" spans="1:16">
      <c r="A858" s="243">
        <v>62</v>
      </c>
      <c r="B858" s="243"/>
      <c r="C858" s="55" t="s">
        <v>1130</v>
      </c>
      <c r="D858" s="243" t="s">
        <v>119</v>
      </c>
      <c r="E858" s="243">
        <v>1</v>
      </c>
      <c r="F858" s="243">
        <v>75000</v>
      </c>
      <c r="G858" s="17">
        <f t="shared" si="73"/>
        <v>75000</v>
      </c>
      <c r="H858" s="351"/>
      <c r="I858" s="351"/>
      <c r="J858" s="351"/>
      <c r="K858" s="351"/>
      <c r="L858" s="17">
        <f t="shared" si="74"/>
        <v>75000</v>
      </c>
      <c r="M858" s="61"/>
      <c r="N858" s="61"/>
      <c r="O858" s="61"/>
      <c r="P858" s="61"/>
    </row>
    <row r="859" spans="1:16" ht="25.5">
      <c r="A859" s="243">
        <v>63</v>
      </c>
      <c r="B859" s="243"/>
      <c r="C859" s="55" t="s">
        <v>1131</v>
      </c>
      <c r="D859" s="243" t="s">
        <v>119</v>
      </c>
      <c r="E859" s="243">
        <v>1</v>
      </c>
      <c r="F859" s="243">
        <v>30000</v>
      </c>
      <c r="G859" s="17">
        <f t="shared" si="73"/>
        <v>30000</v>
      </c>
      <c r="H859" s="351"/>
      <c r="I859" s="351"/>
      <c r="J859" s="351"/>
      <c r="K859" s="351"/>
      <c r="L859" s="17">
        <f t="shared" si="74"/>
        <v>30000</v>
      </c>
      <c r="M859" s="61"/>
      <c r="N859" s="61"/>
      <c r="O859" s="61"/>
      <c r="P859" s="61"/>
    </row>
    <row r="860" spans="1:16">
      <c r="A860" s="243">
        <v>64</v>
      </c>
      <c r="B860" s="243"/>
      <c r="C860" s="55" t="s">
        <v>1132</v>
      </c>
      <c r="D860" s="243" t="s">
        <v>119</v>
      </c>
      <c r="E860" s="243">
        <v>1</v>
      </c>
      <c r="F860" s="243">
        <v>35000</v>
      </c>
      <c r="G860" s="17">
        <f t="shared" si="73"/>
        <v>35000</v>
      </c>
      <c r="H860" s="351"/>
      <c r="I860" s="351"/>
      <c r="J860" s="351"/>
      <c r="K860" s="351"/>
      <c r="L860" s="17">
        <f t="shared" si="74"/>
        <v>35000</v>
      </c>
      <c r="M860" s="61"/>
      <c r="N860" s="61"/>
      <c r="O860" s="61"/>
      <c r="P860" s="61"/>
    </row>
    <row r="861" spans="1:16">
      <c r="A861" s="243">
        <v>65</v>
      </c>
      <c r="B861" s="243"/>
      <c r="C861" s="55" t="s">
        <v>1133</v>
      </c>
      <c r="D861" s="243" t="s">
        <v>119</v>
      </c>
      <c r="E861" s="243">
        <v>1</v>
      </c>
      <c r="F861" s="243">
        <v>60000</v>
      </c>
      <c r="G861" s="17">
        <f t="shared" si="73"/>
        <v>60000</v>
      </c>
      <c r="H861" s="351"/>
      <c r="I861" s="351"/>
      <c r="J861" s="351"/>
      <c r="K861" s="351"/>
      <c r="L861" s="17">
        <f t="shared" ref="L861:L924" si="75">SUM(G861:K861)</f>
        <v>60000</v>
      </c>
      <c r="M861" s="61"/>
      <c r="N861" s="61"/>
      <c r="O861" s="61"/>
      <c r="P861" s="61"/>
    </row>
    <row r="862" spans="1:16" ht="25.5">
      <c r="A862" s="243">
        <v>66</v>
      </c>
      <c r="B862" s="243"/>
      <c r="C862" s="55" t="s">
        <v>1134</v>
      </c>
      <c r="D862" s="243" t="s">
        <v>119</v>
      </c>
      <c r="E862" s="243">
        <v>1</v>
      </c>
      <c r="F862" s="243">
        <v>70000</v>
      </c>
      <c r="G862" s="17">
        <f t="shared" si="73"/>
        <v>70000</v>
      </c>
      <c r="H862" s="351"/>
      <c r="I862" s="351"/>
      <c r="J862" s="351"/>
      <c r="K862" s="351"/>
      <c r="L862" s="17">
        <f t="shared" si="75"/>
        <v>70000</v>
      </c>
      <c r="M862" s="61"/>
      <c r="N862" s="61"/>
      <c r="O862" s="61"/>
      <c r="P862" s="61"/>
    </row>
    <row r="863" spans="1:16">
      <c r="A863" s="243">
        <v>67</v>
      </c>
      <c r="B863" s="243"/>
      <c r="C863" s="55" t="s">
        <v>1135</v>
      </c>
      <c r="D863" s="243" t="s">
        <v>119</v>
      </c>
      <c r="E863" s="243">
        <v>1</v>
      </c>
      <c r="F863" s="243">
        <v>30000</v>
      </c>
      <c r="G863" s="17">
        <f t="shared" si="73"/>
        <v>30000</v>
      </c>
      <c r="H863" s="351"/>
      <c r="I863" s="351"/>
      <c r="J863" s="351"/>
      <c r="K863" s="351"/>
      <c r="L863" s="17">
        <f t="shared" si="75"/>
        <v>30000</v>
      </c>
      <c r="M863" s="61"/>
      <c r="N863" s="61"/>
      <c r="O863" s="61"/>
      <c r="P863" s="61"/>
    </row>
    <row r="864" spans="1:16">
      <c r="A864" s="243">
        <v>68</v>
      </c>
      <c r="B864" s="243"/>
      <c r="C864" s="55" t="s">
        <v>1136</v>
      </c>
      <c r="D864" s="243" t="s">
        <v>119</v>
      </c>
      <c r="E864" s="243">
        <v>1</v>
      </c>
      <c r="F864" s="243">
        <v>36000</v>
      </c>
      <c r="G864" s="17">
        <f t="shared" si="73"/>
        <v>36000</v>
      </c>
      <c r="H864" s="351"/>
      <c r="I864" s="351"/>
      <c r="J864" s="351"/>
      <c r="K864" s="351"/>
      <c r="L864" s="17">
        <f t="shared" si="75"/>
        <v>36000</v>
      </c>
      <c r="M864" s="61"/>
      <c r="N864" s="61"/>
      <c r="O864" s="61"/>
      <c r="P864" s="61"/>
    </row>
    <row r="865" spans="1:16" ht="25.5">
      <c r="A865" s="243">
        <v>69</v>
      </c>
      <c r="B865" s="243"/>
      <c r="C865" s="55" t="s">
        <v>1137</v>
      </c>
      <c r="D865" s="243" t="s">
        <v>398</v>
      </c>
      <c r="E865" s="243">
        <v>1</v>
      </c>
      <c r="F865" s="243">
        <v>90000</v>
      </c>
      <c r="G865" s="17">
        <f t="shared" si="73"/>
        <v>90000</v>
      </c>
      <c r="H865" s="351"/>
      <c r="I865" s="351"/>
      <c r="J865" s="351"/>
      <c r="K865" s="351"/>
      <c r="L865" s="17">
        <f t="shared" si="75"/>
        <v>90000</v>
      </c>
      <c r="M865" s="61"/>
      <c r="N865" s="61"/>
      <c r="O865" s="61"/>
      <c r="P865" s="61"/>
    </row>
    <row r="866" spans="1:16">
      <c r="A866" s="243">
        <v>70</v>
      </c>
      <c r="B866" s="243"/>
      <c r="C866" s="55" t="s">
        <v>1138</v>
      </c>
      <c r="D866" s="243" t="s">
        <v>119</v>
      </c>
      <c r="E866" s="243">
        <v>1</v>
      </c>
      <c r="F866" s="243">
        <v>20000</v>
      </c>
      <c r="G866" s="17">
        <f t="shared" si="73"/>
        <v>20000</v>
      </c>
      <c r="H866" s="351"/>
      <c r="I866" s="351"/>
      <c r="J866" s="351"/>
      <c r="K866" s="351"/>
      <c r="L866" s="17">
        <f t="shared" si="75"/>
        <v>20000</v>
      </c>
      <c r="M866" s="61"/>
      <c r="N866" s="61"/>
      <c r="O866" s="61"/>
      <c r="P866" s="61"/>
    </row>
    <row r="867" spans="1:16">
      <c r="A867" s="243">
        <v>71</v>
      </c>
      <c r="B867" s="243"/>
      <c r="C867" s="55" t="s">
        <v>1139</v>
      </c>
      <c r="D867" s="243" t="s">
        <v>398</v>
      </c>
      <c r="E867" s="243">
        <v>1</v>
      </c>
      <c r="F867" s="243">
        <v>20000.740000000002</v>
      </c>
      <c r="G867" s="17">
        <f t="shared" si="73"/>
        <v>20000.740000000002</v>
      </c>
      <c r="H867" s="351"/>
      <c r="I867" s="351"/>
      <c r="J867" s="351"/>
      <c r="K867" s="351"/>
      <c r="L867" s="17">
        <f t="shared" si="75"/>
        <v>20000.740000000002</v>
      </c>
      <c r="M867" s="61"/>
      <c r="N867" s="61"/>
      <c r="O867" s="61"/>
      <c r="P867" s="61"/>
    </row>
    <row r="868" spans="1:16">
      <c r="A868" s="243">
        <v>72</v>
      </c>
      <c r="B868" s="243"/>
      <c r="C868" s="55" t="s">
        <v>1140</v>
      </c>
      <c r="D868" s="243" t="s">
        <v>119</v>
      </c>
      <c r="E868" s="243">
        <v>1</v>
      </c>
      <c r="F868" s="243">
        <v>100000</v>
      </c>
      <c r="G868" s="17">
        <f t="shared" si="73"/>
        <v>100000</v>
      </c>
      <c r="H868" s="351"/>
      <c r="I868" s="351"/>
      <c r="J868" s="351"/>
      <c r="K868" s="351"/>
      <c r="L868" s="17">
        <f t="shared" si="75"/>
        <v>100000</v>
      </c>
      <c r="M868" s="61"/>
      <c r="N868" s="61"/>
      <c r="O868" s="61"/>
      <c r="P868" s="61"/>
    </row>
    <row r="869" spans="1:16">
      <c r="A869" s="243">
        <v>73</v>
      </c>
      <c r="B869" s="243"/>
      <c r="C869" s="51" t="s">
        <v>1141</v>
      </c>
      <c r="D869" s="243" t="s">
        <v>25</v>
      </c>
      <c r="E869" s="243">
        <v>1</v>
      </c>
      <c r="F869" s="243">
        <v>57335.62</v>
      </c>
      <c r="G869" s="17">
        <f t="shared" si="73"/>
        <v>57335.62</v>
      </c>
      <c r="H869" s="351"/>
      <c r="I869" s="351"/>
      <c r="J869" s="351"/>
      <c r="K869" s="351"/>
      <c r="L869" s="17">
        <f t="shared" si="75"/>
        <v>57335.62</v>
      </c>
      <c r="M869" s="61"/>
      <c r="N869" s="61"/>
      <c r="O869" s="61"/>
      <c r="P869" s="61"/>
    </row>
    <row r="870" spans="1:16">
      <c r="A870" s="243">
        <v>74</v>
      </c>
      <c r="B870" s="243"/>
      <c r="C870" s="51" t="s">
        <v>1142</v>
      </c>
      <c r="D870" s="243" t="s">
        <v>25</v>
      </c>
      <c r="E870" s="243">
        <v>1</v>
      </c>
      <c r="F870" s="243">
        <v>57335.62</v>
      </c>
      <c r="G870" s="17">
        <f t="shared" si="73"/>
        <v>57335.62</v>
      </c>
      <c r="H870" s="351"/>
      <c r="I870" s="351"/>
      <c r="J870" s="351"/>
      <c r="K870" s="351"/>
      <c r="L870" s="17">
        <f t="shared" si="75"/>
        <v>57335.62</v>
      </c>
      <c r="M870" s="61"/>
      <c r="N870" s="61"/>
      <c r="O870" s="61"/>
      <c r="P870" s="61"/>
    </row>
    <row r="871" spans="1:16">
      <c r="A871" s="243">
        <v>75</v>
      </c>
      <c r="B871" s="243"/>
      <c r="C871" s="51" t="s">
        <v>1143</v>
      </c>
      <c r="D871" s="243" t="s">
        <v>25</v>
      </c>
      <c r="E871" s="243">
        <v>1</v>
      </c>
      <c r="F871" s="243">
        <v>57335.62</v>
      </c>
      <c r="G871" s="17">
        <f t="shared" si="73"/>
        <v>57335.62</v>
      </c>
      <c r="H871" s="351"/>
      <c r="I871" s="351"/>
      <c r="J871" s="351"/>
      <c r="K871" s="351"/>
      <c r="L871" s="17">
        <f t="shared" si="75"/>
        <v>57335.62</v>
      </c>
      <c r="M871" s="61"/>
      <c r="N871" s="61"/>
      <c r="O871" s="61"/>
      <c r="P871" s="61"/>
    </row>
    <row r="872" spans="1:16">
      <c r="A872" s="243">
        <v>76</v>
      </c>
      <c r="B872" s="243"/>
      <c r="C872" s="51" t="s">
        <v>1144</v>
      </c>
      <c r="D872" s="243" t="s">
        <v>25</v>
      </c>
      <c r="E872" s="243">
        <v>1</v>
      </c>
      <c r="F872" s="243">
        <v>57335.62</v>
      </c>
      <c r="G872" s="17">
        <f t="shared" ref="G872:G935" si="76">E872*F872</f>
        <v>57335.62</v>
      </c>
      <c r="H872" s="351"/>
      <c r="I872" s="351"/>
      <c r="J872" s="351"/>
      <c r="K872" s="351"/>
      <c r="L872" s="17">
        <f t="shared" si="75"/>
        <v>57335.62</v>
      </c>
      <c r="M872" s="61"/>
      <c r="N872" s="61"/>
      <c r="O872" s="61"/>
      <c r="P872" s="61"/>
    </row>
    <row r="873" spans="1:16">
      <c r="A873" s="243">
        <v>77</v>
      </c>
      <c r="B873" s="243"/>
      <c r="C873" s="51" t="s">
        <v>1145</v>
      </c>
      <c r="D873" s="243" t="s">
        <v>25</v>
      </c>
      <c r="E873" s="243">
        <v>1</v>
      </c>
      <c r="F873" s="243">
        <v>57335.62</v>
      </c>
      <c r="G873" s="17">
        <f t="shared" si="76"/>
        <v>57335.62</v>
      </c>
      <c r="H873" s="351"/>
      <c r="I873" s="351"/>
      <c r="J873" s="351"/>
      <c r="K873" s="351"/>
      <c r="L873" s="17">
        <f t="shared" si="75"/>
        <v>57335.62</v>
      </c>
      <c r="M873" s="61"/>
      <c r="N873" s="61"/>
      <c r="O873" s="61"/>
      <c r="P873" s="61"/>
    </row>
    <row r="874" spans="1:16">
      <c r="A874" s="243">
        <v>78</v>
      </c>
      <c r="B874" s="243"/>
      <c r="C874" s="51" t="s">
        <v>1146</v>
      </c>
      <c r="D874" s="243" t="s">
        <v>25</v>
      </c>
      <c r="E874" s="243">
        <v>1</v>
      </c>
      <c r="F874" s="243">
        <v>57335.62</v>
      </c>
      <c r="G874" s="17">
        <f t="shared" si="76"/>
        <v>57335.62</v>
      </c>
      <c r="H874" s="351"/>
      <c r="I874" s="351"/>
      <c r="J874" s="351"/>
      <c r="K874" s="351"/>
      <c r="L874" s="17">
        <f t="shared" si="75"/>
        <v>57335.62</v>
      </c>
      <c r="M874" s="61"/>
      <c r="N874" s="61"/>
      <c r="O874" s="61"/>
      <c r="P874" s="61"/>
    </row>
    <row r="875" spans="1:16">
      <c r="A875" s="243">
        <v>79</v>
      </c>
      <c r="B875" s="243"/>
      <c r="C875" s="51" t="s">
        <v>1147</v>
      </c>
      <c r="D875" s="243" t="s">
        <v>25</v>
      </c>
      <c r="E875" s="243">
        <v>1</v>
      </c>
      <c r="F875" s="243">
        <v>57335.62</v>
      </c>
      <c r="G875" s="17">
        <f t="shared" si="76"/>
        <v>57335.62</v>
      </c>
      <c r="H875" s="351"/>
      <c r="I875" s="351"/>
      <c r="J875" s="351"/>
      <c r="K875" s="351"/>
      <c r="L875" s="17">
        <f t="shared" si="75"/>
        <v>57335.62</v>
      </c>
      <c r="M875" s="61"/>
      <c r="N875" s="61"/>
      <c r="O875" s="61"/>
      <c r="P875" s="61"/>
    </row>
    <row r="876" spans="1:16">
      <c r="A876" s="243">
        <v>80</v>
      </c>
      <c r="B876" s="243"/>
      <c r="C876" s="51" t="s">
        <v>1148</v>
      </c>
      <c r="D876" s="243" t="s">
        <v>25</v>
      </c>
      <c r="E876" s="243">
        <v>1</v>
      </c>
      <c r="F876" s="243">
        <v>57335.62</v>
      </c>
      <c r="G876" s="17">
        <f t="shared" si="76"/>
        <v>57335.62</v>
      </c>
      <c r="H876" s="351"/>
      <c r="I876" s="351"/>
      <c r="J876" s="351"/>
      <c r="K876" s="351"/>
      <c r="L876" s="17">
        <f t="shared" si="75"/>
        <v>57335.62</v>
      </c>
      <c r="M876" s="61"/>
      <c r="N876" s="61"/>
      <c r="O876" s="61"/>
      <c r="P876" s="61"/>
    </row>
    <row r="877" spans="1:16">
      <c r="A877" s="243">
        <v>81</v>
      </c>
      <c r="B877" s="243"/>
      <c r="C877" s="51" t="s">
        <v>1149</v>
      </c>
      <c r="D877" s="243" t="s">
        <v>25</v>
      </c>
      <c r="E877" s="243">
        <v>1</v>
      </c>
      <c r="F877" s="243">
        <v>57335.62</v>
      </c>
      <c r="G877" s="17">
        <f t="shared" si="76"/>
        <v>57335.62</v>
      </c>
      <c r="H877" s="351"/>
      <c r="I877" s="351"/>
      <c r="J877" s="351"/>
      <c r="K877" s="351"/>
      <c r="L877" s="17">
        <f t="shared" si="75"/>
        <v>57335.62</v>
      </c>
      <c r="M877" s="61"/>
      <c r="N877" s="61"/>
      <c r="O877" s="61"/>
      <c r="P877" s="61"/>
    </row>
    <row r="878" spans="1:16">
      <c r="A878" s="243">
        <v>82</v>
      </c>
      <c r="B878" s="243"/>
      <c r="C878" s="51" t="s">
        <v>1150</v>
      </c>
      <c r="D878" s="243" t="s">
        <v>25</v>
      </c>
      <c r="E878" s="243">
        <v>1</v>
      </c>
      <c r="F878" s="243">
        <v>57335.62</v>
      </c>
      <c r="G878" s="17">
        <f t="shared" si="76"/>
        <v>57335.62</v>
      </c>
      <c r="H878" s="351"/>
      <c r="I878" s="351"/>
      <c r="J878" s="351"/>
      <c r="K878" s="351"/>
      <c r="L878" s="17">
        <f t="shared" si="75"/>
        <v>57335.62</v>
      </c>
      <c r="M878" s="61"/>
      <c r="N878" s="61"/>
      <c r="O878" s="61"/>
      <c r="P878" s="61"/>
    </row>
    <row r="879" spans="1:16">
      <c r="A879" s="243">
        <v>83</v>
      </c>
      <c r="B879" s="243"/>
      <c r="C879" s="51" t="s">
        <v>1151</v>
      </c>
      <c r="D879" s="243" t="s">
        <v>25</v>
      </c>
      <c r="E879" s="243">
        <v>1</v>
      </c>
      <c r="F879" s="243">
        <v>57335.62</v>
      </c>
      <c r="G879" s="17">
        <f t="shared" si="76"/>
        <v>57335.62</v>
      </c>
      <c r="H879" s="351"/>
      <c r="I879" s="351"/>
      <c r="J879" s="351"/>
      <c r="K879" s="351"/>
      <c r="L879" s="17">
        <f t="shared" si="75"/>
        <v>57335.62</v>
      </c>
      <c r="M879" s="61"/>
      <c r="N879" s="61"/>
      <c r="O879" s="61"/>
      <c r="P879" s="61"/>
    </row>
    <row r="880" spans="1:16">
      <c r="A880" s="243">
        <v>84</v>
      </c>
      <c r="B880" s="243"/>
      <c r="C880" s="51" t="s">
        <v>1152</v>
      </c>
      <c r="D880" s="243" t="s">
        <v>25</v>
      </c>
      <c r="E880" s="243">
        <v>1</v>
      </c>
      <c r="F880" s="243">
        <v>124800</v>
      </c>
      <c r="G880" s="17">
        <f t="shared" si="76"/>
        <v>124800</v>
      </c>
      <c r="H880" s="351"/>
      <c r="I880" s="351"/>
      <c r="J880" s="351"/>
      <c r="K880" s="351"/>
      <c r="L880" s="17">
        <f t="shared" si="75"/>
        <v>124800</v>
      </c>
      <c r="M880" s="61"/>
      <c r="N880" s="61"/>
      <c r="O880" s="61"/>
      <c r="P880" s="61"/>
    </row>
    <row r="881" spans="1:16">
      <c r="A881" s="243">
        <v>85</v>
      </c>
      <c r="B881" s="243"/>
      <c r="C881" s="51" t="s">
        <v>1153</v>
      </c>
      <c r="D881" s="243" t="s">
        <v>25</v>
      </c>
      <c r="E881" s="243">
        <v>1</v>
      </c>
      <c r="F881" s="243">
        <v>225000</v>
      </c>
      <c r="G881" s="17">
        <f t="shared" si="76"/>
        <v>225000</v>
      </c>
      <c r="H881" s="351"/>
      <c r="I881" s="351"/>
      <c r="J881" s="351"/>
      <c r="K881" s="351"/>
      <c r="L881" s="17">
        <f t="shared" si="75"/>
        <v>225000</v>
      </c>
      <c r="M881" s="61"/>
      <c r="N881" s="61"/>
      <c r="O881" s="61"/>
      <c r="P881" s="61"/>
    </row>
    <row r="882" spans="1:16">
      <c r="A882" s="243">
        <v>86</v>
      </c>
      <c r="B882" s="243"/>
      <c r="C882" s="51" t="s">
        <v>1154</v>
      </c>
      <c r="D882" s="243" t="s">
        <v>25</v>
      </c>
      <c r="E882" s="243">
        <v>1</v>
      </c>
      <c r="F882" s="243">
        <v>47000</v>
      </c>
      <c r="G882" s="17">
        <f t="shared" si="76"/>
        <v>47000</v>
      </c>
      <c r="H882" s="351"/>
      <c r="I882" s="351"/>
      <c r="J882" s="351"/>
      <c r="K882" s="351"/>
      <c r="L882" s="17">
        <f t="shared" si="75"/>
        <v>47000</v>
      </c>
      <c r="M882" s="61"/>
      <c r="N882" s="61"/>
      <c r="O882" s="61"/>
      <c r="P882" s="61"/>
    </row>
    <row r="883" spans="1:16">
      <c r="A883" s="243">
        <v>87</v>
      </c>
      <c r="B883" s="243"/>
      <c r="C883" s="51" t="s">
        <v>1155</v>
      </c>
      <c r="D883" s="243" t="s">
        <v>25</v>
      </c>
      <c r="E883" s="243">
        <v>1</v>
      </c>
      <c r="F883" s="243">
        <v>47000</v>
      </c>
      <c r="G883" s="17">
        <f t="shared" si="76"/>
        <v>47000</v>
      </c>
      <c r="H883" s="351"/>
      <c r="I883" s="351"/>
      <c r="J883" s="351"/>
      <c r="K883" s="351"/>
      <c r="L883" s="17">
        <f t="shared" si="75"/>
        <v>47000</v>
      </c>
      <c r="M883" s="61"/>
      <c r="N883" s="61"/>
      <c r="O883" s="61"/>
      <c r="P883" s="61"/>
    </row>
    <row r="884" spans="1:16">
      <c r="A884" s="243">
        <v>88</v>
      </c>
      <c r="B884" s="243"/>
      <c r="C884" s="51" t="s">
        <v>1156</v>
      </c>
      <c r="D884" s="243" t="s">
        <v>398</v>
      </c>
      <c r="E884" s="243">
        <v>2</v>
      </c>
      <c r="F884" s="243">
        <v>3138</v>
      </c>
      <c r="G884" s="17">
        <f t="shared" si="76"/>
        <v>6276</v>
      </c>
      <c r="H884" s="351"/>
      <c r="I884" s="351"/>
      <c r="J884" s="351"/>
      <c r="K884" s="351"/>
      <c r="L884" s="17">
        <f t="shared" si="75"/>
        <v>6276</v>
      </c>
      <c r="M884" s="61"/>
      <c r="N884" s="61"/>
      <c r="O884" s="61"/>
      <c r="P884" s="61"/>
    </row>
    <row r="885" spans="1:16" ht="25.5">
      <c r="A885" s="243">
        <v>89</v>
      </c>
      <c r="B885" s="243"/>
      <c r="C885" s="55" t="s">
        <v>1157</v>
      </c>
      <c r="D885" s="243" t="s">
        <v>25</v>
      </c>
      <c r="E885" s="243">
        <v>2</v>
      </c>
      <c r="F885" s="243">
        <v>70608.2</v>
      </c>
      <c r="G885" s="17">
        <f t="shared" si="76"/>
        <v>141216.4</v>
      </c>
      <c r="H885" s="351"/>
      <c r="I885" s="351"/>
      <c r="J885" s="351"/>
      <c r="K885" s="351"/>
      <c r="L885" s="17">
        <f t="shared" si="75"/>
        <v>141216.4</v>
      </c>
      <c r="M885" s="61"/>
      <c r="N885" s="61"/>
      <c r="O885" s="61"/>
      <c r="P885" s="61"/>
    </row>
    <row r="886" spans="1:16">
      <c r="A886" s="243">
        <v>90</v>
      </c>
      <c r="B886" s="243"/>
      <c r="C886" s="51" t="s">
        <v>1158</v>
      </c>
      <c r="D886" s="243" t="s">
        <v>25</v>
      </c>
      <c r="E886" s="243">
        <v>2</v>
      </c>
      <c r="F886" s="243">
        <v>300000</v>
      </c>
      <c r="G886" s="17">
        <f t="shared" si="76"/>
        <v>600000</v>
      </c>
      <c r="H886" s="351"/>
      <c r="I886" s="351"/>
      <c r="J886" s="351"/>
      <c r="K886" s="351"/>
      <c r="L886" s="17">
        <f t="shared" si="75"/>
        <v>600000</v>
      </c>
      <c r="M886" s="61"/>
      <c r="N886" s="61"/>
      <c r="O886" s="61"/>
      <c r="P886" s="61"/>
    </row>
    <row r="887" spans="1:16">
      <c r="A887" s="243">
        <v>91</v>
      </c>
      <c r="B887" s="243"/>
      <c r="C887" s="51" t="s">
        <v>1159</v>
      </c>
      <c r="D887" s="243" t="s">
        <v>25</v>
      </c>
      <c r="E887" s="243">
        <v>1</v>
      </c>
      <c r="F887" s="243">
        <v>16870.189999999999</v>
      </c>
      <c r="G887" s="17">
        <f t="shared" si="76"/>
        <v>16870.189999999999</v>
      </c>
      <c r="H887" s="351"/>
      <c r="I887" s="351"/>
      <c r="J887" s="351"/>
      <c r="K887" s="351"/>
      <c r="L887" s="17">
        <f t="shared" si="75"/>
        <v>16870.189999999999</v>
      </c>
      <c r="M887" s="61"/>
      <c r="N887" s="61"/>
      <c r="O887" s="61"/>
      <c r="P887" s="61"/>
    </row>
    <row r="888" spans="1:16">
      <c r="A888" s="243">
        <v>92</v>
      </c>
      <c r="B888" s="243"/>
      <c r="C888" s="51" t="s">
        <v>1160</v>
      </c>
      <c r="D888" s="243" t="s">
        <v>25</v>
      </c>
      <c r="E888" s="243">
        <v>2</v>
      </c>
      <c r="F888" s="243">
        <v>72869.929999999993</v>
      </c>
      <c r="G888" s="17">
        <f t="shared" si="76"/>
        <v>145739.85999999999</v>
      </c>
      <c r="H888" s="351"/>
      <c r="I888" s="351"/>
      <c r="J888" s="351"/>
      <c r="K888" s="351"/>
      <c r="L888" s="17">
        <f t="shared" si="75"/>
        <v>145739.85999999999</v>
      </c>
      <c r="M888" s="61"/>
      <c r="N888" s="61"/>
      <c r="O888" s="61"/>
      <c r="P888" s="61"/>
    </row>
    <row r="889" spans="1:16" ht="51">
      <c r="A889" s="243">
        <v>93</v>
      </c>
      <c r="B889" s="243"/>
      <c r="C889" s="355" t="s">
        <v>1161</v>
      </c>
      <c r="D889" s="356" t="s">
        <v>70</v>
      </c>
      <c r="E889" s="356">
        <v>1</v>
      </c>
      <c r="F889" s="243">
        <v>757098.87</v>
      </c>
      <c r="G889" s="17">
        <f t="shared" si="76"/>
        <v>757098.87</v>
      </c>
      <c r="H889" s="351"/>
      <c r="I889" s="351"/>
      <c r="J889" s="351"/>
      <c r="K889" s="351"/>
      <c r="L889" s="17">
        <f t="shared" si="75"/>
        <v>757098.87</v>
      </c>
      <c r="M889" s="61"/>
      <c r="N889" s="61"/>
      <c r="O889" s="61"/>
      <c r="P889" s="61"/>
    </row>
    <row r="890" spans="1:16" ht="25.5">
      <c r="A890" s="243">
        <v>94</v>
      </c>
      <c r="B890" s="243"/>
      <c r="C890" s="355" t="s">
        <v>1162</v>
      </c>
      <c r="D890" s="356" t="s">
        <v>398</v>
      </c>
      <c r="E890" s="356">
        <v>1</v>
      </c>
      <c r="F890" s="243">
        <v>42000</v>
      </c>
      <c r="G890" s="17">
        <f t="shared" si="76"/>
        <v>42000</v>
      </c>
      <c r="H890" s="351"/>
      <c r="I890" s="351"/>
      <c r="J890" s="351"/>
      <c r="K890" s="351"/>
      <c r="L890" s="17">
        <f t="shared" si="75"/>
        <v>42000</v>
      </c>
      <c r="M890" s="61"/>
      <c r="N890" s="61"/>
      <c r="O890" s="61"/>
      <c r="P890" s="61"/>
    </row>
    <row r="891" spans="1:16" ht="25.5">
      <c r="A891" s="243">
        <v>95</v>
      </c>
      <c r="B891" s="243"/>
      <c r="C891" s="355" t="s">
        <v>1163</v>
      </c>
      <c r="D891" s="356" t="s">
        <v>1164</v>
      </c>
      <c r="E891" s="356">
        <v>3</v>
      </c>
      <c r="F891" s="243">
        <v>8000</v>
      </c>
      <c r="G891" s="17">
        <f t="shared" si="76"/>
        <v>24000</v>
      </c>
      <c r="H891" s="351"/>
      <c r="I891" s="351"/>
      <c r="J891" s="351"/>
      <c r="K891" s="351"/>
      <c r="L891" s="17">
        <f t="shared" si="75"/>
        <v>24000</v>
      </c>
      <c r="M891" s="61"/>
      <c r="N891" s="61"/>
      <c r="O891" s="61"/>
      <c r="P891" s="61"/>
    </row>
    <row r="892" spans="1:16" ht="25.5">
      <c r="A892" s="243">
        <v>96</v>
      </c>
      <c r="B892" s="243"/>
      <c r="C892" s="355" t="s">
        <v>1165</v>
      </c>
      <c r="D892" s="356" t="s">
        <v>119</v>
      </c>
      <c r="E892" s="356">
        <v>1</v>
      </c>
      <c r="F892" s="243">
        <v>40000</v>
      </c>
      <c r="G892" s="17">
        <f t="shared" si="76"/>
        <v>40000</v>
      </c>
      <c r="H892" s="351"/>
      <c r="I892" s="351"/>
      <c r="J892" s="351"/>
      <c r="K892" s="351"/>
      <c r="L892" s="17">
        <f t="shared" si="75"/>
        <v>40000</v>
      </c>
      <c r="M892" s="61"/>
      <c r="N892" s="61"/>
      <c r="O892" s="61"/>
      <c r="P892" s="61"/>
    </row>
    <row r="893" spans="1:16">
      <c r="A893" s="243">
        <v>97</v>
      </c>
      <c r="B893" s="243"/>
      <c r="C893" s="355" t="s">
        <v>1166</v>
      </c>
      <c r="D893" s="356" t="s">
        <v>70</v>
      </c>
      <c r="E893" s="356">
        <v>1</v>
      </c>
      <c r="F893" s="243">
        <v>3000</v>
      </c>
      <c r="G893" s="17">
        <f t="shared" si="76"/>
        <v>3000</v>
      </c>
      <c r="H893" s="351"/>
      <c r="I893" s="351"/>
      <c r="J893" s="351"/>
      <c r="K893" s="351"/>
      <c r="L893" s="17">
        <f t="shared" si="75"/>
        <v>3000</v>
      </c>
      <c r="M893" s="61"/>
      <c r="N893" s="61"/>
      <c r="O893" s="61"/>
      <c r="P893" s="61"/>
    </row>
    <row r="894" spans="1:16">
      <c r="A894" s="243">
        <v>98</v>
      </c>
      <c r="B894" s="243"/>
      <c r="C894" s="355" t="s">
        <v>1167</v>
      </c>
      <c r="D894" s="356" t="s">
        <v>398</v>
      </c>
      <c r="E894" s="243">
        <v>1</v>
      </c>
      <c r="F894" s="243">
        <v>20000</v>
      </c>
      <c r="G894" s="17">
        <f t="shared" si="76"/>
        <v>20000</v>
      </c>
      <c r="H894" s="351"/>
      <c r="I894" s="351"/>
      <c r="J894" s="351"/>
      <c r="K894" s="351"/>
      <c r="L894" s="17">
        <f t="shared" si="75"/>
        <v>20000</v>
      </c>
      <c r="M894" s="61"/>
      <c r="N894" s="61"/>
      <c r="O894" s="61"/>
      <c r="P894" s="61"/>
    </row>
    <row r="895" spans="1:16">
      <c r="A895" s="243">
        <v>99</v>
      </c>
      <c r="B895" s="243"/>
      <c r="C895" s="355" t="s">
        <v>1168</v>
      </c>
      <c r="D895" s="356" t="s">
        <v>1169</v>
      </c>
      <c r="E895" s="356">
        <v>1</v>
      </c>
      <c r="F895" s="243">
        <v>20000</v>
      </c>
      <c r="G895" s="17">
        <f t="shared" si="76"/>
        <v>20000</v>
      </c>
      <c r="H895" s="351"/>
      <c r="I895" s="351"/>
      <c r="J895" s="351"/>
      <c r="K895" s="351"/>
      <c r="L895" s="17">
        <f t="shared" si="75"/>
        <v>20000</v>
      </c>
      <c r="M895" s="61"/>
      <c r="N895" s="61"/>
      <c r="O895" s="61"/>
      <c r="P895" s="61"/>
    </row>
    <row r="896" spans="1:16">
      <c r="A896" s="243">
        <v>100</v>
      </c>
      <c r="B896" s="243"/>
      <c r="C896" s="355" t="s">
        <v>1170</v>
      </c>
      <c r="D896" s="356" t="s">
        <v>1169</v>
      </c>
      <c r="E896" s="356">
        <v>1</v>
      </c>
      <c r="F896" s="243">
        <v>49560</v>
      </c>
      <c r="G896" s="17">
        <f t="shared" si="76"/>
        <v>49560</v>
      </c>
      <c r="H896" s="351"/>
      <c r="I896" s="351"/>
      <c r="J896" s="351"/>
      <c r="K896" s="351"/>
      <c r="L896" s="17">
        <f t="shared" si="75"/>
        <v>49560</v>
      </c>
      <c r="M896" s="61"/>
      <c r="N896" s="61"/>
      <c r="O896" s="61"/>
      <c r="P896" s="61"/>
    </row>
    <row r="897" spans="1:16">
      <c r="A897" s="243">
        <v>101</v>
      </c>
      <c r="B897" s="243"/>
      <c r="C897" s="355" t="s">
        <v>1171</v>
      </c>
      <c r="D897" s="356" t="s">
        <v>119</v>
      </c>
      <c r="E897" s="356">
        <v>1</v>
      </c>
      <c r="F897" s="243">
        <v>187000</v>
      </c>
      <c r="G897" s="17">
        <f t="shared" si="76"/>
        <v>187000</v>
      </c>
      <c r="H897" s="351"/>
      <c r="I897" s="351"/>
      <c r="J897" s="351"/>
      <c r="K897" s="351"/>
      <c r="L897" s="17">
        <f t="shared" si="75"/>
        <v>187000</v>
      </c>
      <c r="M897" s="61"/>
      <c r="N897" s="61"/>
      <c r="O897" s="61"/>
      <c r="P897" s="61"/>
    </row>
    <row r="898" spans="1:16">
      <c r="A898" s="243">
        <v>102</v>
      </c>
      <c r="B898" s="243"/>
      <c r="C898" s="355" t="s">
        <v>1172</v>
      </c>
      <c r="D898" s="356" t="s">
        <v>1169</v>
      </c>
      <c r="E898" s="356">
        <v>1</v>
      </c>
      <c r="F898" s="243">
        <v>10000</v>
      </c>
      <c r="G898" s="17">
        <f t="shared" si="76"/>
        <v>10000</v>
      </c>
      <c r="H898" s="351"/>
      <c r="I898" s="351"/>
      <c r="J898" s="351"/>
      <c r="K898" s="351"/>
      <c r="L898" s="17">
        <f t="shared" si="75"/>
        <v>10000</v>
      </c>
      <c r="M898" s="61"/>
      <c r="N898" s="61"/>
      <c r="O898" s="61"/>
      <c r="P898" s="61"/>
    </row>
    <row r="899" spans="1:16">
      <c r="A899" s="243">
        <v>103</v>
      </c>
      <c r="B899" s="243"/>
      <c r="C899" s="355" t="s">
        <v>1173</v>
      </c>
      <c r="D899" s="356" t="s">
        <v>1169</v>
      </c>
      <c r="E899" s="356">
        <v>1</v>
      </c>
      <c r="F899" s="243">
        <v>10000</v>
      </c>
      <c r="G899" s="17">
        <f t="shared" si="76"/>
        <v>10000</v>
      </c>
      <c r="H899" s="351"/>
      <c r="I899" s="351"/>
      <c r="J899" s="351"/>
      <c r="K899" s="351"/>
      <c r="L899" s="17">
        <f t="shared" si="75"/>
        <v>10000</v>
      </c>
      <c r="M899" s="61"/>
      <c r="N899" s="61"/>
      <c r="O899" s="61"/>
      <c r="P899" s="61"/>
    </row>
    <row r="900" spans="1:16">
      <c r="A900" s="243">
        <v>104</v>
      </c>
      <c r="B900" s="243"/>
      <c r="C900" s="355" t="s">
        <v>1174</v>
      </c>
      <c r="D900" s="356" t="s">
        <v>1169</v>
      </c>
      <c r="E900" s="356">
        <v>1</v>
      </c>
      <c r="F900" s="243">
        <v>13000</v>
      </c>
      <c r="G900" s="17">
        <f t="shared" si="76"/>
        <v>13000</v>
      </c>
      <c r="H900" s="351"/>
      <c r="I900" s="351"/>
      <c r="J900" s="351"/>
      <c r="K900" s="351"/>
      <c r="L900" s="17">
        <f t="shared" si="75"/>
        <v>13000</v>
      </c>
      <c r="M900" s="61"/>
      <c r="N900" s="61"/>
      <c r="O900" s="61"/>
      <c r="P900" s="61"/>
    </row>
    <row r="901" spans="1:16">
      <c r="A901" s="243">
        <v>105</v>
      </c>
      <c r="B901" s="243"/>
      <c r="C901" s="355" t="s">
        <v>1175</v>
      </c>
      <c r="D901" s="356" t="s">
        <v>1169</v>
      </c>
      <c r="E901" s="356">
        <v>1</v>
      </c>
      <c r="F901" s="243">
        <v>13000</v>
      </c>
      <c r="G901" s="17">
        <f t="shared" si="76"/>
        <v>13000</v>
      </c>
      <c r="H901" s="351"/>
      <c r="I901" s="351"/>
      <c r="J901" s="351"/>
      <c r="K901" s="351"/>
      <c r="L901" s="17">
        <f t="shared" si="75"/>
        <v>13000</v>
      </c>
      <c r="M901" s="61"/>
      <c r="N901" s="61"/>
      <c r="O901" s="61"/>
      <c r="P901" s="61"/>
    </row>
    <row r="902" spans="1:16" ht="38.25">
      <c r="A902" s="243">
        <v>106</v>
      </c>
      <c r="B902" s="243"/>
      <c r="C902" s="55" t="s">
        <v>1176</v>
      </c>
      <c r="D902" s="243" t="s">
        <v>119</v>
      </c>
      <c r="E902" s="243">
        <v>1</v>
      </c>
      <c r="F902" s="243">
        <v>4860</v>
      </c>
      <c r="G902" s="17">
        <f t="shared" si="76"/>
        <v>4860</v>
      </c>
      <c r="H902" s="351"/>
      <c r="I902" s="351"/>
      <c r="J902" s="351"/>
      <c r="K902" s="351"/>
      <c r="L902" s="17">
        <f t="shared" si="75"/>
        <v>4860</v>
      </c>
      <c r="M902" s="61"/>
      <c r="N902" s="61"/>
      <c r="O902" s="61"/>
      <c r="P902" s="61"/>
    </row>
    <row r="903" spans="1:16" ht="38.25">
      <c r="A903" s="243">
        <v>107</v>
      </c>
      <c r="B903" s="243"/>
      <c r="C903" s="55" t="s">
        <v>1177</v>
      </c>
      <c r="D903" s="243" t="s">
        <v>119</v>
      </c>
      <c r="E903" s="243">
        <v>1</v>
      </c>
      <c r="F903" s="243">
        <v>3425</v>
      </c>
      <c r="G903" s="17">
        <f t="shared" si="76"/>
        <v>3425</v>
      </c>
      <c r="H903" s="351"/>
      <c r="I903" s="351"/>
      <c r="J903" s="351"/>
      <c r="K903" s="351"/>
      <c r="L903" s="17">
        <f t="shared" si="75"/>
        <v>3425</v>
      </c>
      <c r="M903" s="61"/>
      <c r="N903" s="61"/>
      <c r="O903" s="61"/>
      <c r="P903" s="61"/>
    </row>
    <row r="904" spans="1:16" ht="25.5">
      <c r="A904" s="243">
        <v>108</v>
      </c>
      <c r="B904" s="243"/>
      <c r="C904" s="55" t="s">
        <v>1178</v>
      </c>
      <c r="D904" s="243" t="s">
        <v>119</v>
      </c>
      <c r="E904" s="243">
        <v>1</v>
      </c>
      <c r="F904" s="243">
        <v>4887</v>
      </c>
      <c r="G904" s="17">
        <f t="shared" si="76"/>
        <v>4887</v>
      </c>
      <c r="H904" s="351"/>
      <c r="I904" s="351"/>
      <c r="J904" s="351"/>
      <c r="K904" s="351"/>
      <c r="L904" s="17">
        <f t="shared" si="75"/>
        <v>4887</v>
      </c>
      <c r="M904" s="61"/>
      <c r="N904" s="61"/>
      <c r="O904" s="61"/>
      <c r="P904" s="61"/>
    </row>
    <row r="905" spans="1:16" ht="25.5">
      <c r="A905" s="243">
        <v>109</v>
      </c>
      <c r="B905" s="243"/>
      <c r="C905" s="55" t="s">
        <v>1179</v>
      </c>
      <c r="D905" s="243" t="s">
        <v>119</v>
      </c>
      <c r="E905" s="243">
        <v>1</v>
      </c>
      <c r="F905" s="243">
        <v>3666</v>
      </c>
      <c r="G905" s="17">
        <f t="shared" si="76"/>
        <v>3666</v>
      </c>
      <c r="H905" s="351"/>
      <c r="I905" s="351"/>
      <c r="J905" s="351"/>
      <c r="K905" s="351"/>
      <c r="L905" s="17">
        <f t="shared" si="75"/>
        <v>3666</v>
      </c>
      <c r="M905" s="61"/>
      <c r="N905" s="61"/>
      <c r="O905" s="61"/>
      <c r="P905" s="61"/>
    </row>
    <row r="906" spans="1:16" ht="25.5">
      <c r="A906" s="243">
        <v>110</v>
      </c>
      <c r="B906" s="243"/>
      <c r="C906" s="55" t="s">
        <v>1180</v>
      </c>
      <c r="D906" s="243" t="s">
        <v>119</v>
      </c>
      <c r="E906" s="243">
        <v>1</v>
      </c>
      <c r="F906" s="243">
        <v>3026</v>
      </c>
      <c r="G906" s="17">
        <f t="shared" si="76"/>
        <v>3026</v>
      </c>
      <c r="H906" s="351"/>
      <c r="I906" s="351"/>
      <c r="J906" s="351"/>
      <c r="K906" s="351"/>
      <c r="L906" s="17">
        <f t="shared" si="75"/>
        <v>3026</v>
      </c>
      <c r="M906" s="61"/>
      <c r="N906" s="61"/>
      <c r="O906" s="61"/>
      <c r="P906" s="61"/>
    </row>
    <row r="907" spans="1:16" ht="25.5">
      <c r="A907" s="243">
        <v>111</v>
      </c>
      <c r="B907" s="243"/>
      <c r="C907" s="55" t="s">
        <v>1181</v>
      </c>
      <c r="D907" s="243" t="s">
        <v>119</v>
      </c>
      <c r="E907" s="243">
        <v>1</v>
      </c>
      <c r="F907" s="243">
        <v>2200</v>
      </c>
      <c r="G907" s="17">
        <f t="shared" si="76"/>
        <v>2200</v>
      </c>
      <c r="H907" s="351"/>
      <c r="I907" s="351"/>
      <c r="J907" s="351"/>
      <c r="K907" s="351"/>
      <c r="L907" s="17">
        <f t="shared" si="75"/>
        <v>2200</v>
      </c>
      <c r="M907" s="61"/>
      <c r="N907" s="61"/>
      <c r="O907" s="61"/>
      <c r="P907" s="61"/>
    </row>
    <row r="908" spans="1:16" ht="25.5">
      <c r="A908" s="243">
        <v>112</v>
      </c>
      <c r="B908" s="243"/>
      <c r="C908" s="55" t="s">
        <v>1182</v>
      </c>
      <c r="D908" s="243" t="s">
        <v>119</v>
      </c>
      <c r="E908" s="243">
        <v>1</v>
      </c>
      <c r="F908" s="243">
        <v>4077</v>
      </c>
      <c r="G908" s="17">
        <f t="shared" si="76"/>
        <v>4077</v>
      </c>
      <c r="H908" s="351"/>
      <c r="I908" s="351"/>
      <c r="J908" s="351"/>
      <c r="K908" s="351"/>
      <c r="L908" s="17">
        <f t="shared" si="75"/>
        <v>4077</v>
      </c>
      <c r="M908" s="61"/>
      <c r="N908" s="61"/>
      <c r="O908" s="61"/>
      <c r="P908" s="61"/>
    </row>
    <row r="909" spans="1:16" ht="25.5">
      <c r="A909" s="243">
        <v>113</v>
      </c>
      <c r="B909" s="243"/>
      <c r="C909" s="55" t="s">
        <v>1183</v>
      </c>
      <c r="D909" s="243" t="s">
        <v>119</v>
      </c>
      <c r="E909" s="243">
        <v>1</v>
      </c>
      <c r="F909" s="243">
        <v>5300</v>
      </c>
      <c r="G909" s="17">
        <f t="shared" si="76"/>
        <v>5300</v>
      </c>
      <c r="H909" s="351"/>
      <c r="I909" s="351"/>
      <c r="J909" s="351"/>
      <c r="K909" s="351"/>
      <c r="L909" s="17">
        <f t="shared" si="75"/>
        <v>5300</v>
      </c>
      <c r="M909" s="61"/>
      <c r="N909" s="61"/>
      <c r="O909" s="61"/>
      <c r="P909" s="61"/>
    </row>
    <row r="910" spans="1:16" ht="25.5">
      <c r="A910" s="243">
        <v>114</v>
      </c>
      <c r="B910" s="243"/>
      <c r="C910" s="55" t="s">
        <v>1184</v>
      </c>
      <c r="D910" s="243" t="s">
        <v>119</v>
      </c>
      <c r="E910" s="243">
        <v>1</v>
      </c>
      <c r="F910" s="243">
        <v>3000</v>
      </c>
      <c r="G910" s="17">
        <f t="shared" si="76"/>
        <v>3000</v>
      </c>
      <c r="H910" s="351"/>
      <c r="I910" s="351"/>
      <c r="J910" s="351"/>
      <c r="K910" s="351"/>
      <c r="L910" s="17">
        <f t="shared" si="75"/>
        <v>3000</v>
      </c>
      <c r="M910" s="61"/>
      <c r="N910" s="61"/>
      <c r="O910" s="61"/>
      <c r="P910" s="61"/>
    </row>
    <row r="911" spans="1:16" ht="25.5">
      <c r="A911" s="243">
        <v>115</v>
      </c>
      <c r="B911" s="243"/>
      <c r="C911" s="55" t="s">
        <v>1185</v>
      </c>
      <c r="D911" s="243" t="s">
        <v>119</v>
      </c>
      <c r="E911" s="243">
        <v>1</v>
      </c>
      <c r="F911" s="243">
        <v>3200</v>
      </c>
      <c r="G911" s="17">
        <f t="shared" si="76"/>
        <v>3200</v>
      </c>
      <c r="H911" s="351"/>
      <c r="I911" s="351"/>
      <c r="J911" s="351"/>
      <c r="K911" s="351"/>
      <c r="L911" s="17">
        <f t="shared" si="75"/>
        <v>3200</v>
      </c>
      <c r="M911" s="61"/>
      <c r="N911" s="61"/>
      <c r="O911" s="61"/>
      <c r="P911" s="61"/>
    </row>
    <row r="912" spans="1:16" ht="25.5">
      <c r="A912" s="243">
        <v>116</v>
      </c>
      <c r="B912" s="243"/>
      <c r="C912" s="55" t="s">
        <v>1186</v>
      </c>
      <c r="D912" s="243" t="s">
        <v>119</v>
      </c>
      <c r="E912" s="243">
        <v>1</v>
      </c>
      <c r="F912" s="243">
        <v>1500</v>
      </c>
      <c r="G912" s="17">
        <f t="shared" si="76"/>
        <v>1500</v>
      </c>
      <c r="H912" s="351"/>
      <c r="I912" s="351"/>
      <c r="J912" s="351"/>
      <c r="K912" s="351"/>
      <c r="L912" s="17">
        <f t="shared" si="75"/>
        <v>1500</v>
      </c>
      <c r="M912" s="61"/>
      <c r="N912" s="61"/>
      <c r="O912" s="61"/>
      <c r="P912" s="61"/>
    </row>
    <row r="913" spans="1:16" ht="25.5">
      <c r="A913" s="243">
        <v>117</v>
      </c>
      <c r="B913" s="243"/>
      <c r="C913" s="55" t="s">
        <v>1187</v>
      </c>
      <c r="D913" s="243" t="s">
        <v>119</v>
      </c>
      <c r="E913" s="243">
        <v>1</v>
      </c>
      <c r="F913" s="243">
        <v>1500</v>
      </c>
      <c r="G913" s="17">
        <f t="shared" si="76"/>
        <v>1500</v>
      </c>
      <c r="H913" s="351"/>
      <c r="I913" s="351"/>
      <c r="J913" s="351"/>
      <c r="K913" s="351"/>
      <c r="L913" s="17">
        <f t="shared" si="75"/>
        <v>1500</v>
      </c>
      <c r="M913" s="61"/>
      <c r="N913" s="61"/>
      <c r="O913" s="61"/>
      <c r="P913" s="61"/>
    </row>
    <row r="914" spans="1:16" ht="25.5">
      <c r="A914" s="243">
        <v>118</v>
      </c>
      <c r="B914" s="243"/>
      <c r="C914" s="55" t="s">
        <v>1188</v>
      </c>
      <c r="D914" s="243" t="s">
        <v>119</v>
      </c>
      <c r="E914" s="243">
        <v>1</v>
      </c>
      <c r="F914" s="243">
        <v>1500</v>
      </c>
      <c r="G914" s="17">
        <f t="shared" si="76"/>
        <v>1500</v>
      </c>
      <c r="H914" s="351"/>
      <c r="I914" s="351"/>
      <c r="J914" s="351"/>
      <c r="K914" s="351"/>
      <c r="L914" s="17">
        <f t="shared" si="75"/>
        <v>1500</v>
      </c>
      <c r="M914" s="61"/>
      <c r="N914" s="61"/>
      <c r="O914" s="61"/>
      <c r="P914" s="61"/>
    </row>
    <row r="915" spans="1:16" ht="25.5">
      <c r="A915" s="243">
        <v>119</v>
      </c>
      <c r="B915" s="243"/>
      <c r="C915" s="55" t="s">
        <v>1189</v>
      </c>
      <c r="D915" s="243" t="s">
        <v>119</v>
      </c>
      <c r="E915" s="243">
        <v>1</v>
      </c>
      <c r="F915" s="243">
        <v>1500</v>
      </c>
      <c r="G915" s="17">
        <f t="shared" si="76"/>
        <v>1500</v>
      </c>
      <c r="H915" s="351"/>
      <c r="I915" s="351"/>
      <c r="J915" s="351"/>
      <c r="K915" s="351"/>
      <c r="L915" s="17">
        <f t="shared" si="75"/>
        <v>1500</v>
      </c>
      <c r="M915" s="61"/>
      <c r="N915" s="61"/>
      <c r="O915" s="61"/>
      <c r="P915" s="61"/>
    </row>
    <row r="916" spans="1:16" ht="25.5">
      <c r="A916" s="243">
        <v>120</v>
      </c>
      <c r="B916" s="243"/>
      <c r="C916" s="55" t="s">
        <v>1190</v>
      </c>
      <c r="D916" s="243" t="s">
        <v>119</v>
      </c>
      <c r="E916" s="243">
        <v>1</v>
      </c>
      <c r="F916" s="243">
        <v>1500</v>
      </c>
      <c r="G916" s="17">
        <f t="shared" si="76"/>
        <v>1500</v>
      </c>
      <c r="H916" s="351"/>
      <c r="I916" s="351"/>
      <c r="J916" s="351"/>
      <c r="K916" s="351"/>
      <c r="L916" s="17">
        <f t="shared" si="75"/>
        <v>1500</v>
      </c>
      <c r="M916" s="61"/>
      <c r="N916" s="61"/>
      <c r="O916" s="61"/>
      <c r="P916" s="61"/>
    </row>
    <row r="917" spans="1:16">
      <c r="A917" s="243">
        <v>121</v>
      </c>
      <c r="B917" s="243"/>
      <c r="C917" s="55" t="s">
        <v>1191</v>
      </c>
      <c r="D917" s="243" t="s">
        <v>119</v>
      </c>
      <c r="E917" s="243">
        <v>1</v>
      </c>
      <c r="F917" s="243">
        <v>1000</v>
      </c>
      <c r="G917" s="17">
        <f t="shared" si="76"/>
        <v>1000</v>
      </c>
      <c r="H917" s="351"/>
      <c r="I917" s="351"/>
      <c r="J917" s="351"/>
      <c r="K917" s="351"/>
      <c r="L917" s="17">
        <f t="shared" si="75"/>
        <v>1000</v>
      </c>
      <c r="M917" s="61"/>
      <c r="N917" s="61"/>
      <c r="O917" s="61"/>
      <c r="P917" s="61"/>
    </row>
    <row r="918" spans="1:16">
      <c r="A918" s="243">
        <v>122</v>
      </c>
      <c r="B918" s="243"/>
      <c r="C918" s="55" t="s">
        <v>1192</v>
      </c>
      <c r="D918" s="243" t="s">
        <v>119</v>
      </c>
      <c r="E918" s="243">
        <v>1</v>
      </c>
      <c r="F918" s="243">
        <v>690</v>
      </c>
      <c r="G918" s="17">
        <f t="shared" si="76"/>
        <v>690</v>
      </c>
      <c r="H918" s="351"/>
      <c r="I918" s="351"/>
      <c r="J918" s="351"/>
      <c r="K918" s="351"/>
      <c r="L918" s="17">
        <f t="shared" si="75"/>
        <v>690</v>
      </c>
      <c r="M918" s="61"/>
      <c r="N918" s="61"/>
      <c r="O918" s="61"/>
      <c r="P918" s="61"/>
    </row>
    <row r="919" spans="1:16">
      <c r="A919" s="243">
        <v>123</v>
      </c>
      <c r="B919" s="243"/>
      <c r="C919" s="55" t="s">
        <v>1193</v>
      </c>
      <c r="D919" s="243" t="s">
        <v>119</v>
      </c>
      <c r="E919" s="243">
        <v>1</v>
      </c>
      <c r="F919" s="243">
        <v>690</v>
      </c>
      <c r="G919" s="17">
        <f t="shared" si="76"/>
        <v>690</v>
      </c>
      <c r="H919" s="351"/>
      <c r="I919" s="351"/>
      <c r="J919" s="351"/>
      <c r="K919" s="351"/>
      <c r="L919" s="17">
        <f t="shared" si="75"/>
        <v>690</v>
      </c>
      <c r="M919" s="61"/>
      <c r="N919" s="61"/>
      <c r="O919" s="61"/>
      <c r="P919" s="61"/>
    </row>
    <row r="920" spans="1:16">
      <c r="A920" s="243">
        <v>124</v>
      </c>
      <c r="B920" s="243"/>
      <c r="C920" s="55" t="s">
        <v>1194</v>
      </c>
      <c r="D920" s="243" t="s">
        <v>119</v>
      </c>
      <c r="E920" s="243">
        <v>1</v>
      </c>
      <c r="F920" s="243">
        <v>2299</v>
      </c>
      <c r="G920" s="17">
        <f t="shared" si="76"/>
        <v>2299</v>
      </c>
      <c r="H920" s="351"/>
      <c r="I920" s="351"/>
      <c r="J920" s="351"/>
      <c r="K920" s="351"/>
      <c r="L920" s="17">
        <f t="shared" si="75"/>
        <v>2299</v>
      </c>
      <c r="M920" s="61"/>
      <c r="N920" s="61"/>
      <c r="O920" s="61"/>
      <c r="P920" s="61"/>
    </row>
    <row r="921" spans="1:16">
      <c r="A921" s="243">
        <v>125</v>
      </c>
      <c r="B921" s="243"/>
      <c r="C921" s="55" t="s">
        <v>1195</v>
      </c>
      <c r="D921" s="243" t="s">
        <v>119</v>
      </c>
      <c r="E921" s="243">
        <v>1</v>
      </c>
      <c r="F921" s="243">
        <v>1700</v>
      </c>
      <c r="G921" s="17">
        <f t="shared" si="76"/>
        <v>1700</v>
      </c>
      <c r="H921" s="351"/>
      <c r="I921" s="351"/>
      <c r="J921" s="351"/>
      <c r="K921" s="351"/>
      <c r="L921" s="17">
        <f t="shared" si="75"/>
        <v>1700</v>
      </c>
      <c r="M921" s="61"/>
      <c r="N921" s="61"/>
      <c r="O921" s="61"/>
      <c r="P921" s="61"/>
    </row>
    <row r="922" spans="1:16">
      <c r="A922" s="243">
        <v>126</v>
      </c>
      <c r="B922" s="243"/>
      <c r="C922" s="55" t="s">
        <v>1196</v>
      </c>
      <c r="D922" s="243" t="s">
        <v>119</v>
      </c>
      <c r="E922" s="243">
        <v>1</v>
      </c>
      <c r="F922" s="243">
        <v>2000</v>
      </c>
      <c r="G922" s="17">
        <f t="shared" si="76"/>
        <v>2000</v>
      </c>
      <c r="H922" s="351"/>
      <c r="I922" s="351"/>
      <c r="J922" s="351"/>
      <c r="K922" s="351"/>
      <c r="L922" s="17">
        <f t="shared" si="75"/>
        <v>2000</v>
      </c>
      <c r="M922" s="61"/>
      <c r="N922" s="61"/>
      <c r="O922" s="61"/>
      <c r="P922" s="61"/>
    </row>
    <row r="923" spans="1:16">
      <c r="A923" s="243">
        <v>127</v>
      </c>
      <c r="B923" s="243"/>
      <c r="C923" s="55" t="s">
        <v>1197</v>
      </c>
      <c r="D923" s="243" t="s">
        <v>119</v>
      </c>
      <c r="E923" s="243">
        <v>1</v>
      </c>
      <c r="F923" s="243">
        <v>1831</v>
      </c>
      <c r="G923" s="17">
        <f t="shared" si="76"/>
        <v>1831</v>
      </c>
      <c r="H923" s="351"/>
      <c r="I923" s="351"/>
      <c r="J923" s="351"/>
      <c r="K923" s="351"/>
      <c r="L923" s="17">
        <f t="shared" si="75"/>
        <v>1831</v>
      </c>
      <c r="M923" s="61"/>
      <c r="N923" s="61"/>
      <c r="O923" s="61"/>
      <c r="P923" s="61"/>
    </row>
    <row r="924" spans="1:16">
      <c r="A924" s="243">
        <v>128</v>
      </c>
      <c r="B924" s="243"/>
      <c r="C924" s="55" t="s">
        <v>1198</v>
      </c>
      <c r="D924" s="243" t="s">
        <v>119</v>
      </c>
      <c r="E924" s="243">
        <v>1</v>
      </c>
      <c r="F924" s="243">
        <v>759</v>
      </c>
      <c r="G924" s="17">
        <f t="shared" si="76"/>
        <v>759</v>
      </c>
      <c r="H924" s="351"/>
      <c r="I924" s="351"/>
      <c r="J924" s="351"/>
      <c r="K924" s="351"/>
      <c r="L924" s="17">
        <f t="shared" si="75"/>
        <v>759</v>
      </c>
      <c r="M924" s="61"/>
      <c r="N924" s="61"/>
      <c r="O924" s="61"/>
      <c r="P924" s="61"/>
    </row>
    <row r="925" spans="1:16">
      <c r="A925" s="243">
        <v>129</v>
      </c>
      <c r="B925" s="243"/>
      <c r="C925" s="55" t="s">
        <v>1199</v>
      </c>
      <c r="D925" s="243" t="s">
        <v>119</v>
      </c>
      <c r="E925" s="243">
        <v>1</v>
      </c>
      <c r="F925" s="243">
        <v>1200</v>
      </c>
      <c r="G925" s="17">
        <f t="shared" si="76"/>
        <v>1200</v>
      </c>
      <c r="H925" s="351"/>
      <c r="I925" s="351"/>
      <c r="J925" s="351"/>
      <c r="K925" s="351"/>
      <c r="L925" s="17">
        <f t="shared" ref="L925:L988" si="77">SUM(G925:K925)</f>
        <v>1200</v>
      </c>
      <c r="M925" s="61"/>
      <c r="N925" s="61"/>
      <c r="O925" s="61"/>
      <c r="P925" s="61"/>
    </row>
    <row r="926" spans="1:16">
      <c r="A926" s="243">
        <v>130</v>
      </c>
      <c r="B926" s="243"/>
      <c r="C926" s="55" t="s">
        <v>1200</v>
      </c>
      <c r="D926" s="243" t="s">
        <v>119</v>
      </c>
      <c r="E926" s="243">
        <v>1</v>
      </c>
      <c r="F926" s="243">
        <v>463</v>
      </c>
      <c r="G926" s="17">
        <f t="shared" si="76"/>
        <v>463</v>
      </c>
      <c r="H926" s="351"/>
      <c r="I926" s="351"/>
      <c r="J926" s="351"/>
      <c r="K926" s="351"/>
      <c r="L926" s="17">
        <f t="shared" si="77"/>
        <v>463</v>
      </c>
      <c r="M926" s="61"/>
      <c r="N926" s="61"/>
      <c r="O926" s="61"/>
      <c r="P926" s="61"/>
    </row>
    <row r="927" spans="1:16">
      <c r="A927" s="243">
        <v>131</v>
      </c>
      <c r="B927" s="243"/>
      <c r="C927" s="55" t="s">
        <v>1201</v>
      </c>
      <c r="D927" s="243" t="s">
        <v>119</v>
      </c>
      <c r="E927" s="243">
        <v>1</v>
      </c>
      <c r="F927" s="243">
        <v>463</v>
      </c>
      <c r="G927" s="17">
        <f t="shared" si="76"/>
        <v>463</v>
      </c>
      <c r="H927" s="351"/>
      <c r="I927" s="351"/>
      <c r="J927" s="351"/>
      <c r="K927" s="351"/>
      <c r="L927" s="17">
        <f t="shared" si="77"/>
        <v>463</v>
      </c>
      <c r="M927" s="61"/>
      <c r="N927" s="61"/>
      <c r="O927" s="61"/>
      <c r="P927" s="61"/>
    </row>
    <row r="928" spans="1:16">
      <c r="A928" s="243">
        <v>132</v>
      </c>
      <c r="B928" s="243"/>
      <c r="C928" s="55" t="s">
        <v>1202</v>
      </c>
      <c r="D928" s="243" t="s">
        <v>119</v>
      </c>
      <c r="E928" s="243">
        <v>1</v>
      </c>
      <c r="F928" s="243">
        <v>463</v>
      </c>
      <c r="G928" s="17">
        <f t="shared" si="76"/>
        <v>463</v>
      </c>
      <c r="H928" s="351"/>
      <c r="I928" s="351"/>
      <c r="J928" s="351"/>
      <c r="K928" s="351"/>
      <c r="L928" s="17">
        <f t="shared" si="77"/>
        <v>463</v>
      </c>
      <c r="M928" s="61"/>
      <c r="N928" s="61"/>
      <c r="O928" s="61"/>
      <c r="P928" s="61"/>
    </row>
    <row r="929" spans="1:16">
      <c r="A929" s="243">
        <v>133</v>
      </c>
      <c r="B929" s="243"/>
      <c r="C929" s="55" t="s">
        <v>1203</v>
      </c>
      <c r="D929" s="243" t="s">
        <v>119</v>
      </c>
      <c r="E929" s="243">
        <v>1</v>
      </c>
      <c r="F929" s="243">
        <v>2054</v>
      </c>
      <c r="G929" s="17">
        <f t="shared" si="76"/>
        <v>2054</v>
      </c>
      <c r="H929" s="351"/>
      <c r="I929" s="351"/>
      <c r="J929" s="351"/>
      <c r="K929" s="351"/>
      <c r="L929" s="17">
        <f t="shared" si="77"/>
        <v>2054</v>
      </c>
      <c r="M929" s="61"/>
      <c r="N929" s="61"/>
      <c r="O929" s="61"/>
      <c r="P929" s="61"/>
    </row>
    <row r="930" spans="1:16">
      <c r="A930" s="243">
        <v>134</v>
      </c>
      <c r="B930" s="243"/>
      <c r="C930" s="55" t="s">
        <v>1204</v>
      </c>
      <c r="D930" s="243" t="s">
        <v>119</v>
      </c>
      <c r="E930" s="243">
        <v>1</v>
      </c>
      <c r="F930" s="243">
        <v>454</v>
      </c>
      <c r="G930" s="17">
        <f t="shared" si="76"/>
        <v>454</v>
      </c>
      <c r="H930" s="351"/>
      <c r="I930" s="351"/>
      <c r="J930" s="351"/>
      <c r="K930" s="351"/>
      <c r="L930" s="17">
        <f t="shared" si="77"/>
        <v>454</v>
      </c>
      <c r="M930" s="61"/>
      <c r="N930" s="61"/>
      <c r="O930" s="61"/>
      <c r="P930" s="61"/>
    </row>
    <row r="931" spans="1:16">
      <c r="A931" s="243">
        <v>135</v>
      </c>
      <c r="B931" s="243"/>
      <c r="C931" s="55" t="s">
        <v>1205</v>
      </c>
      <c r="D931" s="243" t="s">
        <v>119</v>
      </c>
      <c r="E931" s="243">
        <v>1</v>
      </c>
      <c r="F931" s="243">
        <v>722</v>
      </c>
      <c r="G931" s="17">
        <f t="shared" si="76"/>
        <v>722</v>
      </c>
      <c r="H931" s="351"/>
      <c r="I931" s="351"/>
      <c r="J931" s="351"/>
      <c r="K931" s="351"/>
      <c r="L931" s="17">
        <f t="shared" si="77"/>
        <v>722</v>
      </c>
      <c r="M931" s="61"/>
      <c r="N931" s="61"/>
      <c r="O931" s="61"/>
      <c r="P931" s="61"/>
    </row>
    <row r="932" spans="1:16">
      <c r="A932" s="243">
        <v>136</v>
      </c>
      <c r="B932" s="243"/>
      <c r="C932" s="55" t="s">
        <v>1206</v>
      </c>
      <c r="D932" s="243" t="s">
        <v>119</v>
      </c>
      <c r="E932" s="243">
        <v>1</v>
      </c>
      <c r="F932" s="243">
        <v>726</v>
      </c>
      <c r="G932" s="17">
        <f t="shared" si="76"/>
        <v>726</v>
      </c>
      <c r="H932" s="351"/>
      <c r="I932" s="351"/>
      <c r="J932" s="351"/>
      <c r="K932" s="351"/>
      <c r="L932" s="17">
        <f t="shared" si="77"/>
        <v>726</v>
      </c>
      <c r="M932" s="61"/>
      <c r="N932" s="61"/>
      <c r="O932" s="61"/>
      <c r="P932" s="61"/>
    </row>
    <row r="933" spans="1:16">
      <c r="A933" s="243">
        <v>137</v>
      </c>
      <c r="B933" s="243"/>
      <c r="C933" s="55" t="s">
        <v>1207</v>
      </c>
      <c r="D933" s="243" t="s">
        <v>119</v>
      </c>
      <c r="E933" s="243">
        <v>1</v>
      </c>
      <c r="F933" s="243">
        <v>1392</v>
      </c>
      <c r="G933" s="17">
        <f t="shared" si="76"/>
        <v>1392</v>
      </c>
      <c r="H933" s="351"/>
      <c r="I933" s="351"/>
      <c r="J933" s="351"/>
      <c r="K933" s="351"/>
      <c r="L933" s="17">
        <f t="shared" si="77"/>
        <v>1392</v>
      </c>
      <c r="M933" s="61"/>
      <c r="N933" s="61"/>
      <c r="O933" s="61"/>
      <c r="P933" s="61"/>
    </row>
    <row r="934" spans="1:16" ht="25.5">
      <c r="A934" s="243">
        <v>138</v>
      </c>
      <c r="B934" s="243"/>
      <c r="C934" s="55" t="s">
        <v>1208</v>
      </c>
      <c r="D934" s="243" t="s">
        <v>119</v>
      </c>
      <c r="E934" s="243">
        <v>1</v>
      </c>
      <c r="F934" s="243">
        <v>144</v>
      </c>
      <c r="G934" s="17">
        <f t="shared" si="76"/>
        <v>144</v>
      </c>
      <c r="H934" s="351"/>
      <c r="I934" s="351"/>
      <c r="J934" s="351"/>
      <c r="K934" s="351"/>
      <c r="L934" s="17">
        <f t="shared" si="77"/>
        <v>144</v>
      </c>
      <c r="M934" s="61"/>
      <c r="N934" s="61"/>
      <c r="O934" s="61"/>
      <c r="P934" s="61"/>
    </row>
    <row r="935" spans="1:16" ht="25.5">
      <c r="A935" s="243">
        <v>139</v>
      </c>
      <c r="B935" s="243"/>
      <c r="C935" s="55" t="s">
        <v>1209</v>
      </c>
      <c r="D935" s="243" t="s">
        <v>119</v>
      </c>
      <c r="E935" s="243">
        <v>1</v>
      </c>
      <c r="F935" s="243">
        <v>144</v>
      </c>
      <c r="G935" s="17">
        <f t="shared" si="76"/>
        <v>144</v>
      </c>
      <c r="H935" s="351"/>
      <c r="I935" s="351"/>
      <c r="J935" s="351"/>
      <c r="K935" s="351"/>
      <c r="L935" s="17">
        <f t="shared" si="77"/>
        <v>144</v>
      </c>
      <c r="M935" s="61"/>
      <c r="N935" s="61"/>
      <c r="O935" s="61"/>
      <c r="P935" s="61"/>
    </row>
    <row r="936" spans="1:16">
      <c r="A936" s="243">
        <v>140</v>
      </c>
      <c r="B936" s="243"/>
      <c r="C936" s="55" t="s">
        <v>1210</v>
      </c>
      <c r="D936" s="243" t="s">
        <v>119</v>
      </c>
      <c r="E936" s="243">
        <v>1</v>
      </c>
      <c r="F936" s="243">
        <v>513</v>
      </c>
      <c r="G936" s="17">
        <f t="shared" ref="G936:G999" si="78">E936*F936</f>
        <v>513</v>
      </c>
      <c r="H936" s="351"/>
      <c r="I936" s="351"/>
      <c r="J936" s="351"/>
      <c r="K936" s="351"/>
      <c r="L936" s="17">
        <f t="shared" si="77"/>
        <v>513</v>
      </c>
      <c r="M936" s="61"/>
      <c r="N936" s="61"/>
      <c r="O936" s="61"/>
      <c r="P936" s="61"/>
    </row>
    <row r="937" spans="1:16">
      <c r="A937" s="243">
        <v>141</v>
      </c>
      <c r="B937" s="243"/>
      <c r="C937" s="55" t="s">
        <v>1211</v>
      </c>
      <c r="D937" s="243" t="s">
        <v>119</v>
      </c>
      <c r="E937" s="243">
        <v>1</v>
      </c>
      <c r="F937" s="243">
        <v>489</v>
      </c>
      <c r="G937" s="17">
        <f t="shared" si="78"/>
        <v>489</v>
      </c>
      <c r="H937" s="351"/>
      <c r="I937" s="351"/>
      <c r="J937" s="351"/>
      <c r="K937" s="351"/>
      <c r="L937" s="17">
        <f t="shared" si="77"/>
        <v>489</v>
      </c>
      <c r="M937" s="61"/>
      <c r="N937" s="61"/>
      <c r="O937" s="61"/>
      <c r="P937" s="61"/>
    </row>
    <row r="938" spans="1:16">
      <c r="A938" s="243">
        <v>142</v>
      </c>
      <c r="B938" s="243"/>
      <c r="C938" s="55" t="s">
        <v>1212</v>
      </c>
      <c r="D938" s="243" t="s">
        <v>119</v>
      </c>
      <c r="E938" s="243">
        <v>1</v>
      </c>
      <c r="F938" s="243">
        <v>325</v>
      </c>
      <c r="G938" s="17">
        <f t="shared" si="78"/>
        <v>325</v>
      </c>
      <c r="H938" s="351"/>
      <c r="I938" s="351"/>
      <c r="J938" s="351"/>
      <c r="K938" s="351"/>
      <c r="L938" s="17">
        <f t="shared" si="77"/>
        <v>325</v>
      </c>
      <c r="M938" s="61"/>
      <c r="N938" s="61"/>
      <c r="O938" s="61"/>
      <c r="P938" s="61"/>
    </row>
    <row r="939" spans="1:16">
      <c r="A939" s="243">
        <v>143</v>
      </c>
      <c r="B939" s="243"/>
      <c r="C939" s="55" t="s">
        <v>1213</v>
      </c>
      <c r="D939" s="243" t="s">
        <v>119</v>
      </c>
      <c r="E939" s="243">
        <v>1</v>
      </c>
      <c r="F939" s="243">
        <v>2000</v>
      </c>
      <c r="G939" s="17">
        <f t="shared" si="78"/>
        <v>2000</v>
      </c>
      <c r="H939" s="351"/>
      <c r="I939" s="351"/>
      <c r="J939" s="351"/>
      <c r="K939" s="351"/>
      <c r="L939" s="17">
        <f t="shared" si="77"/>
        <v>2000</v>
      </c>
      <c r="M939" s="61"/>
      <c r="N939" s="61"/>
      <c r="O939" s="61"/>
      <c r="P939" s="61"/>
    </row>
    <row r="940" spans="1:16">
      <c r="A940" s="243">
        <v>144</v>
      </c>
      <c r="B940" s="243"/>
      <c r="C940" s="55" t="s">
        <v>1214</v>
      </c>
      <c r="D940" s="243" t="s">
        <v>119</v>
      </c>
      <c r="E940" s="243">
        <v>1</v>
      </c>
      <c r="F940" s="243">
        <v>2000</v>
      </c>
      <c r="G940" s="17">
        <f t="shared" si="78"/>
        <v>2000</v>
      </c>
      <c r="H940" s="351"/>
      <c r="I940" s="351"/>
      <c r="J940" s="351"/>
      <c r="K940" s="351"/>
      <c r="L940" s="17">
        <f t="shared" si="77"/>
        <v>2000</v>
      </c>
      <c r="M940" s="61"/>
      <c r="N940" s="61"/>
      <c r="O940" s="61"/>
      <c r="P940" s="61"/>
    </row>
    <row r="941" spans="1:16" ht="25.5">
      <c r="A941" s="243">
        <v>145</v>
      </c>
      <c r="B941" s="243"/>
      <c r="C941" s="55" t="s">
        <v>1215</v>
      </c>
      <c r="D941" s="243" t="s">
        <v>119</v>
      </c>
      <c r="E941" s="243">
        <v>1</v>
      </c>
      <c r="F941" s="243">
        <v>2100</v>
      </c>
      <c r="G941" s="17">
        <f t="shared" si="78"/>
        <v>2100</v>
      </c>
      <c r="H941" s="351"/>
      <c r="I941" s="351"/>
      <c r="J941" s="351"/>
      <c r="K941" s="351"/>
      <c r="L941" s="17">
        <f t="shared" si="77"/>
        <v>2100</v>
      </c>
      <c r="M941" s="61"/>
      <c r="N941" s="61"/>
      <c r="O941" s="61"/>
      <c r="P941" s="61"/>
    </row>
    <row r="942" spans="1:16" ht="25.5">
      <c r="A942" s="243">
        <v>146</v>
      </c>
      <c r="B942" s="243"/>
      <c r="C942" s="55" t="s">
        <v>1216</v>
      </c>
      <c r="D942" s="243" t="s">
        <v>119</v>
      </c>
      <c r="E942" s="243">
        <v>1</v>
      </c>
      <c r="F942" s="243">
        <v>10000</v>
      </c>
      <c r="G942" s="17">
        <f t="shared" si="78"/>
        <v>10000</v>
      </c>
      <c r="H942" s="351"/>
      <c r="I942" s="351"/>
      <c r="J942" s="351"/>
      <c r="K942" s="351"/>
      <c r="L942" s="17">
        <f t="shared" si="77"/>
        <v>10000</v>
      </c>
      <c r="M942" s="61"/>
      <c r="N942" s="61"/>
      <c r="O942" s="61"/>
      <c r="P942" s="61"/>
    </row>
    <row r="943" spans="1:16" ht="25.5">
      <c r="A943" s="243">
        <v>147</v>
      </c>
      <c r="B943" s="243"/>
      <c r="C943" s="55" t="s">
        <v>1217</v>
      </c>
      <c r="D943" s="243" t="s">
        <v>119</v>
      </c>
      <c r="E943" s="243">
        <v>1</v>
      </c>
      <c r="F943" s="243">
        <v>1200</v>
      </c>
      <c r="G943" s="17">
        <f t="shared" si="78"/>
        <v>1200</v>
      </c>
      <c r="H943" s="351"/>
      <c r="I943" s="351"/>
      <c r="J943" s="351"/>
      <c r="K943" s="351"/>
      <c r="L943" s="17">
        <f t="shared" si="77"/>
        <v>1200</v>
      </c>
      <c r="M943" s="61"/>
      <c r="N943" s="61"/>
      <c r="O943" s="61"/>
      <c r="P943" s="61"/>
    </row>
    <row r="944" spans="1:16" ht="25.5">
      <c r="A944" s="243">
        <v>148</v>
      </c>
      <c r="B944" s="243"/>
      <c r="C944" s="55" t="s">
        <v>1218</v>
      </c>
      <c r="D944" s="243" t="s">
        <v>119</v>
      </c>
      <c r="E944" s="243">
        <v>1</v>
      </c>
      <c r="F944" s="243">
        <v>2000</v>
      </c>
      <c r="G944" s="17">
        <f t="shared" si="78"/>
        <v>2000</v>
      </c>
      <c r="H944" s="351"/>
      <c r="I944" s="351"/>
      <c r="J944" s="351"/>
      <c r="K944" s="351"/>
      <c r="L944" s="17">
        <f t="shared" si="77"/>
        <v>2000</v>
      </c>
      <c r="M944" s="61"/>
      <c r="N944" s="61"/>
      <c r="O944" s="61"/>
      <c r="P944" s="61"/>
    </row>
    <row r="945" spans="1:16" ht="25.5">
      <c r="A945" s="243">
        <v>149</v>
      </c>
      <c r="B945" s="243"/>
      <c r="C945" s="55" t="s">
        <v>1219</v>
      </c>
      <c r="D945" s="243" t="s">
        <v>119</v>
      </c>
      <c r="E945" s="243">
        <v>1</v>
      </c>
      <c r="F945" s="243">
        <v>3000</v>
      </c>
      <c r="G945" s="17">
        <f t="shared" si="78"/>
        <v>3000</v>
      </c>
      <c r="H945" s="351"/>
      <c r="I945" s="351"/>
      <c r="J945" s="351"/>
      <c r="K945" s="351"/>
      <c r="L945" s="17">
        <f t="shared" si="77"/>
        <v>3000</v>
      </c>
      <c r="M945" s="61"/>
      <c r="N945" s="61"/>
      <c r="O945" s="61"/>
      <c r="P945" s="61"/>
    </row>
    <row r="946" spans="1:16" ht="25.5">
      <c r="A946" s="243">
        <v>150</v>
      </c>
      <c r="B946" s="243"/>
      <c r="C946" s="55" t="s">
        <v>1220</v>
      </c>
      <c r="D946" s="243" t="s">
        <v>119</v>
      </c>
      <c r="E946" s="243">
        <v>1</v>
      </c>
      <c r="F946" s="243">
        <v>3000</v>
      </c>
      <c r="G946" s="17">
        <f t="shared" si="78"/>
        <v>3000</v>
      </c>
      <c r="H946" s="351"/>
      <c r="I946" s="351"/>
      <c r="J946" s="351"/>
      <c r="K946" s="351"/>
      <c r="L946" s="17">
        <f t="shared" si="77"/>
        <v>3000</v>
      </c>
      <c r="M946" s="61"/>
      <c r="N946" s="61"/>
      <c r="O946" s="61"/>
      <c r="P946" s="61"/>
    </row>
    <row r="947" spans="1:16" ht="25.5">
      <c r="A947" s="243">
        <v>151</v>
      </c>
      <c r="B947" s="243"/>
      <c r="C947" s="55" t="s">
        <v>1221</v>
      </c>
      <c r="D947" s="243" t="s">
        <v>119</v>
      </c>
      <c r="E947" s="243">
        <v>1</v>
      </c>
      <c r="F947" s="243">
        <v>3000</v>
      </c>
      <c r="G947" s="17">
        <f t="shared" si="78"/>
        <v>3000</v>
      </c>
      <c r="H947" s="351"/>
      <c r="I947" s="351"/>
      <c r="J947" s="351"/>
      <c r="K947" s="351"/>
      <c r="L947" s="17">
        <f t="shared" si="77"/>
        <v>3000</v>
      </c>
      <c r="M947" s="61"/>
      <c r="N947" s="61"/>
      <c r="O947" s="61"/>
      <c r="P947" s="61"/>
    </row>
    <row r="948" spans="1:16" ht="25.5">
      <c r="A948" s="243">
        <v>152</v>
      </c>
      <c r="B948" s="243"/>
      <c r="C948" s="55" t="s">
        <v>1222</v>
      </c>
      <c r="D948" s="243" t="s">
        <v>119</v>
      </c>
      <c r="E948" s="243">
        <v>1</v>
      </c>
      <c r="F948" s="243">
        <v>3000</v>
      </c>
      <c r="G948" s="17">
        <f t="shared" si="78"/>
        <v>3000</v>
      </c>
      <c r="H948" s="351"/>
      <c r="I948" s="351"/>
      <c r="J948" s="351"/>
      <c r="K948" s="351"/>
      <c r="L948" s="17">
        <f t="shared" si="77"/>
        <v>3000</v>
      </c>
      <c r="M948" s="61"/>
      <c r="N948" s="61"/>
      <c r="O948" s="61"/>
      <c r="P948" s="61"/>
    </row>
    <row r="949" spans="1:16">
      <c r="A949" s="243">
        <v>153</v>
      </c>
      <c r="B949" s="243"/>
      <c r="C949" s="55" t="s">
        <v>1223</v>
      </c>
      <c r="D949" s="243" t="s">
        <v>119</v>
      </c>
      <c r="E949" s="243">
        <v>1</v>
      </c>
      <c r="F949" s="243">
        <v>200</v>
      </c>
      <c r="G949" s="17">
        <f t="shared" si="78"/>
        <v>200</v>
      </c>
      <c r="H949" s="351"/>
      <c r="I949" s="351"/>
      <c r="J949" s="351"/>
      <c r="K949" s="351"/>
      <c r="L949" s="17">
        <f t="shared" si="77"/>
        <v>200</v>
      </c>
      <c r="M949" s="61"/>
      <c r="N949" s="61"/>
      <c r="O949" s="61"/>
      <c r="P949" s="61"/>
    </row>
    <row r="950" spans="1:16">
      <c r="A950" s="243">
        <v>154</v>
      </c>
      <c r="B950" s="243"/>
      <c r="C950" s="55" t="s">
        <v>1224</v>
      </c>
      <c r="D950" s="243" t="s">
        <v>119</v>
      </c>
      <c r="E950" s="243">
        <v>1</v>
      </c>
      <c r="F950" s="243">
        <v>50.34</v>
      </c>
      <c r="G950" s="17">
        <f t="shared" si="78"/>
        <v>50.34</v>
      </c>
      <c r="H950" s="351"/>
      <c r="I950" s="351"/>
      <c r="J950" s="351"/>
      <c r="K950" s="351"/>
      <c r="L950" s="17">
        <f t="shared" si="77"/>
        <v>50.34</v>
      </c>
      <c r="M950" s="61"/>
      <c r="N950" s="61"/>
      <c r="O950" s="61"/>
      <c r="P950" s="61"/>
    </row>
    <row r="951" spans="1:16">
      <c r="A951" s="243">
        <v>155</v>
      </c>
      <c r="B951" s="243"/>
      <c r="C951" s="55" t="s">
        <v>1225</v>
      </c>
      <c r="D951" s="243" t="s">
        <v>119</v>
      </c>
      <c r="E951" s="243">
        <v>1</v>
      </c>
      <c r="F951" s="243">
        <v>144</v>
      </c>
      <c r="G951" s="17">
        <f t="shared" si="78"/>
        <v>144</v>
      </c>
      <c r="H951" s="351"/>
      <c r="I951" s="351"/>
      <c r="J951" s="351"/>
      <c r="K951" s="351"/>
      <c r="L951" s="17">
        <f t="shared" si="77"/>
        <v>144</v>
      </c>
      <c r="M951" s="61"/>
      <c r="N951" s="61"/>
      <c r="O951" s="61"/>
      <c r="P951" s="61"/>
    </row>
    <row r="952" spans="1:16" ht="25.5">
      <c r="A952" s="243">
        <v>156</v>
      </c>
      <c r="B952" s="243"/>
      <c r="C952" s="55" t="s">
        <v>1226</v>
      </c>
      <c r="D952" s="243" t="s">
        <v>119</v>
      </c>
      <c r="E952" s="243">
        <v>1</v>
      </c>
      <c r="F952" s="243">
        <v>5239.53</v>
      </c>
      <c r="G952" s="17">
        <f t="shared" si="78"/>
        <v>5239.53</v>
      </c>
      <c r="H952" s="351"/>
      <c r="I952" s="351"/>
      <c r="J952" s="351"/>
      <c r="K952" s="351"/>
      <c r="L952" s="17">
        <f t="shared" si="77"/>
        <v>5239.53</v>
      </c>
      <c r="M952" s="61"/>
      <c r="N952" s="61"/>
      <c r="O952" s="61"/>
      <c r="P952" s="61"/>
    </row>
    <row r="953" spans="1:16">
      <c r="A953" s="243">
        <v>157</v>
      </c>
      <c r="B953" s="243"/>
      <c r="C953" s="55" t="s">
        <v>1227</v>
      </c>
      <c r="D953" s="243" t="s">
        <v>119</v>
      </c>
      <c r="E953" s="243">
        <v>1</v>
      </c>
      <c r="F953" s="243">
        <v>5239.53</v>
      </c>
      <c r="G953" s="17">
        <f t="shared" si="78"/>
        <v>5239.53</v>
      </c>
      <c r="H953" s="351"/>
      <c r="I953" s="351"/>
      <c r="J953" s="351"/>
      <c r="K953" s="351"/>
      <c r="L953" s="17">
        <f t="shared" si="77"/>
        <v>5239.53</v>
      </c>
      <c r="M953" s="61"/>
      <c r="N953" s="61"/>
      <c r="O953" s="61"/>
      <c r="P953" s="61"/>
    </row>
    <row r="954" spans="1:16">
      <c r="A954" s="243">
        <v>158</v>
      </c>
      <c r="B954" s="243"/>
      <c r="C954" s="55" t="s">
        <v>1228</v>
      </c>
      <c r="D954" s="243" t="s">
        <v>119</v>
      </c>
      <c r="E954" s="243">
        <v>1</v>
      </c>
      <c r="F954" s="243">
        <v>5239.53</v>
      </c>
      <c r="G954" s="17">
        <f t="shared" si="78"/>
        <v>5239.53</v>
      </c>
      <c r="H954" s="351"/>
      <c r="I954" s="351"/>
      <c r="J954" s="351"/>
      <c r="K954" s="351"/>
      <c r="L954" s="17">
        <f t="shared" si="77"/>
        <v>5239.53</v>
      </c>
      <c r="M954" s="61"/>
      <c r="N954" s="61"/>
      <c r="O954" s="61"/>
      <c r="P954" s="61"/>
    </row>
    <row r="955" spans="1:16">
      <c r="A955" s="243">
        <v>159</v>
      </c>
      <c r="B955" s="243"/>
      <c r="C955" s="55" t="s">
        <v>1229</v>
      </c>
      <c r="D955" s="243" t="s">
        <v>119</v>
      </c>
      <c r="E955" s="243">
        <v>1</v>
      </c>
      <c r="F955" s="243">
        <v>5239.53</v>
      </c>
      <c r="G955" s="17">
        <f t="shared" si="78"/>
        <v>5239.53</v>
      </c>
      <c r="H955" s="351"/>
      <c r="I955" s="351"/>
      <c r="J955" s="351"/>
      <c r="K955" s="351"/>
      <c r="L955" s="17">
        <f t="shared" si="77"/>
        <v>5239.53</v>
      </c>
      <c r="M955" s="61"/>
      <c r="N955" s="61"/>
      <c r="O955" s="61"/>
      <c r="P955" s="61"/>
    </row>
    <row r="956" spans="1:16">
      <c r="A956" s="243">
        <v>160</v>
      </c>
      <c r="B956" s="243"/>
      <c r="C956" s="55" t="s">
        <v>1230</v>
      </c>
      <c r="D956" s="243" t="s">
        <v>119</v>
      </c>
      <c r="E956" s="243">
        <v>1</v>
      </c>
      <c r="F956" s="243">
        <v>5239.53</v>
      </c>
      <c r="G956" s="17">
        <f t="shared" si="78"/>
        <v>5239.53</v>
      </c>
      <c r="H956" s="351"/>
      <c r="I956" s="351"/>
      <c r="J956" s="351"/>
      <c r="K956" s="351"/>
      <c r="L956" s="17">
        <f t="shared" si="77"/>
        <v>5239.53</v>
      </c>
      <c r="M956" s="61"/>
      <c r="N956" s="61"/>
      <c r="O956" s="61"/>
      <c r="P956" s="61"/>
    </row>
    <row r="957" spans="1:16">
      <c r="A957" s="243">
        <v>161</v>
      </c>
      <c r="B957" s="243"/>
      <c r="C957" s="55" t="s">
        <v>1231</v>
      </c>
      <c r="D957" s="243" t="s">
        <v>119</v>
      </c>
      <c r="E957" s="243">
        <v>1</v>
      </c>
      <c r="F957" s="243">
        <v>5239.53</v>
      </c>
      <c r="G957" s="17">
        <f t="shared" si="78"/>
        <v>5239.53</v>
      </c>
      <c r="H957" s="351"/>
      <c r="I957" s="351"/>
      <c r="J957" s="351"/>
      <c r="K957" s="351"/>
      <c r="L957" s="17">
        <f t="shared" si="77"/>
        <v>5239.53</v>
      </c>
      <c r="M957" s="61"/>
      <c r="N957" s="61"/>
      <c r="O957" s="61"/>
      <c r="P957" s="61"/>
    </row>
    <row r="958" spans="1:16">
      <c r="A958" s="243">
        <v>162</v>
      </c>
      <c r="B958" s="243"/>
      <c r="C958" s="55" t="s">
        <v>1232</v>
      </c>
      <c r="D958" s="243" t="s">
        <v>119</v>
      </c>
      <c r="E958" s="243">
        <v>1</v>
      </c>
      <c r="F958" s="243">
        <v>5239.53</v>
      </c>
      <c r="G958" s="17">
        <f t="shared" si="78"/>
        <v>5239.53</v>
      </c>
      <c r="H958" s="351"/>
      <c r="I958" s="351"/>
      <c r="J958" s="351"/>
      <c r="K958" s="351"/>
      <c r="L958" s="17">
        <f t="shared" si="77"/>
        <v>5239.53</v>
      </c>
      <c r="M958" s="61"/>
      <c r="N958" s="61"/>
      <c r="O958" s="61"/>
      <c r="P958" s="61"/>
    </row>
    <row r="959" spans="1:16">
      <c r="A959" s="243">
        <v>163</v>
      </c>
      <c r="B959" s="243"/>
      <c r="C959" s="55" t="s">
        <v>1233</v>
      </c>
      <c r="D959" s="243" t="s">
        <v>119</v>
      </c>
      <c r="E959" s="243">
        <v>1</v>
      </c>
      <c r="F959" s="243">
        <v>5239.53</v>
      </c>
      <c r="G959" s="17">
        <f t="shared" si="78"/>
        <v>5239.53</v>
      </c>
      <c r="H959" s="351"/>
      <c r="I959" s="351"/>
      <c r="J959" s="351"/>
      <c r="K959" s="351"/>
      <c r="L959" s="17">
        <f t="shared" si="77"/>
        <v>5239.53</v>
      </c>
      <c r="M959" s="61"/>
      <c r="N959" s="61"/>
      <c r="O959" s="61"/>
      <c r="P959" s="61"/>
    </row>
    <row r="960" spans="1:16">
      <c r="A960" s="243">
        <v>164</v>
      </c>
      <c r="B960" s="243"/>
      <c r="C960" s="55" t="s">
        <v>1234</v>
      </c>
      <c r="D960" s="243" t="s">
        <v>119</v>
      </c>
      <c r="E960" s="243">
        <v>1</v>
      </c>
      <c r="F960" s="243">
        <v>5239.53</v>
      </c>
      <c r="G960" s="17">
        <f t="shared" si="78"/>
        <v>5239.53</v>
      </c>
      <c r="H960" s="351"/>
      <c r="I960" s="351"/>
      <c r="J960" s="351"/>
      <c r="K960" s="351"/>
      <c r="L960" s="17">
        <f t="shared" si="77"/>
        <v>5239.53</v>
      </c>
      <c r="M960" s="61"/>
      <c r="N960" s="61"/>
      <c r="O960" s="61"/>
      <c r="P960" s="61"/>
    </row>
    <row r="961" spans="1:16">
      <c r="A961" s="243">
        <v>165</v>
      </c>
      <c r="B961" s="243"/>
      <c r="C961" s="55" t="s">
        <v>1235</v>
      </c>
      <c r="D961" s="243" t="s">
        <v>119</v>
      </c>
      <c r="E961" s="243">
        <v>1</v>
      </c>
      <c r="F961" s="243">
        <v>5239.53</v>
      </c>
      <c r="G961" s="17">
        <f t="shared" si="78"/>
        <v>5239.53</v>
      </c>
      <c r="H961" s="351"/>
      <c r="I961" s="351"/>
      <c r="J961" s="351"/>
      <c r="K961" s="351"/>
      <c r="L961" s="17">
        <f t="shared" si="77"/>
        <v>5239.53</v>
      </c>
      <c r="M961" s="61"/>
      <c r="N961" s="61"/>
      <c r="O961" s="61"/>
      <c r="P961" s="61"/>
    </row>
    <row r="962" spans="1:16">
      <c r="A962" s="243">
        <v>166</v>
      </c>
      <c r="B962" s="243"/>
      <c r="C962" s="55" t="s">
        <v>1236</v>
      </c>
      <c r="D962" s="243" t="s">
        <v>119</v>
      </c>
      <c r="E962" s="243">
        <v>1</v>
      </c>
      <c r="F962" s="243">
        <v>5239.53</v>
      </c>
      <c r="G962" s="17">
        <f t="shared" si="78"/>
        <v>5239.53</v>
      </c>
      <c r="H962" s="351"/>
      <c r="I962" s="351"/>
      <c r="J962" s="351"/>
      <c r="K962" s="351"/>
      <c r="L962" s="17">
        <f t="shared" si="77"/>
        <v>5239.53</v>
      </c>
      <c r="M962" s="61"/>
      <c r="N962" s="61"/>
      <c r="O962" s="61"/>
      <c r="P962" s="61"/>
    </row>
    <row r="963" spans="1:16">
      <c r="A963" s="243">
        <v>167</v>
      </c>
      <c r="B963" s="243"/>
      <c r="C963" s="55" t="s">
        <v>1237</v>
      </c>
      <c r="D963" s="243" t="s">
        <v>119</v>
      </c>
      <c r="E963" s="243">
        <v>1</v>
      </c>
      <c r="F963" s="243">
        <v>5239.53</v>
      </c>
      <c r="G963" s="17">
        <f t="shared" si="78"/>
        <v>5239.53</v>
      </c>
      <c r="H963" s="351"/>
      <c r="I963" s="351"/>
      <c r="J963" s="351"/>
      <c r="K963" s="351"/>
      <c r="L963" s="17">
        <f t="shared" si="77"/>
        <v>5239.53</v>
      </c>
      <c r="M963" s="61"/>
      <c r="N963" s="61"/>
      <c r="O963" s="61"/>
      <c r="P963" s="61"/>
    </row>
    <row r="964" spans="1:16">
      <c r="A964" s="243">
        <v>168</v>
      </c>
      <c r="B964" s="243"/>
      <c r="C964" s="55" t="s">
        <v>1238</v>
      </c>
      <c r="D964" s="243" t="s">
        <v>119</v>
      </c>
      <c r="E964" s="243">
        <v>1</v>
      </c>
      <c r="F964" s="243">
        <v>2000</v>
      </c>
      <c r="G964" s="17">
        <f t="shared" si="78"/>
        <v>2000</v>
      </c>
      <c r="H964" s="351"/>
      <c r="I964" s="351"/>
      <c r="J964" s="351"/>
      <c r="K964" s="351"/>
      <c r="L964" s="17">
        <f t="shared" si="77"/>
        <v>2000</v>
      </c>
      <c r="M964" s="61"/>
      <c r="N964" s="61"/>
      <c r="O964" s="61"/>
      <c r="P964" s="61"/>
    </row>
    <row r="965" spans="1:16">
      <c r="A965" s="243">
        <v>169</v>
      </c>
      <c r="B965" s="243"/>
      <c r="C965" s="55" t="s">
        <v>1239</v>
      </c>
      <c r="D965" s="243" t="s">
        <v>119</v>
      </c>
      <c r="E965" s="243">
        <v>1</v>
      </c>
      <c r="F965" s="243">
        <v>2000</v>
      </c>
      <c r="G965" s="17">
        <f t="shared" si="78"/>
        <v>2000</v>
      </c>
      <c r="H965" s="351"/>
      <c r="I965" s="351"/>
      <c r="J965" s="351"/>
      <c r="K965" s="351"/>
      <c r="L965" s="17">
        <f t="shared" si="77"/>
        <v>2000</v>
      </c>
      <c r="M965" s="61"/>
      <c r="N965" s="61"/>
      <c r="O965" s="61"/>
      <c r="P965" s="61"/>
    </row>
    <row r="966" spans="1:16">
      <c r="A966" s="243">
        <v>170</v>
      </c>
      <c r="B966" s="243"/>
      <c r="C966" s="55" t="s">
        <v>1240</v>
      </c>
      <c r="D966" s="243" t="s">
        <v>119</v>
      </c>
      <c r="E966" s="243">
        <v>1</v>
      </c>
      <c r="F966" s="243">
        <v>4500</v>
      </c>
      <c r="G966" s="17">
        <f t="shared" si="78"/>
        <v>4500</v>
      </c>
      <c r="H966" s="351"/>
      <c r="I966" s="351"/>
      <c r="J966" s="351"/>
      <c r="K966" s="351"/>
      <c r="L966" s="17">
        <f t="shared" si="77"/>
        <v>4500</v>
      </c>
      <c r="M966" s="61"/>
      <c r="N966" s="61"/>
      <c r="O966" s="61"/>
      <c r="P966" s="61"/>
    </row>
    <row r="967" spans="1:16">
      <c r="A967" s="243">
        <v>171</v>
      </c>
      <c r="B967" s="243"/>
      <c r="C967" s="55" t="s">
        <v>1241</v>
      </c>
      <c r="D967" s="243" t="s">
        <v>119</v>
      </c>
      <c r="E967" s="243">
        <v>1</v>
      </c>
      <c r="F967" s="243">
        <v>350</v>
      </c>
      <c r="G967" s="17">
        <f t="shared" si="78"/>
        <v>350</v>
      </c>
      <c r="H967" s="351"/>
      <c r="I967" s="351"/>
      <c r="J967" s="351"/>
      <c r="K967" s="351"/>
      <c r="L967" s="17">
        <f t="shared" si="77"/>
        <v>350</v>
      </c>
      <c r="M967" s="61"/>
      <c r="N967" s="61"/>
      <c r="O967" s="61"/>
      <c r="P967" s="61"/>
    </row>
    <row r="968" spans="1:16">
      <c r="A968" s="243">
        <v>172</v>
      </c>
      <c r="B968" s="243"/>
      <c r="C968" s="55" t="s">
        <v>1242</v>
      </c>
      <c r="D968" s="243" t="s">
        <v>119</v>
      </c>
      <c r="E968" s="243">
        <v>2</v>
      </c>
      <c r="F968" s="243">
        <v>2500</v>
      </c>
      <c r="G968" s="17">
        <f t="shared" si="78"/>
        <v>5000</v>
      </c>
      <c r="H968" s="351"/>
      <c r="I968" s="351"/>
      <c r="J968" s="351"/>
      <c r="K968" s="351"/>
      <c r="L968" s="17">
        <f t="shared" si="77"/>
        <v>5000</v>
      </c>
      <c r="M968" s="61"/>
      <c r="N968" s="61"/>
      <c r="O968" s="61"/>
      <c r="P968" s="61"/>
    </row>
    <row r="969" spans="1:16">
      <c r="A969" s="243">
        <v>173</v>
      </c>
      <c r="B969" s="243"/>
      <c r="C969" s="55" t="s">
        <v>1243</v>
      </c>
      <c r="D969" s="243" t="s">
        <v>119</v>
      </c>
      <c r="E969" s="243">
        <v>1</v>
      </c>
      <c r="F969" s="243">
        <v>2000</v>
      </c>
      <c r="G969" s="17">
        <f t="shared" si="78"/>
        <v>2000</v>
      </c>
      <c r="H969" s="351"/>
      <c r="I969" s="351"/>
      <c r="J969" s="351"/>
      <c r="K969" s="351"/>
      <c r="L969" s="17">
        <f t="shared" si="77"/>
        <v>2000</v>
      </c>
      <c r="M969" s="61"/>
      <c r="N969" s="61"/>
      <c r="O969" s="61"/>
      <c r="P969" s="61"/>
    </row>
    <row r="970" spans="1:16">
      <c r="A970" s="243">
        <v>174</v>
      </c>
      <c r="B970" s="243"/>
      <c r="C970" s="55" t="s">
        <v>1244</v>
      </c>
      <c r="D970" s="243" t="s">
        <v>119</v>
      </c>
      <c r="E970" s="243">
        <v>1</v>
      </c>
      <c r="F970" s="243">
        <v>1500</v>
      </c>
      <c r="G970" s="17">
        <f t="shared" si="78"/>
        <v>1500</v>
      </c>
      <c r="H970" s="351"/>
      <c r="I970" s="351"/>
      <c r="J970" s="351"/>
      <c r="K970" s="351"/>
      <c r="L970" s="17">
        <f t="shared" si="77"/>
        <v>1500</v>
      </c>
      <c r="M970" s="61"/>
      <c r="N970" s="61"/>
      <c r="O970" s="61"/>
      <c r="P970" s="61"/>
    </row>
    <row r="971" spans="1:16">
      <c r="A971" s="243">
        <v>175</v>
      </c>
      <c r="B971" s="243"/>
      <c r="C971" s="55" t="s">
        <v>1245</v>
      </c>
      <c r="D971" s="243" t="s">
        <v>119</v>
      </c>
      <c r="E971" s="243">
        <v>1</v>
      </c>
      <c r="F971" s="243">
        <v>51.04</v>
      </c>
      <c r="G971" s="17">
        <f t="shared" si="78"/>
        <v>51.04</v>
      </c>
      <c r="H971" s="351"/>
      <c r="I971" s="351"/>
      <c r="J971" s="351"/>
      <c r="K971" s="351"/>
      <c r="L971" s="17">
        <f t="shared" si="77"/>
        <v>51.04</v>
      </c>
      <c r="M971" s="61"/>
      <c r="N971" s="61"/>
      <c r="O971" s="61"/>
      <c r="P971" s="61"/>
    </row>
    <row r="972" spans="1:16">
      <c r="A972" s="243">
        <v>176</v>
      </c>
      <c r="B972" s="243"/>
      <c r="C972" s="55" t="s">
        <v>1246</v>
      </c>
      <c r="D972" s="243" t="s">
        <v>119</v>
      </c>
      <c r="E972" s="243">
        <v>1</v>
      </c>
      <c r="F972" s="243">
        <v>35</v>
      </c>
      <c r="G972" s="17">
        <f t="shared" si="78"/>
        <v>35</v>
      </c>
      <c r="H972" s="351"/>
      <c r="I972" s="351"/>
      <c r="J972" s="351"/>
      <c r="K972" s="351"/>
      <c r="L972" s="17">
        <f t="shared" si="77"/>
        <v>35</v>
      </c>
      <c r="M972" s="61"/>
      <c r="N972" s="61"/>
      <c r="O972" s="61"/>
      <c r="P972" s="61"/>
    </row>
    <row r="973" spans="1:16">
      <c r="A973" s="243">
        <v>177</v>
      </c>
      <c r="B973" s="243"/>
      <c r="C973" s="55" t="s">
        <v>1247</v>
      </c>
      <c r="D973" s="243" t="s">
        <v>119</v>
      </c>
      <c r="E973" s="243">
        <v>1</v>
      </c>
      <c r="F973" s="243">
        <v>20</v>
      </c>
      <c r="G973" s="17">
        <f t="shared" si="78"/>
        <v>20</v>
      </c>
      <c r="H973" s="351"/>
      <c r="I973" s="351"/>
      <c r="J973" s="351"/>
      <c r="K973" s="351"/>
      <c r="L973" s="17">
        <f t="shared" si="77"/>
        <v>20</v>
      </c>
      <c r="M973" s="61"/>
      <c r="N973" s="61"/>
      <c r="O973" s="61"/>
      <c r="P973" s="61"/>
    </row>
    <row r="974" spans="1:16">
      <c r="A974" s="243">
        <v>178</v>
      </c>
      <c r="B974" s="243"/>
      <c r="C974" s="55" t="s">
        <v>1248</v>
      </c>
      <c r="D974" s="243" t="s">
        <v>119</v>
      </c>
      <c r="E974" s="243">
        <v>1</v>
      </c>
      <c r="F974" s="243">
        <v>375</v>
      </c>
      <c r="G974" s="17">
        <f t="shared" si="78"/>
        <v>375</v>
      </c>
      <c r="H974" s="351"/>
      <c r="I974" s="351"/>
      <c r="J974" s="351"/>
      <c r="K974" s="351"/>
      <c r="L974" s="17">
        <f t="shared" si="77"/>
        <v>375</v>
      </c>
      <c r="M974" s="61"/>
      <c r="N974" s="61"/>
      <c r="O974" s="61"/>
      <c r="P974" s="61"/>
    </row>
    <row r="975" spans="1:16">
      <c r="A975" s="243">
        <v>179</v>
      </c>
      <c r="B975" s="243"/>
      <c r="C975" s="55" t="s">
        <v>1249</v>
      </c>
      <c r="D975" s="243" t="s">
        <v>119</v>
      </c>
      <c r="E975" s="243">
        <v>1</v>
      </c>
      <c r="F975" s="243">
        <v>275</v>
      </c>
      <c r="G975" s="17">
        <f t="shared" si="78"/>
        <v>275</v>
      </c>
      <c r="H975" s="351"/>
      <c r="I975" s="351"/>
      <c r="J975" s="351"/>
      <c r="K975" s="351"/>
      <c r="L975" s="17">
        <f t="shared" si="77"/>
        <v>275</v>
      </c>
      <c r="M975" s="61"/>
      <c r="N975" s="61"/>
      <c r="O975" s="61"/>
      <c r="P975" s="61"/>
    </row>
    <row r="976" spans="1:16">
      <c r="A976" s="243">
        <v>180</v>
      </c>
      <c r="B976" s="243"/>
      <c r="C976" s="55" t="s">
        <v>1250</v>
      </c>
      <c r="D976" s="243" t="s">
        <v>119</v>
      </c>
      <c r="E976" s="243">
        <v>2</v>
      </c>
      <c r="F976" s="243">
        <v>650</v>
      </c>
      <c r="G976" s="17">
        <f t="shared" si="78"/>
        <v>1300</v>
      </c>
      <c r="H976" s="351"/>
      <c r="I976" s="351"/>
      <c r="J976" s="351"/>
      <c r="K976" s="351"/>
      <c r="L976" s="17">
        <f t="shared" si="77"/>
        <v>1300</v>
      </c>
      <c r="M976" s="61"/>
      <c r="N976" s="61"/>
      <c r="O976" s="61"/>
      <c r="P976" s="61"/>
    </row>
    <row r="977" spans="1:16">
      <c r="A977" s="243">
        <v>181</v>
      </c>
      <c r="B977" s="243"/>
      <c r="C977" s="55" t="s">
        <v>1251</v>
      </c>
      <c r="D977" s="243" t="s">
        <v>119</v>
      </c>
      <c r="E977" s="243">
        <v>6</v>
      </c>
      <c r="F977" s="243">
        <v>175</v>
      </c>
      <c r="G977" s="17">
        <f t="shared" si="78"/>
        <v>1050</v>
      </c>
      <c r="H977" s="351"/>
      <c r="I977" s="351"/>
      <c r="J977" s="351"/>
      <c r="K977" s="351"/>
      <c r="L977" s="17">
        <f t="shared" si="77"/>
        <v>1050</v>
      </c>
      <c r="M977" s="61"/>
      <c r="N977" s="61"/>
      <c r="O977" s="61"/>
      <c r="P977" s="61"/>
    </row>
    <row r="978" spans="1:16" ht="25.5">
      <c r="A978" s="243">
        <v>182</v>
      </c>
      <c r="B978" s="243"/>
      <c r="C978" s="20" t="s">
        <v>1252</v>
      </c>
      <c r="D978" s="243" t="s">
        <v>119</v>
      </c>
      <c r="E978" s="243">
        <v>1</v>
      </c>
      <c r="F978" s="243">
        <v>5239.53</v>
      </c>
      <c r="G978" s="17">
        <f t="shared" si="78"/>
        <v>5239.53</v>
      </c>
      <c r="H978" s="351"/>
      <c r="I978" s="351"/>
      <c r="J978" s="351"/>
      <c r="K978" s="351"/>
      <c r="L978" s="17">
        <f t="shared" si="77"/>
        <v>5239.53</v>
      </c>
      <c r="M978" s="61"/>
      <c r="N978" s="61"/>
      <c r="O978" s="61"/>
      <c r="P978" s="61"/>
    </row>
    <row r="979" spans="1:16">
      <c r="A979" s="243">
        <v>183</v>
      </c>
      <c r="B979" s="243"/>
      <c r="C979" s="55" t="s">
        <v>1227</v>
      </c>
      <c r="D979" s="243" t="s">
        <v>119</v>
      </c>
      <c r="E979" s="243">
        <v>1</v>
      </c>
      <c r="F979" s="243">
        <v>5239.53</v>
      </c>
      <c r="G979" s="17">
        <f t="shared" si="78"/>
        <v>5239.53</v>
      </c>
      <c r="H979" s="351"/>
      <c r="I979" s="351"/>
      <c r="J979" s="351"/>
      <c r="K979" s="351"/>
      <c r="L979" s="17">
        <f t="shared" si="77"/>
        <v>5239.53</v>
      </c>
      <c r="M979" s="61"/>
      <c r="N979" s="61"/>
      <c r="O979" s="61"/>
      <c r="P979" s="61"/>
    </row>
    <row r="980" spans="1:16">
      <c r="A980" s="243">
        <v>184</v>
      </c>
      <c r="B980" s="243"/>
      <c r="C980" s="55" t="s">
        <v>1228</v>
      </c>
      <c r="D980" s="243" t="s">
        <v>119</v>
      </c>
      <c r="E980" s="243">
        <v>1</v>
      </c>
      <c r="F980" s="243">
        <v>5239.53</v>
      </c>
      <c r="G980" s="17">
        <f t="shared" si="78"/>
        <v>5239.53</v>
      </c>
      <c r="H980" s="351"/>
      <c r="I980" s="351"/>
      <c r="J980" s="351"/>
      <c r="K980" s="351"/>
      <c r="L980" s="17">
        <f t="shared" si="77"/>
        <v>5239.53</v>
      </c>
      <c r="M980" s="61"/>
      <c r="N980" s="61"/>
      <c r="O980" s="61"/>
      <c r="P980" s="61"/>
    </row>
    <row r="981" spans="1:16">
      <c r="A981" s="243">
        <v>185</v>
      </c>
      <c r="B981" s="243"/>
      <c r="C981" s="55" t="s">
        <v>1253</v>
      </c>
      <c r="D981" s="243" t="s">
        <v>119</v>
      </c>
      <c r="E981" s="243">
        <v>1</v>
      </c>
      <c r="F981" s="243">
        <v>5239.53</v>
      </c>
      <c r="G981" s="17">
        <f t="shared" si="78"/>
        <v>5239.53</v>
      </c>
      <c r="H981" s="351"/>
      <c r="I981" s="351"/>
      <c r="J981" s="351"/>
      <c r="K981" s="351"/>
      <c r="L981" s="17">
        <f t="shared" si="77"/>
        <v>5239.53</v>
      </c>
      <c r="M981" s="61"/>
      <c r="N981" s="61"/>
      <c r="O981" s="61"/>
      <c r="P981" s="61"/>
    </row>
    <row r="982" spans="1:16">
      <c r="A982" s="243">
        <v>186</v>
      </c>
      <c r="B982" s="243"/>
      <c r="C982" s="55" t="s">
        <v>1229</v>
      </c>
      <c r="D982" s="243" t="s">
        <v>119</v>
      </c>
      <c r="E982" s="243">
        <v>1</v>
      </c>
      <c r="F982" s="243">
        <v>5239.53</v>
      </c>
      <c r="G982" s="17">
        <f t="shared" si="78"/>
        <v>5239.53</v>
      </c>
      <c r="H982" s="351"/>
      <c r="I982" s="351"/>
      <c r="J982" s="351"/>
      <c r="K982" s="351"/>
      <c r="L982" s="17">
        <f t="shared" si="77"/>
        <v>5239.53</v>
      </c>
      <c r="M982" s="61"/>
      <c r="N982" s="61"/>
      <c r="O982" s="61"/>
      <c r="P982" s="61"/>
    </row>
    <row r="983" spans="1:16">
      <c r="A983" s="243">
        <v>187</v>
      </c>
      <c r="B983" s="243"/>
      <c r="C983" s="55" t="s">
        <v>1230</v>
      </c>
      <c r="D983" s="243" t="s">
        <v>119</v>
      </c>
      <c r="E983" s="243">
        <v>1</v>
      </c>
      <c r="F983" s="243">
        <v>5239.53</v>
      </c>
      <c r="G983" s="17">
        <f t="shared" si="78"/>
        <v>5239.53</v>
      </c>
      <c r="H983" s="351"/>
      <c r="I983" s="351"/>
      <c r="J983" s="351"/>
      <c r="K983" s="351"/>
      <c r="L983" s="17">
        <f t="shared" si="77"/>
        <v>5239.53</v>
      </c>
      <c r="M983" s="61"/>
      <c r="N983" s="61"/>
      <c r="O983" s="61"/>
      <c r="P983" s="61"/>
    </row>
    <row r="984" spans="1:16">
      <c r="A984" s="243">
        <v>188</v>
      </c>
      <c r="B984" s="243"/>
      <c r="C984" s="55" t="s">
        <v>1231</v>
      </c>
      <c r="D984" s="243" t="s">
        <v>119</v>
      </c>
      <c r="E984" s="243">
        <v>1</v>
      </c>
      <c r="F984" s="243">
        <v>5239.53</v>
      </c>
      <c r="G984" s="17">
        <f t="shared" si="78"/>
        <v>5239.53</v>
      </c>
      <c r="H984" s="351"/>
      <c r="I984" s="351"/>
      <c r="J984" s="351"/>
      <c r="K984" s="351"/>
      <c r="L984" s="17">
        <f t="shared" si="77"/>
        <v>5239.53</v>
      </c>
      <c r="M984" s="61"/>
      <c r="N984" s="61"/>
      <c r="O984" s="61"/>
      <c r="P984" s="61"/>
    </row>
    <row r="985" spans="1:16">
      <c r="A985" s="243">
        <v>189</v>
      </c>
      <c r="B985" s="243"/>
      <c r="C985" s="55" t="s">
        <v>1232</v>
      </c>
      <c r="D985" s="243" t="s">
        <v>119</v>
      </c>
      <c r="E985" s="243">
        <v>1</v>
      </c>
      <c r="F985" s="243">
        <v>5239.53</v>
      </c>
      <c r="G985" s="17">
        <f t="shared" si="78"/>
        <v>5239.53</v>
      </c>
      <c r="H985" s="351"/>
      <c r="I985" s="351"/>
      <c r="J985" s="351"/>
      <c r="K985" s="351"/>
      <c r="L985" s="17">
        <f t="shared" si="77"/>
        <v>5239.53</v>
      </c>
      <c r="M985" s="61"/>
      <c r="N985" s="61"/>
      <c r="O985" s="61"/>
      <c r="P985" s="61"/>
    </row>
    <row r="986" spans="1:16">
      <c r="A986" s="243">
        <v>190</v>
      </c>
      <c r="B986" s="243"/>
      <c r="C986" s="55" t="s">
        <v>1236</v>
      </c>
      <c r="D986" s="243" t="s">
        <v>119</v>
      </c>
      <c r="E986" s="243">
        <v>1</v>
      </c>
      <c r="F986" s="243">
        <v>5239.53</v>
      </c>
      <c r="G986" s="17">
        <f t="shared" si="78"/>
        <v>5239.53</v>
      </c>
      <c r="H986" s="351"/>
      <c r="I986" s="351"/>
      <c r="J986" s="351"/>
      <c r="K986" s="351"/>
      <c r="L986" s="17">
        <f t="shared" si="77"/>
        <v>5239.53</v>
      </c>
      <c r="M986" s="61"/>
      <c r="N986" s="61"/>
      <c r="O986" s="61"/>
      <c r="P986" s="61"/>
    </row>
    <row r="987" spans="1:16">
      <c r="A987" s="243">
        <v>191</v>
      </c>
      <c r="B987" s="243"/>
      <c r="C987" s="55" t="s">
        <v>1233</v>
      </c>
      <c r="D987" s="243" t="s">
        <v>119</v>
      </c>
      <c r="E987" s="243">
        <v>1</v>
      </c>
      <c r="F987" s="243">
        <v>5239.53</v>
      </c>
      <c r="G987" s="17">
        <f t="shared" si="78"/>
        <v>5239.53</v>
      </c>
      <c r="H987" s="351"/>
      <c r="I987" s="351"/>
      <c r="J987" s="351"/>
      <c r="K987" s="351"/>
      <c r="L987" s="17">
        <f t="shared" si="77"/>
        <v>5239.53</v>
      </c>
      <c r="M987" s="61"/>
      <c r="N987" s="61"/>
      <c r="O987" s="61"/>
      <c r="P987" s="61"/>
    </row>
    <row r="988" spans="1:16">
      <c r="A988" s="243">
        <v>192</v>
      </c>
      <c r="B988" s="243"/>
      <c r="C988" s="55" t="s">
        <v>1237</v>
      </c>
      <c r="D988" s="243" t="s">
        <v>119</v>
      </c>
      <c r="E988" s="243">
        <v>1</v>
      </c>
      <c r="F988" s="243">
        <v>5239.53</v>
      </c>
      <c r="G988" s="17">
        <f t="shared" si="78"/>
        <v>5239.53</v>
      </c>
      <c r="H988" s="351"/>
      <c r="I988" s="351"/>
      <c r="J988" s="351"/>
      <c r="K988" s="351"/>
      <c r="L988" s="17">
        <f t="shared" si="77"/>
        <v>5239.53</v>
      </c>
      <c r="M988" s="61"/>
      <c r="N988" s="61"/>
      <c r="O988" s="61"/>
      <c r="P988" s="61"/>
    </row>
    <row r="989" spans="1:16">
      <c r="A989" s="243">
        <v>193</v>
      </c>
      <c r="B989" s="243"/>
      <c r="C989" s="55" t="s">
        <v>1254</v>
      </c>
      <c r="D989" s="243" t="s">
        <v>119</v>
      </c>
      <c r="E989" s="243">
        <v>1</v>
      </c>
      <c r="F989" s="243">
        <v>5239.53</v>
      </c>
      <c r="G989" s="17">
        <f t="shared" si="78"/>
        <v>5239.53</v>
      </c>
      <c r="H989" s="351"/>
      <c r="I989" s="351"/>
      <c r="J989" s="351"/>
      <c r="K989" s="351"/>
      <c r="L989" s="17">
        <f t="shared" ref="L989:L1050" si="79">SUM(G989:K989)</f>
        <v>5239.53</v>
      </c>
      <c r="M989" s="61"/>
      <c r="N989" s="61"/>
      <c r="O989" s="61"/>
      <c r="P989" s="61"/>
    </row>
    <row r="990" spans="1:16">
      <c r="A990" s="243">
        <v>194</v>
      </c>
      <c r="B990" s="243"/>
      <c r="C990" s="55" t="s">
        <v>1235</v>
      </c>
      <c r="D990" s="243" t="s">
        <v>119</v>
      </c>
      <c r="E990" s="243">
        <v>1</v>
      </c>
      <c r="F990" s="243">
        <v>5239.53</v>
      </c>
      <c r="G990" s="17">
        <f t="shared" si="78"/>
        <v>5239.53</v>
      </c>
      <c r="H990" s="351"/>
      <c r="I990" s="351"/>
      <c r="J990" s="351"/>
      <c r="K990" s="351"/>
      <c r="L990" s="17">
        <f t="shared" si="79"/>
        <v>5239.53</v>
      </c>
      <c r="M990" s="61"/>
      <c r="N990" s="61"/>
      <c r="O990" s="61"/>
      <c r="P990" s="61"/>
    </row>
    <row r="991" spans="1:16">
      <c r="A991" s="243">
        <v>195</v>
      </c>
      <c r="B991" s="243"/>
      <c r="C991" s="55" t="s">
        <v>1238</v>
      </c>
      <c r="D991" s="243" t="s">
        <v>119</v>
      </c>
      <c r="E991" s="243">
        <v>1</v>
      </c>
      <c r="F991" s="243">
        <v>2000</v>
      </c>
      <c r="G991" s="17">
        <f t="shared" si="78"/>
        <v>2000</v>
      </c>
      <c r="H991" s="351"/>
      <c r="I991" s="351"/>
      <c r="J991" s="351"/>
      <c r="K991" s="351"/>
      <c r="L991" s="17">
        <f t="shared" si="79"/>
        <v>2000</v>
      </c>
      <c r="M991" s="61"/>
      <c r="N991" s="61"/>
      <c r="O991" s="61"/>
      <c r="P991" s="61"/>
    </row>
    <row r="992" spans="1:16">
      <c r="A992" s="243">
        <v>196</v>
      </c>
      <c r="B992" s="243"/>
      <c r="C992" s="55" t="s">
        <v>1255</v>
      </c>
      <c r="D992" s="243" t="s">
        <v>119</v>
      </c>
      <c r="E992" s="243">
        <v>1</v>
      </c>
      <c r="F992" s="243">
        <v>2000</v>
      </c>
      <c r="G992" s="17">
        <f t="shared" si="78"/>
        <v>2000</v>
      </c>
      <c r="H992" s="351"/>
      <c r="I992" s="351"/>
      <c r="J992" s="351"/>
      <c r="K992" s="351"/>
      <c r="L992" s="17">
        <f t="shared" si="79"/>
        <v>2000</v>
      </c>
      <c r="M992" s="61"/>
      <c r="N992" s="61"/>
      <c r="O992" s="61"/>
      <c r="P992" s="61"/>
    </row>
    <row r="993" spans="1:16">
      <c r="A993" s="243">
        <v>197</v>
      </c>
      <c r="B993" s="243"/>
      <c r="C993" s="55" t="s">
        <v>1240</v>
      </c>
      <c r="D993" s="243" t="s">
        <v>119</v>
      </c>
      <c r="E993" s="243">
        <v>1</v>
      </c>
      <c r="F993" s="243">
        <v>4500</v>
      </c>
      <c r="G993" s="17">
        <f t="shared" si="78"/>
        <v>4500</v>
      </c>
      <c r="H993" s="351"/>
      <c r="I993" s="351"/>
      <c r="J993" s="351"/>
      <c r="K993" s="351"/>
      <c r="L993" s="17">
        <f t="shared" si="79"/>
        <v>4500</v>
      </c>
      <c r="M993" s="61"/>
      <c r="N993" s="61"/>
      <c r="O993" s="61"/>
      <c r="P993" s="61"/>
    </row>
    <row r="994" spans="1:16">
      <c r="A994" s="243">
        <v>198</v>
      </c>
      <c r="B994" s="243"/>
      <c r="C994" s="55" t="s">
        <v>1241</v>
      </c>
      <c r="D994" s="243" t="s">
        <v>119</v>
      </c>
      <c r="E994" s="243">
        <v>1</v>
      </c>
      <c r="F994" s="243">
        <v>350</v>
      </c>
      <c r="G994" s="17">
        <f t="shared" si="78"/>
        <v>350</v>
      </c>
      <c r="H994" s="351"/>
      <c r="I994" s="351"/>
      <c r="J994" s="351"/>
      <c r="K994" s="351"/>
      <c r="L994" s="17">
        <f t="shared" si="79"/>
        <v>350</v>
      </c>
      <c r="M994" s="61"/>
      <c r="N994" s="61"/>
      <c r="O994" s="61"/>
      <c r="P994" s="61"/>
    </row>
    <row r="995" spans="1:16">
      <c r="A995" s="243">
        <v>199</v>
      </c>
      <c r="B995" s="243"/>
      <c r="C995" s="55" t="s">
        <v>1242</v>
      </c>
      <c r="D995" s="243" t="s">
        <v>119</v>
      </c>
      <c r="E995" s="243">
        <v>2</v>
      </c>
      <c r="F995" s="243">
        <v>2500</v>
      </c>
      <c r="G995" s="17">
        <f t="shared" si="78"/>
        <v>5000</v>
      </c>
      <c r="H995" s="351"/>
      <c r="I995" s="351"/>
      <c r="J995" s="351"/>
      <c r="K995" s="351"/>
      <c r="L995" s="17">
        <f t="shared" si="79"/>
        <v>5000</v>
      </c>
      <c r="M995" s="61"/>
      <c r="N995" s="61"/>
      <c r="O995" s="61"/>
      <c r="P995" s="61"/>
    </row>
    <row r="996" spans="1:16">
      <c r="A996" s="243">
        <v>200</v>
      </c>
      <c r="B996" s="243"/>
      <c r="C996" s="55" t="s">
        <v>1243</v>
      </c>
      <c r="D996" s="243" t="s">
        <v>119</v>
      </c>
      <c r="E996" s="243">
        <v>1</v>
      </c>
      <c r="F996" s="243">
        <v>2000</v>
      </c>
      <c r="G996" s="17">
        <f t="shared" si="78"/>
        <v>2000</v>
      </c>
      <c r="H996" s="351"/>
      <c r="I996" s="351"/>
      <c r="J996" s="351"/>
      <c r="K996" s="351"/>
      <c r="L996" s="17">
        <f t="shared" si="79"/>
        <v>2000</v>
      </c>
      <c r="M996" s="61"/>
      <c r="N996" s="61"/>
      <c r="O996" s="61"/>
      <c r="P996" s="61"/>
    </row>
    <row r="997" spans="1:16">
      <c r="A997" s="243">
        <v>201</v>
      </c>
      <c r="B997" s="243"/>
      <c r="C997" s="55" t="s">
        <v>1244</v>
      </c>
      <c r="D997" s="243" t="s">
        <v>119</v>
      </c>
      <c r="E997" s="243">
        <v>1</v>
      </c>
      <c r="F997" s="243">
        <v>1500</v>
      </c>
      <c r="G997" s="17">
        <f t="shared" si="78"/>
        <v>1500</v>
      </c>
      <c r="H997" s="351"/>
      <c r="I997" s="351"/>
      <c r="J997" s="351"/>
      <c r="K997" s="351"/>
      <c r="L997" s="17">
        <f t="shared" si="79"/>
        <v>1500</v>
      </c>
      <c r="M997" s="61"/>
      <c r="N997" s="61"/>
      <c r="O997" s="61"/>
      <c r="P997" s="61"/>
    </row>
    <row r="998" spans="1:16">
      <c r="A998" s="243">
        <v>202</v>
      </c>
      <c r="B998" s="243"/>
      <c r="C998" s="55" t="s">
        <v>1250</v>
      </c>
      <c r="D998" s="243" t="s">
        <v>119</v>
      </c>
      <c r="E998" s="243">
        <v>1</v>
      </c>
      <c r="F998" s="243">
        <v>51.04</v>
      </c>
      <c r="G998" s="17">
        <f t="shared" si="78"/>
        <v>51.04</v>
      </c>
      <c r="H998" s="351"/>
      <c r="I998" s="351"/>
      <c r="J998" s="351"/>
      <c r="K998" s="351"/>
      <c r="L998" s="17">
        <f t="shared" si="79"/>
        <v>51.04</v>
      </c>
      <c r="M998" s="61"/>
      <c r="N998" s="61"/>
      <c r="O998" s="61"/>
      <c r="P998" s="61"/>
    </row>
    <row r="999" spans="1:16">
      <c r="A999" s="243">
        <v>203</v>
      </c>
      <c r="B999" s="243"/>
      <c r="C999" s="55" t="s">
        <v>1246</v>
      </c>
      <c r="D999" s="243" t="s">
        <v>119</v>
      </c>
      <c r="E999" s="243">
        <v>1</v>
      </c>
      <c r="F999" s="243">
        <v>35</v>
      </c>
      <c r="G999" s="17">
        <f t="shared" si="78"/>
        <v>35</v>
      </c>
      <c r="H999" s="351"/>
      <c r="I999" s="351"/>
      <c r="J999" s="351"/>
      <c r="K999" s="351"/>
      <c r="L999" s="17">
        <f t="shared" si="79"/>
        <v>35</v>
      </c>
      <c r="M999" s="61"/>
      <c r="N999" s="61"/>
      <c r="O999" s="61"/>
      <c r="P999" s="61"/>
    </row>
    <row r="1000" spans="1:16">
      <c r="A1000" s="243">
        <v>204</v>
      </c>
      <c r="B1000" s="243"/>
      <c r="C1000" s="55" t="s">
        <v>1247</v>
      </c>
      <c r="D1000" s="243" t="s">
        <v>119</v>
      </c>
      <c r="E1000" s="243">
        <v>1</v>
      </c>
      <c r="F1000" s="243">
        <v>20</v>
      </c>
      <c r="G1000" s="17">
        <f t="shared" ref="G1000:G1042" si="80">E1000*F1000</f>
        <v>20</v>
      </c>
      <c r="H1000" s="351"/>
      <c r="I1000" s="351"/>
      <c r="J1000" s="351"/>
      <c r="K1000" s="351"/>
      <c r="L1000" s="17">
        <f t="shared" si="79"/>
        <v>20</v>
      </c>
      <c r="M1000" s="61"/>
      <c r="N1000" s="61"/>
      <c r="O1000" s="61"/>
      <c r="P1000" s="61"/>
    </row>
    <row r="1001" spans="1:16">
      <c r="A1001" s="243">
        <v>205</v>
      </c>
      <c r="B1001" s="243"/>
      <c r="C1001" s="55" t="s">
        <v>1248</v>
      </c>
      <c r="D1001" s="243" t="s">
        <v>119</v>
      </c>
      <c r="E1001" s="243">
        <v>1</v>
      </c>
      <c r="F1001" s="243">
        <v>375</v>
      </c>
      <c r="G1001" s="17">
        <f t="shared" si="80"/>
        <v>375</v>
      </c>
      <c r="H1001" s="351"/>
      <c r="I1001" s="351"/>
      <c r="J1001" s="351"/>
      <c r="K1001" s="351"/>
      <c r="L1001" s="17">
        <f t="shared" si="79"/>
        <v>375</v>
      </c>
      <c r="M1001" s="61"/>
      <c r="N1001" s="61"/>
      <c r="O1001" s="61"/>
      <c r="P1001" s="61"/>
    </row>
    <row r="1002" spans="1:16">
      <c r="A1002" s="243">
        <v>206</v>
      </c>
      <c r="B1002" s="243"/>
      <c r="C1002" s="55" t="s">
        <v>1249</v>
      </c>
      <c r="D1002" s="243" t="s">
        <v>119</v>
      </c>
      <c r="E1002" s="243">
        <v>1</v>
      </c>
      <c r="F1002" s="243">
        <v>275</v>
      </c>
      <c r="G1002" s="17">
        <f t="shared" si="80"/>
        <v>275</v>
      </c>
      <c r="H1002" s="351"/>
      <c r="I1002" s="351"/>
      <c r="J1002" s="351"/>
      <c r="K1002" s="351"/>
      <c r="L1002" s="17">
        <f t="shared" si="79"/>
        <v>275</v>
      </c>
      <c r="M1002" s="61"/>
      <c r="N1002" s="61"/>
      <c r="O1002" s="61"/>
      <c r="P1002" s="61"/>
    </row>
    <row r="1003" spans="1:16">
      <c r="A1003" s="243">
        <v>207</v>
      </c>
      <c r="B1003" s="243"/>
      <c r="C1003" s="55" t="s">
        <v>1250</v>
      </c>
      <c r="D1003" s="243" t="s">
        <v>119</v>
      </c>
      <c r="E1003" s="243">
        <v>2</v>
      </c>
      <c r="F1003" s="243">
        <v>650</v>
      </c>
      <c r="G1003" s="17">
        <f t="shared" si="80"/>
        <v>1300</v>
      </c>
      <c r="H1003" s="351"/>
      <c r="I1003" s="351"/>
      <c r="J1003" s="351"/>
      <c r="K1003" s="351"/>
      <c r="L1003" s="17">
        <f t="shared" si="79"/>
        <v>1300</v>
      </c>
      <c r="M1003" s="61"/>
      <c r="N1003" s="61"/>
      <c r="O1003" s="61"/>
      <c r="P1003" s="61"/>
    </row>
    <row r="1004" spans="1:16">
      <c r="A1004" s="243">
        <v>208</v>
      </c>
      <c r="B1004" s="243"/>
      <c r="C1004" s="55" t="s">
        <v>1251</v>
      </c>
      <c r="D1004" s="243" t="s">
        <v>119</v>
      </c>
      <c r="E1004" s="243">
        <v>6</v>
      </c>
      <c r="F1004" s="243">
        <v>175</v>
      </c>
      <c r="G1004" s="17">
        <f t="shared" si="80"/>
        <v>1050</v>
      </c>
      <c r="H1004" s="351"/>
      <c r="I1004" s="351"/>
      <c r="J1004" s="351"/>
      <c r="K1004" s="351"/>
      <c r="L1004" s="17">
        <f t="shared" si="79"/>
        <v>1050</v>
      </c>
      <c r="M1004" s="61"/>
      <c r="N1004" s="61"/>
      <c r="O1004" s="61"/>
      <c r="P1004" s="61"/>
    </row>
    <row r="1005" spans="1:16" ht="38.25">
      <c r="A1005" s="243">
        <v>209</v>
      </c>
      <c r="B1005" s="243"/>
      <c r="C1005" s="55" t="s">
        <v>1256</v>
      </c>
      <c r="D1005" s="243" t="s">
        <v>119</v>
      </c>
      <c r="E1005" s="243">
        <v>1</v>
      </c>
      <c r="F1005" s="243">
        <v>3650</v>
      </c>
      <c r="G1005" s="17">
        <f t="shared" si="80"/>
        <v>3650</v>
      </c>
      <c r="H1005" s="351"/>
      <c r="I1005" s="351"/>
      <c r="J1005" s="351"/>
      <c r="K1005" s="351"/>
      <c r="L1005" s="17">
        <f t="shared" si="79"/>
        <v>3650</v>
      </c>
      <c r="M1005" s="61"/>
      <c r="N1005" s="61"/>
      <c r="O1005" s="61"/>
      <c r="P1005" s="61"/>
    </row>
    <row r="1006" spans="1:16" ht="25.5">
      <c r="A1006" s="243">
        <v>210</v>
      </c>
      <c r="B1006" s="243"/>
      <c r="C1006" s="55" t="s">
        <v>1257</v>
      </c>
      <c r="D1006" s="243" t="s">
        <v>119</v>
      </c>
      <c r="E1006" s="243">
        <v>1</v>
      </c>
      <c r="F1006" s="243">
        <v>3250</v>
      </c>
      <c r="G1006" s="17">
        <f t="shared" si="80"/>
        <v>3250</v>
      </c>
      <c r="H1006" s="351"/>
      <c r="I1006" s="351"/>
      <c r="J1006" s="351"/>
      <c r="K1006" s="351"/>
      <c r="L1006" s="17">
        <f t="shared" si="79"/>
        <v>3250</v>
      </c>
      <c r="M1006" s="61"/>
      <c r="N1006" s="61"/>
      <c r="O1006" s="61"/>
      <c r="P1006" s="61"/>
    </row>
    <row r="1007" spans="1:16" ht="25.5">
      <c r="A1007" s="243">
        <v>211</v>
      </c>
      <c r="B1007" s="243"/>
      <c r="C1007" s="55" t="s">
        <v>1258</v>
      </c>
      <c r="D1007" s="243" t="s">
        <v>119</v>
      </c>
      <c r="E1007" s="243">
        <v>1</v>
      </c>
      <c r="F1007" s="243">
        <v>4650</v>
      </c>
      <c r="G1007" s="17">
        <f t="shared" si="80"/>
        <v>4650</v>
      </c>
      <c r="H1007" s="351"/>
      <c r="I1007" s="351"/>
      <c r="J1007" s="351"/>
      <c r="K1007" s="351"/>
      <c r="L1007" s="17">
        <f t="shared" si="79"/>
        <v>4650</v>
      </c>
      <c r="M1007" s="61"/>
      <c r="N1007" s="61"/>
      <c r="O1007" s="61"/>
      <c r="P1007" s="61"/>
    </row>
    <row r="1008" spans="1:16" ht="25.5">
      <c r="A1008" s="243">
        <v>212</v>
      </c>
      <c r="B1008" s="243"/>
      <c r="C1008" s="55" t="s">
        <v>1259</v>
      </c>
      <c r="D1008" s="243" t="s">
        <v>119</v>
      </c>
      <c r="E1008" s="243">
        <v>1</v>
      </c>
      <c r="F1008" s="243">
        <v>4250</v>
      </c>
      <c r="G1008" s="17">
        <f t="shared" si="80"/>
        <v>4250</v>
      </c>
      <c r="H1008" s="351"/>
      <c r="I1008" s="351"/>
      <c r="J1008" s="351"/>
      <c r="K1008" s="351"/>
      <c r="L1008" s="17">
        <f t="shared" si="79"/>
        <v>4250</v>
      </c>
      <c r="M1008" s="61"/>
      <c r="N1008" s="61"/>
      <c r="O1008" s="61"/>
      <c r="P1008" s="61"/>
    </row>
    <row r="1009" spans="1:16" ht="25.5">
      <c r="A1009" s="243">
        <v>213</v>
      </c>
      <c r="B1009" s="243"/>
      <c r="C1009" s="55" t="s">
        <v>1260</v>
      </c>
      <c r="D1009" s="243" t="s">
        <v>119</v>
      </c>
      <c r="E1009" s="243">
        <v>1</v>
      </c>
      <c r="F1009" s="243">
        <v>1200</v>
      </c>
      <c r="G1009" s="17">
        <f t="shared" si="80"/>
        <v>1200</v>
      </c>
      <c r="H1009" s="351"/>
      <c r="I1009" s="351"/>
      <c r="J1009" s="351"/>
      <c r="K1009" s="351"/>
      <c r="L1009" s="17">
        <f t="shared" si="79"/>
        <v>1200</v>
      </c>
      <c r="M1009" s="61"/>
      <c r="N1009" s="61"/>
      <c r="O1009" s="61"/>
      <c r="P1009" s="61"/>
    </row>
    <row r="1010" spans="1:16" ht="25.5">
      <c r="A1010" s="243">
        <v>214</v>
      </c>
      <c r="B1010" s="243"/>
      <c r="C1010" s="55" t="s">
        <v>1261</v>
      </c>
      <c r="D1010" s="243" t="s">
        <v>119</v>
      </c>
      <c r="E1010" s="243">
        <v>1</v>
      </c>
      <c r="F1010" s="243">
        <v>1200</v>
      </c>
      <c r="G1010" s="17">
        <f t="shared" si="80"/>
        <v>1200</v>
      </c>
      <c r="H1010" s="351"/>
      <c r="I1010" s="351"/>
      <c r="J1010" s="351"/>
      <c r="K1010" s="351"/>
      <c r="L1010" s="17">
        <f t="shared" si="79"/>
        <v>1200</v>
      </c>
      <c r="M1010" s="61"/>
      <c r="N1010" s="61"/>
      <c r="O1010" s="61"/>
      <c r="P1010" s="61"/>
    </row>
    <row r="1011" spans="1:16" ht="25.5">
      <c r="A1011" s="243">
        <v>215</v>
      </c>
      <c r="B1011" s="243"/>
      <c r="C1011" s="55" t="s">
        <v>1262</v>
      </c>
      <c r="D1011" s="243" t="s">
        <v>119</v>
      </c>
      <c r="E1011" s="243">
        <v>1</v>
      </c>
      <c r="F1011" s="243">
        <v>2400</v>
      </c>
      <c r="G1011" s="17">
        <f t="shared" si="80"/>
        <v>2400</v>
      </c>
      <c r="H1011" s="351"/>
      <c r="I1011" s="351"/>
      <c r="J1011" s="351"/>
      <c r="K1011" s="351"/>
      <c r="L1011" s="17">
        <f t="shared" si="79"/>
        <v>2400</v>
      </c>
      <c r="M1011" s="61"/>
      <c r="N1011" s="61"/>
      <c r="O1011" s="61"/>
      <c r="P1011" s="61"/>
    </row>
    <row r="1012" spans="1:16" ht="25.5">
      <c r="A1012" s="243">
        <v>216</v>
      </c>
      <c r="B1012" s="243"/>
      <c r="C1012" s="55" t="s">
        <v>1263</v>
      </c>
      <c r="D1012" s="243" t="s">
        <v>119</v>
      </c>
      <c r="E1012" s="243">
        <v>1</v>
      </c>
      <c r="F1012" s="243">
        <v>2400</v>
      </c>
      <c r="G1012" s="17">
        <f t="shared" si="80"/>
        <v>2400</v>
      </c>
      <c r="H1012" s="351"/>
      <c r="I1012" s="351"/>
      <c r="J1012" s="351"/>
      <c r="K1012" s="351"/>
      <c r="L1012" s="17">
        <f t="shared" si="79"/>
        <v>2400</v>
      </c>
      <c r="M1012" s="61"/>
      <c r="N1012" s="61"/>
      <c r="O1012" s="61"/>
      <c r="P1012" s="61"/>
    </row>
    <row r="1013" spans="1:16" ht="38.25">
      <c r="A1013" s="243">
        <v>217</v>
      </c>
      <c r="B1013" s="243"/>
      <c r="C1013" s="55" t="s">
        <v>1264</v>
      </c>
      <c r="D1013" s="243" t="s">
        <v>119</v>
      </c>
      <c r="E1013" s="243">
        <v>1</v>
      </c>
      <c r="F1013" s="243">
        <v>3650</v>
      </c>
      <c r="G1013" s="17">
        <f t="shared" si="80"/>
        <v>3650</v>
      </c>
      <c r="H1013" s="351"/>
      <c r="I1013" s="351"/>
      <c r="J1013" s="351"/>
      <c r="K1013" s="351"/>
      <c r="L1013" s="17">
        <f t="shared" si="79"/>
        <v>3650</v>
      </c>
      <c r="M1013" s="61"/>
      <c r="N1013" s="61"/>
      <c r="O1013" s="61"/>
      <c r="P1013" s="61"/>
    </row>
    <row r="1014" spans="1:16" ht="25.5">
      <c r="A1014" s="243">
        <v>218</v>
      </c>
      <c r="B1014" s="243"/>
      <c r="C1014" s="55" t="s">
        <v>1257</v>
      </c>
      <c r="D1014" s="243" t="s">
        <v>119</v>
      </c>
      <c r="E1014" s="243">
        <v>1</v>
      </c>
      <c r="F1014" s="243">
        <v>3250</v>
      </c>
      <c r="G1014" s="17">
        <f t="shared" si="80"/>
        <v>3250</v>
      </c>
      <c r="H1014" s="351"/>
      <c r="I1014" s="351"/>
      <c r="J1014" s="351"/>
      <c r="K1014" s="351"/>
      <c r="L1014" s="17">
        <f t="shared" si="79"/>
        <v>3250</v>
      </c>
      <c r="M1014" s="61"/>
      <c r="N1014" s="61"/>
      <c r="O1014" s="61"/>
      <c r="P1014" s="61"/>
    </row>
    <row r="1015" spans="1:16" ht="25.5">
      <c r="A1015" s="243">
        <v>219</v>
      </c>
      <c r="B1015" s="243"/>
      <c r="C1015" s="55" t="s">
        <v>1258</v>
      </c>
      <c r="D1015" s="243" t="s">
        <v>119</v>
      </c>
      <c r="E1015" s="243">
        <v>1</v>
      </c>
      <c r="F1015" s="243">
        <v>4650</v>
      </c>
      <c r="G1015" s="17">
        <f t="shared" si="80"/>
        <v>4650</v>
      </c>
      <c r="H1015" s="351"/>
      <c r="I1015" s="351"/>
      <c r="J1015" s="351"/>
      <c r="K1015" s="351"/>
      <c r="L1015" s="17">
        <f t="shared" si="79"/>
        <v>4650</v>
      </c>
      <c r="M1015" s="61"/>
      <c r="N1015" s="61"/>
      <c r="O1015" s="61"/>
      <c r="P1015" s="61"/>
    </row>
    <row r="1016" spans="1:16" ht="25.5">
      <c r="A1016" s="243">
        <v>220</v>
      </c>
      <c r="B1016" s="243"/>
      <c r="C1016" s="55" t="s">
        <v>1259</v>
      </c>
      <c r="D1016" s="243" t="s">
        <v>119</v>
      </c>
      <c r="E1016" s="243">
        <v>1</v>
      </c>
      <c r="F1016" s="243">
        <v>4250</v>
      </c>
      <c r="G1016" s="17">
        <f t="shared" si="80"/>
        <v>4250</v>
      </c>
      <c r="H1016" s="351"/>
      <c r="I1016" s="351"/>
      <c r="J1016" s="351"/>
      <c r="K1016" s="351"/>
      <c r="L1016" s="17">
        <f t="shared" si="79"/>
        <v>4250</v>
      </c>
      <c r="M1016" s="61"/>
      <c r="N1016" s="61"/>
      <c r="O1016" s="61"/>
      <c r="P1016" s="61"/>
    </row>
    <row r="1017" spans="1:16" ht="25.5">
      <c r="A1017" s="243">
        <v>221</v>
      </c>
      <c r="B1017" s="243"/>
      <c r="C1017" s="55" t="s">
        <v>1260</v>
      </c>
      <c r="D1017" s="243" t="s">
        <v>119</v>
      </c>
      <c r="E1017" s="243">
        <v>1</v>
      </c>
      <c r="F1017" s="243">
        <v>1200</v>
      </c>
      <c r="G1017" s="17">
        <f t="shared" si="80"/>
        <v>1200</v>
      </c>
      <c r="H1017" s="351"/>
      <c r="I1017" s="351"/>
      <c r="J1017" s="351"/>
      <c r="K1017" s="351"/>
      <c r="L1017" s="17">
        <f t="shared" si="79"/>
        <v>1200</v>
      </c>
      <c r="M1017" s="61"/>
      <c r="N1017" s="61"/>
      <c r="O1017" s="61"/>
      <c r="P1017" s="61"/>
    </row>
    <row r="1018" spans="1:16" ht="25.5">
      <c r="A1018" s="243">
        <v>222</v>
      </c>
      <c r="B1018" s="243"/>
      <c r="C1018" s="55" t="s">
        <v>1261</v>
      </c>
      <c r="D1018" s="243" t="s">
        <v>119</v>
      </c>
      <c r="E1018" s="243">
        <v>1</v>
      </c>
      <c r="F1018" s="243">
        <v>1200</v>
      </c>
      <c r="G1018" s="17">
        <f t="shared" si="80"/>
        <v>1200</v>
      </c>
      <c r="H1018" s="351"/>
      <c r="I1018" s="351"/>
      <c r="J1018" s="351"/>
      <c r="K1018" s="351"/>
      <c r="L1018" s="17">
        <f t="shared" si="79"/>
        <v>1200</v>
      </c>
      <c r="M1018" s="61"/>
      <c r="N1018" s="61"/>
      <c r="O1018" s="61"/>
      <c r="P1018" s="61"/>
    </row>
    <row r="1019" spans="1:16" ht="25.5">
      <c r="A1019" s="243">
        <v>223</v>
      </c>
      <c r="B1019" s="243"/>
      <c r="C1019" s="55" t="s">
        <v>1262</v>
      </c>
      <c r="D1019" s="243" t="s">
        <v>119</v>
      </c>
      <c r="E1019" s="243">
        <v>1</v>
      </c>
      <c r="F1019" s="243">
        <v>2400</v>
      </c>
      <c r="G1019" s="17">
        <f t="shared" si="80"/>
        <v>2400</v>
      </c>
      <c r="H1019" s="351"/>
      <c r="I1019" s="351"/>
      <c r="J1019" s="351"/>
      <c r="K1019" s="351"/>
      <c r="L1019" s="17">
        <f t="shared" si="79"/>
        <v>2400</v>
      </c>
      <c r="M1019" s="61"/>
      <c r="N1019" s="61"/>
      <c r="O1019" s="61"/>
      <c r="P1019" s="61"/>
    </row>
    <row r="1020" spans="1:16" ht="25.5">
      <c r="A1020" s="243">
        <v>224</v>
      </c>
      <c r="B1020" s="243"/>
      <c r="C1020" s="55" t="s">
        <v>1263</v>
      </c>
      <c r="D1020" s="243" t="s">
        <v>119</v>
      </c>
      <c r="E1020" s="243">
        <v>1</v>
      </c>
      <c r="F1020" s="243">
        <v>2400</v>
      </c>
      <c r="G1020" s="17">
        <f t="shared" si="80"/>
        <v>2400</v>
      </c>
      <c r="H1020" s="351"/>
      <c r="I1020" s="351"/>
      <c r="J1020" s="351"/>
      <c r="K1020" s="351"/>
      <c r="L1020" s="17">
        <f t="shared" si="79"/>
        <v>2400</v>
      </c>
      <c r="M1020" s="61"/>
      <c r="N1020" s="61"/>
      <c r="O1020" s="61"/>
      <c r="P1020" s="61"/>
    </row>
    <row r="1021" spans="1:16">
      <c r="A1021" s="243">
        <v>225</v>
      </c>
      <c r="B1021" s="243"/>
      <c r="C1021" s="55" t="s">
        <v>1265</v>
      </c>
      <c r="D1021" s="243" t="s">
        <v>119</v>
      </c>
      <c r="E1021" s="243">
        <v>6</v>
      </c>
      <c r="F1021" s="243">
        <v>905</v>
      </c>
      <c r="G1021" s="17">
        <f t="shared" si="80"/>
        <v>5430</v>
      </c>
      <c r="H1021" s="351"/>
      <c r="I1021" s="351"/>
      <c r="J1021" s="351"/>
      <c r="K1021" s="351"/>
      <c r="L1021" s="17">
        <f t="shared" si="79"/>
        <v>5430</v>
      </c>
      <c r="M1021" s="61"/>
      <c r="N1021" s="61"/>
      <c r="O1021" s="61"/>
      <c r="P1021" s="61"/>
    </row>
    <row r="1022" spans="1:16">
      <c r="A1022" s="243">
        <v>227</v>
      </c>
      <c r="B1022" s="243"/>
      <c r="C1022" s="55" t="s">
        <v>1266</v>
      </c>
      <c r="D1022" s="243" t="s">
        <v>119</v>
      </c>
      <c r="E1022" s="243">
        <v>1</v>
      </c>
      <c r="F1022" s="243">
        <v>19395</v>
      </c>
      <c r="G1022" s="17">
        <f t="shared" si="80"/>
        <v>19395</v>
      </c>
      <c r="H1022" s="351"/>
      <c r="I1022" s="351"/>
      <c r="J1022" s="351"/>
      <c r="K1022" s="351"/>
      <c r="L1022" s="17">
        <f t="shared" si="79"/>
        <v>19395</v>
      </c>
      <c r="M1022" s="61"/>
      <c r="N1022" s="61"/>
      <c r="O1022" s="61"/>
      <c r="P1022" s="61"/>
    </row>
    <row r="1023" spans="1:16">
      <c r="A1023" s="243">
        <v>228</v>
      </c>
      <c r="B1023" s="243"/>
      <c r="C1023" s="55" t="s">
        <v>1267</v>
      </c>
      <c r="D1023" s="243" t="s">
        <v>119</v>
      </c>
      <c r="E1023" s="243">
        <v>37</v>
      </c>
      <c r="F1023" s="243">
        <v>485</v>
      </c>
      <c r="G1023" s="17">
        <f t="shared" si="80"/>
        <v>17945</v>
      </c>
      <c r="H1023" s="351"/>
      <c r="I1023" s="351"/>
      <c r="J1023" s="351"/>
      <c r="K1023" s="351"/>
      <c r="L1023" s="17">
        <f t="shared" si="79"/>
        <v>17945</v>
      </c>
      <c r="M1023" s="61"/>
      <c r="N1023" s="61"/>
      <c r="O1023" s="61"/>
      <c r="P1023" s="61"/>
    </row>
    <row r="1024" spans="1:16">
      <c r="A1024" s="243">
        <v>229</v>
      </c>
      <c r="B1024" s="243"/>
      <c r="C1024" s="55" t="s">
        <v>1268</v>
      </c>
      <c r="D1024" s="243" t="s">
        <v>119</v>
      </c>
      <c r="E1024" s="243">
        <v>1</v>
      </c>
      <c r="F1024" s="243">
        <v>75270.880000000005</v>
      </c>
      <c r="G1024" s="17">
        <f t="shared" si="80"/>
        <v>75270.880000000005</v>
      </c>
      <c r="H1024" s="351"/>
      <c r="I1024" s="351"/>
      <c r="J1024" s="351"/>
      <c r="K1024" s="351"/>
      <c r="L1024" s="17">
        <f t="shared" si="79"/>
        <v>75270.880000000005</v>
      </c>
      <c r="M1024" s="61"/>
      <c r="N1024" s="61"/>
      <c r="O1024" s="61"/>
      <c r="P1024" s="61"/>
    </row>
    <row r="1025" spans="1:16">
      <c r="A1025" s="243">
        <v>230</v>
      </c>
      <c r="B1025" s="243"/>
      <c r="C1025" s="55" t="s">
        <v>1269</v>
      </c>
      <c r="D1025" s="243" t="s">
        <v>398</v>
      </c>
      <c r="E1025" s="243">
        <v>2</v>
      </c>
      <c r="F1025" s="243">
        <v>15000</v>
      </c>
      <c r="G1025" s="17">
        <f t="shared" si="80"/>
        <v>30000</v>
      </c>
      <c r="H1025" s="351"/>
      <c r="I1025" s="351"/>
      <c r="J1025" s="351"/>
      <c r="K1025" s="351"/>
      <c r="L1025" s="17">
        <f t="shared" si="79"/>
        <v>30000</v>
      </c>
      <c r="M1025" s="61"/>
      <c r="N1025" s="61"/>
      <c r="O1025" s="61"/>
      <c r="P1025" s="61"/>
    </row>
    <row r="1026" spans="1:16">
      <c r="A1026" s="243">
        <v>231</v>
      </c>
      <c r="B1026" s="243"/>
      <c r="C1026" s="55" t="s">
        <v>1270</v>
      </c>
      <c r="D1026" s="243" t="s">
        <v>119</v>
      </c>
      <c r="E1026" s="243">
        <v>3</v>
      </c>
      <c r="F1026" s="243">
        <v>20000</v>
      </c>
      <c r="G1026" s="17">
        <f t="shared" si="80"/>
        <v>60000</v>
      </c>
      <c r="H1026" s="351"/>
      <c r="I1026" s="351"/>
      <c r="J1026" s="351"/>
      <c r="K1026" s="351"/>
      <c r="L1026" s="17">
        <f t="shared" si="79"/>
        <v>60000</v>
      </c>
      <c r="M1026" s="61"/>
      <c r="N1026" s="61"/>
      <c r="O1026" s="61"/>
      <c r="P1026" s="61"/>
    </row>
    <row r="1027" spans="1:16">
      <c r="A1027" s="243">
        <v>232</v>
      </c>
      <c r="B1027" s="243"/>
      <c r="C1027" s="55" t="s">
        <v>1271</v>
      </c>
      <c r="D1027" s="243" t="s">
        <v>119</v>
      </c>
      <c r="E1027" s="243">
        <v>1</v>
      </c>
      <c r="F1027" s="244">
        <v>349768.72</v>
      </c>
      <c r="G1027" s="17">
        <f t="shared" si="80"/>
        <v>349768.72</v>
      </c>
      <c r="H1027" s="351"/>
      <c r="I1027" s="351"/>
      <c r="J1027" s="351"/>
      <c r="K1027" s="351"/>
      <c r="L1027" s="17">
        <f t="shared" si="79"/>
        <v>349768.72</v>
      </c>
      <c r="M1027" s="61"/>
      <c r="N1027" s="61"/>
      <c r="O1027" s="61"/>
      <c r="P1027" s="61"/>
    </row>
    <row r="1028" spans="1:16">
      <c r="A1028" s="243">
        <v>233</v>
      </c>
      <c r="B1028" s="243"/>
      <c r="C1028" s="55" t="s">
        <v>1272</v>
      </c>
      <c r="D1028" s="243" t="s">
        <v>119</v>
      </c>
      <c r="E1028" s="243">
        <v>2</v>
      </c>
      <c r="F1028" s="244">
        <v>37646.76</v>
      </c>
      <c r="G1028" s="17">
        <f t="shared" si="80"/>
        <v>75293.52</v>
      </c>
      <c r="H1028" s="351"/>
      <c r="I1028" s="351"/>
      <c r="J1028" s="351"/>
      <c r="K1028" s="351"/>
      <c r="L1028" s="17">
        <f t="shared" si="79"/>
        <v>75293.52</v>
      </c>
      <c r="M1028" s="61"/>
      <c r="N1028" s="61"/>
      <c r="O1028" s="61"/>
      <c r="P1028" s="61"/>
    </row>
    <row r="1029" spans="1:16">
      <c r="A1029" s="243">
        <v>234</v>
      </c>
      <c r="B1029" s="243"/>
      <c r="C1029" s="51" t="s">
        <v>674</v>
      </c>
      <c r="D1029" s="59" t="s">
        <v>128</v>
      </c>
      <c r="E1029" s="59">
        <v>6</v>
      </c>
      <c r="F1029" s="357">
        <v>0</v>
      </c>
      <c r="G1029" s="17"/>
      <c r="H1029" s="351"/>
      <c r="I1029" s="351"/>
      <c r="J1029" s="351"/>
      <c r="K1029" s="351">
        <f>E1029*F1029</f>
        <v>0</v>
      </c>
      <c r="L1029" s="17">
        <f t="shared" si="79"/>
        <v>0</v>
      </c>
      <c r="M1029" s="61"/>
      <c r="N1029" s="61"/>
      <c r="O1029" s="61"/>
      <c r="P1029" s="61"/>
    </row>
    <row r="1030" spans="1:16">
      <c r="A1030" s="243">
        <v>235</v>
      </c>
      <c r="B1030" s="243"/>
      <c r="C1030" s="55" t="s">
        <v>1273</v>
      </c>
      <c r="D1030" s="243" t="s">
        <v>128</v>
      </c>
      <c r="E1030" s="243">
        <v>24</v>
      </c>
      <c r="F1030" s="243">
        <v>3001.9</v>
      </c>
      <c r="G1030" s="17">
        <f t="shared" ref="G1030:G1036" si="81">E1030*F1030</f>
        <v>72045.600000000006</v>
      </c>
      <c r="H1030" s="351"/>
      <c r="I1030" s="351"/>
      <c r="J1030" s="351"/>
      <c r="K1030" s="351"/>
      <c r="L1030" s="17">
        <f t="shared" si="79"/>
        <v>72045.600000000006</v>
      </c>
      <c r="M1030" s="61"/>
      <c r="N1030" s="61"/>
      <c r="O1030" s="61"/>
      <c r="P1030" s="61"/>
    </row>
    <row r="1031" spans="1:16">
      <c r="A1031" s="243">
        <v>236</v>
      </c>
      <c r="B1031" s="243"/>
      <c r="C1031" s="55" t="s">
        <v>1274</v>
      </c>
      <c r="D1031" s="243" t="s">
        <v>128</v>
      </c>
      <c r="E1031" s="243">
        <v>1</v>
      </c>
      <c r="F1031" s="243">
        <v>8576.8700000000008</v>
      </c>
      <c r="G1031" s="17">
        <f t="shared" si="81"/>
        <v>8576.8700000000008</v>
      </c>
      <c r="H1031" s="351"/>
      <c r="I1031" s="351"/>
      <c r="J1031" s="351"/>
      <c r="K1031" s="351"/>
      <c r="L1031" s="17">
        <f t="shared" si="79"/>
        <v>8576.8700000000008</v>
      </c>
      <c r="M1031" s="61"/>
      <c r="N1031" s="61"/>
      <c r="O1031" s="61"/>
      <c r="P1031" s="61"/>
    </row>
    <row r="1032" spans="1:16">
      <c r="A1032" s="243">
        <v>237</v>
      </c>
      <c r="B1032" s="243"/>
      <c r="C1032" s="55" t="s">
        <v>1275</v>
      </c>
      <c r="D1032" s="243" t="s">
        <v>128</v>
      </c>
      <c r="E1032" s="243">
        <v>12</v>
      </c>
      <c r="F1032" s="243">
        <v>1334.18</v>
      </c>
      <c r="G1032" s="17">
        <f t="shared" si="81"/>
        <v>16010.16</v>
      </c>
      <c r="H1032" s="351"/>
      <c r="I1032" s="351"/>
      <c r="J1032" s="351"/>
      <c r="K1032" s="351"/>
      <c r="L1032" s="17">
        <f t="shared" si="79"/>
        <v>16010.16</v>
      </c>
      <c r="M1032" s="61"/>
      <c r="N1032" s="61"/>
      <c r="O1032" s="61"/>
      <c r="P1032" s="61"/>
    </row>
    <row r="1033" spans="1:16">
      <c r="A1033" s="243">
        <v>238</v>
      </c>
      <c r="B1033" s="243"/>
      <c r="C1033" s="55" t="s">
        <v>1276</v>
      </c>
      <c r="D1033" s="243" t="s">
        <v>128</v>
      </c>
      <c r="E1033" s="243">
        <v>3</v>
      </c>
      <c r="F1033" s="243">
        <v>4764.93</v>
      </c>
      <c r="G1033" s="17">
        <f t="shared" si="81"/>
        <v>14294.79</v>
      </c>
      <c r="H1033" s="351"/>
      <c r="I1033" s="351"/>
      <c r="J1033" s="351"/>
      <c r="K1033" s="351"/>
      <c r="L1033" s="17">
        <f t="shared" si="79"/>
        <v>14294.79</v>
      </c>
      <c r="M1033" s="61"/>
      <c r="N1033" s="61"/>
      <c r="O1033" s="61"/>
      <c r="P1033" s="61"/>
    </row>
    <row r="1034" spans="1:16">
      <c r="A1034" s="243">
        <v>239</v>
      </c>
      <c r="B1034" s="243"/>
      <c r="C1034" s="55" t="s">
        <v>1277</v>
      </c>
      <c r="D1034" s="243" t="s">
        <v>128</v>
      </c>
      <c r="E1034" s="243">
        <v>7</v>
      </c>
      <c r="F1034" s="243">
        <v>1076.31</v>
      </c>
      <c r="G1034" s="17">
        <f t="shared" si="81"/>
        <v>7534.17</v>
      </c>
      <c r="H1034" s="351"/>
      <c r="I1034" s="351"/>
      <c r="J1034" s="351"/>
      <c r="K1034" s="351"/>
      <c r="L1034" s="17">
        <f t="shared" si="79"/>
        <v>7534.17</v>
      </c>
      <c r="M1034" s="61"/>
      <c r="N1034" s="61"/>
      <c r="O1034" s="61"/>
      <c r="P1034" s="61"/>
    </row>
    <row r="1035" spans="1:16">
      <c r="A1035" s="243">
        <v>240</v>
      </c>
      <c r="B1035" s="243"/>
      <c r="C1035" s="55" t="s">
        <v>1278</v>
      </c>
      <c r="D1035" s="243" t="s">
        <v>128</v>
      </c>
      <c r="E1035" s="243">
        <v>2</v>
      </c>
      <c r="F1035" s="243">
        <v>828.73</v>
      </c>
      <c r="G1035" s="17">
        <f t="shared" si="81"/>
        <v>1657.46</v>
      </c>
      <c r="H1035" s="351"/>
      <c r="I1035" s="351"/>
      <c r="J1035" s="351"/>
      <c r="K1035" s="351"/>
      <c r="L1035" s="17">
        <f t="shared" si="79"/>
        <v>1657.46</v>
      </c>
      <c r="M1035" s="61"/>
      <c r="N1035" s="61"/>
      <c r="O1035" s="61"/>
      <c r="P1035" s="61"/>
    </row>
    <row r="1036" spans="1:16">
      <c r="A1036" s="243">
        <v>241</v>
      </c>
      <c r="B1036" s="243"/>
      <c r="C1036" s="55" t="s">
        <v>1279</v>
      </c>
      <c r="D1036" s="243" t="s">
        <v>128</v>
      </c>
      <c r="E1036" s="243">
        <v>290</v>
      </c>
      <c r="F1036" s="243">
        <v>565.9</v>
      </c>
      <c r="G1036" s="17">
        <f t="shared" si="81"/>
        <v>164111</v>
      </c>
      <c r="H1036" s="351"/>
      <c r="I1036" s="351"/>
      <c r="J1036" s="351"/>
      <c r="K1036" s="351"/>
      <c r="L1036" s="17">
        <f t="shared" si="79"/>
        <v>164111</v>
      </c>
      <c r="M1036" s="61"/>
      <c r="N1036" s="61"/>
      <c r="O1036" s="61"/>
      <c r="P1036" s="61"/>
    </row>
    <row r="1037" spans="1:16">
      <c r="A1037" s="243">
        <v>242</v>
      </c>
      <c r="B1037" s="243"/>
      <c r="C1037" s="55" t="s">
        <v>1280</v>
      </c>
      <c r="D1037" s="243" t="s">
        <v>272</v>
      </c>
      <c r="E1037" s="243">
        <v>6.04</v>
      </c>
      <c r="F1037" s="243">
        <v>118643.68</v>
      </c>
      <c r="G1037" s="17"/>
      <c r="H1037" s="351"/>
      <c r="I1037" s="351">
        <f>E1037*F1037</f>
        <v>716607.82719999994</v>
      </c>
      <c r="J1037" s="351"/>
      <c r="K1037" s="351"/>
      <c r="L1037" s="17">
        <f t="shared" si="79"/>
        <v>716607.82719999994</v>
      </c>
      <c r="M1037" s="61"/>
      <c r="N1037" s="61"/>
      <c r="O1037" s="61"/>
      <c r="P1037" s="61"/>
    </row>
    <row r="1038" spans="1:16">
      <c r="A1038" s="243">
        <v>243</v>
      </c>
      <c r="B1038" s="243"/>
      <c r="C1038" s="55" t="s">
        <v>1281</v>
      </c>
      <c r="D1038" s="243" t="s">
        <v>59</v>
      </c>
      <c r="E1038" s="243">
        <v>65</v>
      </c>
      <c r="F1038" s="243">
        <v>66.95</v>
      </c>
      <c r="G1038" s="17"/>
      <c r="H1038" s="351"/>
      <c r="I1038" s="358"/>
      <c r="J1038" s="351"/>
      <c r="K1038" s="351">
        <f>E1038*F1038</f>
        <v>4351.75</v>
      </c>
      <c r="L1038" s="17">
        <f t="shared" si="79"/>
        <v>4351.75</v>
      </c>
      <c r="M1038" s="61"/>
      <c r="N1038" s="61"/>
      <c r="O1038" s="61"/>
      <c r="P1038" s="61"/>
    </row>
    <row r="1039" spans="1:16">
      <c r="A1039" s="243">
        <v>244</v>
      </c>
      <c r="B1039" s="243"/>
      <c r="C1039" s="55" t="s">
        <v>1282</v>
      </c>
      <c r="D1039" s="243" t="s">
        <v>128</v>
      </c>
      <c r="E1039" s="243">
        <v>1</v>
      </c>
      <c r="F1039" s="243">
        <v>200000</v>
      </c>
      <c r="G1039" s="17">
        <f>E1039*F1039</f>
        <v>200000</v>
      </c>
      <c r="H1039" s="351"/>
      <c r="I1039" s="358"/>
      <c r="J1039" s="351"/>
      <c r="K1039" s="351"/>
      <c r="L1039" s="17">
        <f t="shared" si="79"/>
        <v>200000</v>
      </c>
      <c r="M1039" s="61"/>
      <c r="N1039" s="61"/>
      <c r="O1039" s="61"/>
      <c r="P1039" s="61"/>
    </row>
    <row r="1040" spans="1:16">
      <c r="A1040" s="243">
        <v>245</v>
      </c>
      <c r="B1040" s="243"/>
      <c r="C1040" s="27" t="s">
        <v>1086</v>
      </c>
      <c r="D1040" s="243" t="s">
        <v>1283</v>
      </c>
      <c r="E1040" s="243">
        <v>0.22800000000000001</v>
      </c>
      <c r="F1040" s="243">
        <v>147500</v>
      </c>
      <c r="G1040" s="17">
        <f>E1040*F1040</f>
        <v>33630</v>
      </c>
      <c r="H1040" s="351"/>
      <c r="I1040" s="358"/>
      <c r="J1040" s="351"/>
      <c r="K1040" s="351"/>
      <c r="L1040" s="17">
        <f t="shared" si="79"/>
        <v>33630</v>
      </c>
      <c r="M1040" s="61"/>
      <c r="N1040" s="61"/>
      <c r="O1040" s="61"/>
      <c r="P1040" s="61"/>
    </row>
    <row r="1041" spans="1:16">
      <c r="A1041" s="243">
        <v>246</v>
      </c>
      <c r="B1041" s="243"/>
      <c r="C1041" s="50" t="s">
        <v>1284</v>
      </c>
      <c r="D1041" s="243" t="s">
        <v>246</v>
      </c>
      <c r="E1041" s="243">
        <v>109</v>
      </c>
      <c r="F1041" s="243">
        <v>25</v>
      </c>
      <c r="G1041" s="17"/>
      <c r="H1041" s="351"/>
      <c r="I1041" s="358"/>
      <c r="J1041" s="351"/>
      <c r="K1041" s="351">
        <f>E1041*F1041</f>
        <v>2725</v>
      </c>
      <c r="L1041" s="17">
        <f t="shared" si="79"/>
        <v>2725</v>
      </c>
      <c r="M1041" s="61"/>
      <c r="N1041" s="61"/>
      <c r="O1041" s="61"/>
      <c r="P1041" s="61"/>
    </row>
    <row r="1042" spans="1:16">
      <c r="A1042" s="243">
        <v>247</v>
      </c>
      <c r="B1042" s="243"/>
      <c r="C1042" s="20" t="s">
        <v>1285</v>
      </c>
      <c r="D1042" s="243" t="s">
        <v>128</v>
      </c>
      <c r="E1042" s="243">
        <v>42</v>
      </c>
      <c r="F1042" s="243">
        <v>10</v>
      </c>
      <c r="G1042" s="17"/>
      <c r="H1042" s="351">
        <f>E1042*F1042</f>
        <v>420</v>
      </c>
      <c r="I1042" s="358"/>
      <c r="J1042" s="351"/>
      <c r="K1042" s="351"/>
      <c r="L1042" s="17">
        <f t="shared" si="79"/>
        <v>420</v>
      </c>
      <c r="M1042" s="61"/>
      <c r="N1042" s="61"/>
      <c r="O1042" s="61"/>
      <c r="P1042" s="61"/>
    </row>
    <row r="1043" spans="1:16">
      <c r="A1043" s="243">
        <v>248</v>
      </c>
      <c r="B1043" s="243"/>
      <c r="C1043" s="20" t="s">
        <v>1286</v>
      </c>
      <c r="D1043" s="243" t="s">
        <v>1287</v>
      </c>
      <c r="E1043" s="243">
        <v>30</v>
      </c>
      <c r="F1043" s="243">
        <v>100</v>
      </c>
      <c r="G1043" s="17">
        <f>E1043*F1043</f>
        <v>3000</v>
      </c>
      <c r="H1043" s="358"/>
      <c r="I1043" s="358"/>
      <c r="J1043" s="351"/>
      <c r="K1043" s="351"/>
      <c r="L1043" s="17">
        <f t="shared" si="79"/>
        <v>3000</v>
      </c>
      <c r="M1043" s="61"/>
      <c r="N1043" s="61"/>
      <c r="O1043" s="61"/>
      <c r="P1043" s="61"/>
    </row>
    <row r="1044" spans="1:16">
      <c r="A1044" s="243">
        <v>249</v>
      </c>
      <c r="B1044" s="243"/>
      <c r="C1044" s="55" t="s">
        <v>1288</v>
      </c>
      <c r="D1044" s="243" t="s">
        <v>1287</v>
      </c>
      <c r="E1044" s="243">
        <v>250</v>
      </c>
      <c r="F1044" s="243">
        <v>65</v>
      </c>
      <c r="G1044" s="17">
        <f>E1044*F1044</f>
        <v>16250</v>
      </c>
      <c r="H1044" s="358"/>
      <c r="I1044" s="358"/>
      <c r="J1044" s="351"/>
      <c r="K1044" s="351"/>
      <c r="L1044" s="17">
        <f t="shared" si="79"/>
        <v>16250</v>
      </c>
      <c r="M1044" s="61"/>
      <c r="N1044" s="61"/>
      <c r="O1044" s="61"/>
      <c r="P1044" s="61"/>
    </row>
    <row r="1045" spans="1:16" ht="38.25">
      <c r="A1045" s="243">
        <v>250</v>
      </c>
      <c r="B1045" s="243"/>
      <c r="C1045" s="55" t="s">
        <v>1289</v>
      </c>
      <c r="D1045" s="243" t="s">
        <v>272</v>
      </c>
      <c r="E1045" s="243">
        <v>0.25800000000000001</v>
      </c>
      <c r="F1045" s="243">
        <v>90210.210200000001</v>
      </c>
      <c r="G1045" s="17">
        <f>E1045*F1045</f>
        <v>23274.234231599999</v>
      </c>
      <c r="H1045" s="358"/>
      <c r="I1045" s="358"/>
      <c r="J1045" s="351"/>
      <c r="K1045" s="351"/>
      <c r="L1045" s="17">
        <f t="shared" si="79"/>
        <v>23274.234231599999</v>
      </c>
      <c r="M1045" s="61"/>
      <c r="N1045" s="61"/>
      <c r="O1045" s="61"/>
      <c r="P1045" s="61"/>
    </row>
    <row r="1046" spans="1:16">
      <c r="A1046" s="243">
        <v>251</v>
      </c>
      <c r="B1046" s="243"/>
      <c r="C1046" s="55" t="s">
        <v>1290</v>
      </c>
      <c r="D1046" s="243" t="s">
        <v>128</v>
      </c>
      <c r="E1046" s="243">
        <v>4</v>
      </c>
      <c r="F1046" s="243">
        <v>557.41</v>
      </c>
      <c r="G1046" s="17">
        <f>E1046*F1046</f>
        <v>2229.64</v>
      </c>
      <c r="H1046" s="358"/>
      <c r="I1046" s="358"/>
      <c r="J1046" s="351"/>
      <c r="K1046" s="351"/>
      <c r="L1046" s="17">
        <f t="shared" si="79"/>
        <v>2229.64</v>
      </c>
      <c r="M1046" s="61"/>
      <c r="N1046" s="61"/>
      <c r="O1046" s="61"/>
      <c r="P1046" s="61"/>
    </row>
    <row r="1047" spans="1:16">
      <c r="A1047" s="243">
        <v>252</v>
      </c>
      <c r="B1047" s="243"/>
      <c r="C1047" s="55" t="s">
        <v>1279</v>
      </c>
      <c r="D1047" s="243" t="s">
        <v>128</v>
      </c>
      <c r="E1047" s="243">
        <f>70-16</f>
        <v>54</v>
      </c>
      <c r="F1047" s="243">
        <v>820.98</v>
      </c>
      <c r="G1047" s="17">
        <f>E1047*F1047</f>
        <v>44332.92</v>
      </c>
      <c r="H1047" s="358"/>
      <c r="I1047" s="358"/>
      <c r="J1047" s="351"/>
      <c r="K1047" s="351"/>
      <c r="L1047" s="17">
        <f t="shared" si="79"/>
        <v>44332.92</v>
      </c>
      <c r="M1047" s="61"/>
      <c r="N1047" s="61"/>
      <c r="O1047" s="61"/>
      <c r="P1047" s="61"/>
    </row>
    <row r="1048" spans="1:16">
      <c r="A1048" s="243">
        <v>254</v>
      </c>
      <c r="B1048" s="243"/>
      <c r="C1048" s="50" t="s">
        <v>1291</v>
      </c>
      <c r="D1048" s="243" t="s">
        <v>128</v>
      </c>
      <c r="E1048" s="243">
        <v>5</v>
      </c>
      <c r="F1048" s="243">
        <v>50</v>
      </c>
      <c r="G1048" s="17"/>
      <c r="H1048" s="351">
        <f>E1048*F1048</f>
        <v>250</v>
      </c>
      <c r="I1048" s="358"/>
      <c r="J1048" s="351"/>
      <c r="K1048" s="351"/>
      <c r="L1048" s="17">
        <f t="shared" si="79"/>
        <v>250</v>
      </c>
      <c r="M1048" s="61"/>
      <c r="N1048" s="61"/>
      <c r="O1048" s="61"/>
      <c r="P1048" s="61"/>
    </row>
    <row r="1049" spans="1:16" ht="25.5">
      <c r="A1049" s="243">
        <v>255</v>
      </c>
      <c r="B1049" s="243"/>
      <c r="C1049" s="50" t="s">
        <v>1292</v>
      </c>
      <c r="D1049" s="243" t="s">
        <v>128</v>
      </c>
      <c r="E1049" s="243">
        <v>4</v>
      </c>
      <c r="F1049" s="243">
        <v>3304</v>
      </c>
      <c r="G1049" s="17">
        <f>E1049*F1049</f>
        <v>13216</v>
      </c>
      <c r="H1049" s="351"/>
      <c r="I1049" s="358"/>
      <c r="J1049" s="351"/>
      <c r="K1049" s="351"/>
      <c r="L1049" s="17">
        <f t="shared" si="79"/>
        <v>13216</v>
      </c>
      <c r="M1049" s="61"/>
      <c r="N1049" s="61"/>
      <c r="O1049" s="61"/>
      <c r="P1049" s="61"/>
    </row>
    <row r="1050" spans="1:16" ht="25.5">
      <c r="A1050" s="243">
        <v>256</v>
      </c>
      <c r="B1050" s="243"/>
      <c r="C1050" s="50" t="s">
        <v>1293</v>
      </c>
      <c r="D1050" s="243" t="s">
        <v>128</v>
      </c>
      <c r="E1050" s="243">
        <v>2</v>
      </c>
      <c r="F1050" s="243">
        <v>11092</v>
      </c>
      <c r="G1050" s="17">
        <f>E1050*F1050</f>
        <v>22184</v>
      </c>
      <c r="H1050" s="351"/>
      <c r="I1050" s="358"/>
      <c r="J1050" s="351"/>
      <c r="K1050" s="351"/>
      <c r="L1050" s="17">
        <f t="shared" si="79"/>
        <v>22184</v>
      </c>
      <c r="M1050" s="61"/>
      <c r="N1050" s="61"/>
      <c r="O1050" s="61"/>
      <c r="P1050" s="61"/>
    </row>
    <row r="1051" spans="1:16">
      <c r="A1051" s="243">
        <v>257</v>
      </c>
      <c r="B1051" s="243"/>
      <c r="C1051" s="50" t="s">
        <v>1294</v>
      </c>
      <c r="D1051" s="243" t="s">
        <v>213</v>
      </c>
      <c r="E1051" s="243">
        <f>0.433-0.015-0.01-0.1-0.045-0.05-0.05</f>
        <v>0.16299999999999998</v>
      </c>
      <c r="F1051" s="243">
        <v>231471.78</v>
      </c>
      <c r="G1051" s="17">
        <f>E1051*F1051</f>
        <v>37729.900139999998</v>
      </c>
      <c r="H1051" s="351"/>
      <c r="I1051" s="358"/>
      <c r="J1051" s="351"/>
      <c r="K1051" s="351"/>
      <c r="L1051" s="17">
        <f t="shared" ref="L1051:L1079" si="82">SUM(G1051:K1051)</f>
        <v>37729.900139999998</v>
      </c>
      <c r="M1051" s="61"/>
      <c r="N1051" s="61"/>
      <c r="O1051" s="61"/>
      <c r="P1051" s="61"/>
    </row>
    <row r="1052" spans="1:16">
      <c r="A1052" s="243">
        <v>258</v>
      </c>
      <c r="B1052" s="243"/>
      <c r="C1052" s="27" t="s">
        <v>1295</v>
      </c>
      <c r="D1052" s="243" t="s">
        <v>128</v>
      </c>
      <c r="E1052" s="243">
        <v>1</v>
      </c>
      <c r="F1052" s="243">
        <v>10000</v>
      </c>
      <c r="G1052" s="17"/>
      <c r="H1052" s="351"/>
      <c r="I1052" s="358"/>
      <c r="J1052" s="351"/>
      <c r="K1052" s="351">
        <f>E1052*F1052</f>
        <v>10000</v>
      </c>
      <c r="L1052" s="17">
        <f t="shared" si="82"/>
        <v>10000</v>
      </c>
      <c r="M1052" s="61"/>
      <c r="N1052" s="61"/>
      <c r="O1052" s="61"/>
      <c r="P1052" s="61"/>
    </row>
    <row r="1053" spans="1:16">
      <c r="A1053" s="243">
        <v>259</v>
      </c>
      <c r="B1053" s="243"/>
      <c r="C1053" s="27" t="s">
        <v>1296</v>
      </c>
      <c r="D1053" s="243" t="s">
        <v>128</v>
      </c>
      <c r="E1053" s="243">
        <v>2</v>
      </c>
      <c r="F1053" s="243">
        <v>5000</v>
      </c>
      <c r="G1053" s="17">
        <f>E1053*F1053</f>
        <v>10000</v>
      </c>
      <c r="H1053" s="351"/>
      <c r="I1053" s="358"/>
      <c r="J1053" s="351"/>
      <c r="K1053" s="351"/>
      <c r="L1053" s="17">
        <f t="shared" si="82"/>
        <v>10000</v>
      </c>
      <c r="M1053" s="61"/>
      <c r="N1053" s="61"/>
      <c r="O1053" s="61"/>
      <c r="P1053" s="61"/>
    </row>
    <row r="1054" spans="1:16">
      <c r="A1054" s="243">
        <v>260</v>
      </c>
      <c r="B1054" s="243"/>
      <c r="C1054" s="27" t="s">
        <v>1297</v>
      </c>
      <c r="D1054" s="243" t="s">
        <v>128</v>
      </c>
      <c r="E1054" s="243">
        <v>1</v>
      </c>
      <c r="F1054" s="243">
        <v>7670</v>
      </c>
      <c r="G1054" s="17">
        <f>E1054*F1054</f>
        <v>7670</v>
      </c>
      <c r="H1054" s="351"/>
      <c r="I1054" s="358"/>
      <c r="J1054" s="351"/>
      <c r="K1054" s="351"/>
      <c r="L1054" s="17">
        <f t="shared" si="82"/>
        <v>7670</v>
      </c>
      <c r="M1054" s="61"/>
      <c r="N1054" s="61"/>
      <c r="O1054" s="61"/>
      <c r="P1054" s="61"/>
    </row>
    <row r="1055" spans="1:16" ht="25.5">
      <c r="A1055" s="243">
        <v>261</v>
      </c>
      <c r="B1055" s="243"/>
      <c r="C1055" s="27" t="s">
        <v>1298</v>
      </c>
      <c r="D1055" s="243" t="s">
        <v>128</v>
      </c>
      <c r="E1055" s="243">
        <v>2</v>
      </c>
      <c r="F1055" s="243">
        <v>200</v>
      </c>
      <c r="G1055" s="17"/>
      <c r="H1055" s="351">
        <f>E1055*F1055</f>
        <v>400</v>
      </c>
      <c r="I1055" s="358"/>
      <c r="J1055" s="351"/>
      <c r="K1055" s="351"/>
      <c r="L1055" s="17">
        <f t="shared" si="82"/>
        <v>400</v>
      </c>
      <c r="M1055" s="61"/>
      <c r="N1055" s="61"/>
      <c r="O1055" s="61"/>
      <c r="P1055" s="61"/>
    </row>
    <row r="1056" spans="1:16" ht="25.5">
      <c r="A1056" s="243">
        <v>262</v>
      </c>
      <c r="B1056" s="243"/>
      <c r="C1056" s="27" t="s">
        <v>1299</v>
      </c>
      <c r="D1056" s="243" t="s">
        <v>128</v>
      </c>
      <c r="E1056" s="243">
        <v>1</v>
      </c>
      <c r="F1056" s="243">
        <v>100</v>
      </c>
      <c r="G1056" s="17"/>
      <c r="H1056" s="351">
        <f t="shared" ref="H1056:H1060" si="83">E1056*F1056</f>
        <v>100</v>
      </c>
      <c r="I1056" s="358"/>
      <c r="J1056" s="351"/>
      <c r="K1056" s="351"/>
      <c r="L1056" s="17">
        <f t="shared" si="82"/>
        <v>100</v>
      </c>
      <c r="M1056" s="61"/>
      <c r="N1056" s="61"/>
      <c r="O1056" s="61"/>
      <c r="P1056" s="61"/>
    </row>
    <row r="1057" spans="1:16" ht="25.5">
      <c r="A1057" s="243">
        <v>263</v>
      </c>
      <c r="B1057" s="243"/>
      <c r="C1057" s="27" t="s">
        <v>1300</v>
      </c>
      <c r="D1057" s="243" t="s">
        <v>128</v>
      </c>
      <c r="E1057" s="243">
        <v>1</v>
      </c>
      <c r="F1057" s="243">
        <v>100</v>
      </c>
      <c r="G1057" s="17"/>
      <c r="H1057" s="351">
        <f t="shared" si="83"/>
        <v>100</v>
      </c>
      <c r="I1057" s="358"/>
      <c r="J1057" s="351"/>
      <c r="K1057" s="351"/>
      <c r="L1057" s="17">
        <f t="shared" si="82"/>
        <v>100</v>
      </c>
      <c r="M1057" s="61"/>
      <c r="N1057" s="61"/>
      <c r="O1057" s="61"/>
      <c r="P1057" s="61"/>
    </row>
    <row r="1058" spans="1:16" ht="25.5">
      <c r="A1058" s="243">
        <v>264</v>
      </c>
      <c r="B1058" s="243"/>
      <c r="C1058" s="27" t="s">
        <v>1301</v>
      </c>
      <c r="D1058" s="243" t="s">
        <v>128</v>
      </c>
      <c r="E1058" s="243">
        <v>1</v>
      </c>
      <c r="F1058" s="243">
        <v>200</v>
      </c>
      <c r="G1058" s="17"/>
      <c r="H1058" s="351">
        <f t="shared" si="83"/>
        <v>200</v>
      </c>
      <c r="I1058" s="358"/>
      <c r="J1058" s="351"/>
      <c r="K1058" s="351"/>
      <c r="L1058" s="17">
        <f t="shared" si="82"/>
        <v>200</v>
      </c>
      <c r="M1058" s="61"/>
      <c r="N1058" s="61"/>
      <c r="O1058" s="61"/>
      <c r="P1058" s="61"/>
    </row>
    <row r="1059" spans="1:16" ht="25.5">
      <c r="A1059" s="243">
        <v>265</v>
      </c>
      <c r="B1059" s="243"/>
      <c r="C1059" s="27" t="s">
        <v>1302</v>
      </c>
      <c r="D1059" s="243" t="s">
        <v>128</v>
      </c>
      <c r="E1059" s="243">
        <v>5</v>
      </c>
      <c r="F1059" s="243">
        <v>50</v>
      </c>
      <c r="G1059" s="17"/>
      <c r="H1059" s="351">
        <f t="shared" si="83"/>
        <v>250</v>
      </c>
      <c r="I1059" s="358"/>
      <c r="J1059" s="351"/>
      <c r="K1059" s="351"/>
      <c r="L1059" s="17">
        <f t="shared" si="82"/>
        <v>250</v>
      </c>
      <c r="M1059" s="61"/>
      <c r="N1059" s="61"/>
      <c r="O1059" s="61"/>
      <c r="P1059" s="61"/>
    </row>
    <row r="1060" spans="1:16" ht="25.5">
      <c r="A1060" s="243">
        <v>266</v>
      </c>
      <c r="B1060" s="243"/>
      <c r="C1060" s="20" t="s">
        <v>1303</v>
      </c>
      <c r="D1060" s="243" t="s">
        <v>128</v>
      </c>
      <c r="E1060" s="243">
        <v>5</v>
      </c>
      <c r="F1060" s="243">
        <v>50</v>
      </c>
      <c r="G1060" s="17"/>
      <c r="H1060" s="351">
        <f t="shared" si="83"/>
        <v>250</v>
      </c>
      <c r="I1060" s="358"/>
      <c r="J1060" s="351"/>
      <c r="K1060" s="351"/>
      <c r="L1060" s="17">
        <f t="shared" si="82"/>
        <v>250</v>
      </c>
      <c r="M1060" s="61"/>
      <c r="N1060" s="61"/>
      <c r="O1060" s="61"/>
      <c r="P1060" s="61"/>
    </row>
    <row r="1061" spans="1:16">
      <c r="A1061" s="243">
        <v>267</v>
      </c>
      <c r="B1061" s="243"/>
      <c r="C1061" s="27" t="s">
        <v>1304</v>
      </c>
      <c r="D1061" s="243" t="s">
        <v>128</v>
      </c>
      <c r="E1061" s="243">
        <v>1</v>
      </c>
      <c r="F1061" s="243">
        <v>2000</v>
      </c>
      <c r="G1061" s="17">
        <f>E1061*F1061</f>
        <v>2000</v>
      </c>
      <c r="H1061" s="351"/>
      <c r="I1061" s="358"/>
      <c r="J1061" s="351"/>
      <c r="K1061" s="351"/>
      <c r="L1061" s="17">
        <f t="shared" si="82"/>
        <v>2000</v>
      </c>
      <c r="M1061" s="61"/>
      <c r="N1061" s="61"/>
      <c r="O1061" s="61"/>
      <c r="P1061" s="61"/>
    </row>
    <row r="1062" spans="1:16" ht="25.5">
      <c r="A1062" s="243">
        <v>268</v>
      </c>
      <c r="B1062" s="243"/>
      <c r="C1062" s="55" t="s">
        <v>1305</v>
      </c>
      <c r="D1062" s="243" t="s">
        <v>119</v>
      </c>
      <c r="E1062" s="243">
        <v>1</v>
      </c>
      <c r="F1062" s="243">
        <v>2000</v>
      </c>
      <c r="G1062" s="17"/>
      <c r="H1062" s="351"/>
      <c r="I1062" s="358"/>
      <c r="J1062" s="351"/>
      <c r="K1062" s="351">
        <f t="shared" ref="K1062:K1063" si="84">E1062*F1062</f>
        <v>2000</v>
      </c>
      <c r="L1062" s="17">
        <f t="shared" si="82"/>
        <v>2000</v>
      </c>
      <c r="M1062" s="61"/>
      <c r="N1062" s="61"/>
      <c r="O1062" s="61"/>
      <c r="P1062" s="61"/>
    </row>
    <row r="1063" spans="1:16">
      <c r="A1063" s="243">
        <v>269</v>
      </c>
      <c r="B1063" s="243"/>
      <c r="C1063" s="27" t="s">
        <v>1306</v>
      </c>
      <c r="D1063" s="243" t="s">
        <v>70</v>
      </c>
      <c r="E1063" s="243">
        <v>220</v>
      </c>
      <c r="F1063" s="243">
        <v>900</v>
      </c>
      <c r="G1063" s="17"/>
      <c r="H1063" s="351"/>
      <c r="I1063" s="358"/>
      <c r="J1063" s="351"/>
      <c r="K1063" s="351">
        <f t="shared" si="84"/>
        <v>198000</v>
      </c>
      <c r="L1063" s="17">
        <f t="shared" si="82"/>
        <v>198000</v>
      </c>
      <c r="M1063" s="61"/>
      <c r="N1063" s="61"/>
      <c r="O1063" s="61"/>
      <c r="P1063" s="61"/>
    </row>
    <row r="1064" spans="1:16">
      <c r="A1064" s="243">
        <v>270</v>
      </c>
      <c r="B1064" s="243"/>
      <c r="C1064" s="51" t="s">
        <v>1307</v>
      </c>
      <c r="D1064" s="243" t="s">
        <v>70</v>
      </c>
      <c r="E1064" s="243">
        <f>75-5</f>
        <v>70</v>
      </c>
      <c r="F1064" s="243">
        <v>4749.5</v>
      </c>
      <c r="G1064" s="17">
        <f t="shared" ref="G1064:G1079" si="85">E1064*F1064</f>
        <v>332465</v>
      </c>
      <c r="H1064" s="351"/>
      <c r="I1064" s="358"/>
      <c r="J1064" s="351"/>
      <c r="K1064" s="351"/>
      <c r="L1064" s="17">
        <f t="shared" si="82"/>
        <v>332465</v>
      </c>
      <c r="M1064" s="61"/>
      <c r="N1064" s="61"/>
      <c r="O1064" s="61"/>
      <c r="P1064" s="61"/>
    </row>
    <row r="1065" spans="1:16">
      <c r="A1065" s="243">
        <v>271</v>
      </c>
      <c r="B1065" s="243"/>
      <c r="C1065" s="27" t="s">
        <v>1308</v>
      </c>
      <c r="D1065" s="243" t="s">
        <v>70</v>
      </c>
      <c r="E1065" s="243">
        <f>300-60</f>
        <v>240</v>
      </c>
      <c r="F1065" s="243">
        <v>2029.6</v>
      </c>
      <c r="G1065" s="17">
        <f t="shared" si="85"/>
        <v>487104</v>
      </c>
      <c r="H1065" s="351"/>
      <c r="I1065" s="358"/>
      <c r="J1065" s="351"/>
      <c r="K1065" s="351"/>
      <c r="L1065" s="17">
        <f t="shared" si="82"/>
        <v>487104</v>
      </c>
      <c r="M1065" s="61"/>
      <c r="N1065" s="61"/>
      <c r="O1065" s="61"/>
      <c r="P1065" s="61"/>
    </row>
    <row r="1066" spans="1:16">
      <c r="A1066" s="243">
        <v>273</v>
      </c>
      <c r="B1066" s="243"/>
      <c r="C1066" s="27" t="s">
        <v>1309</v>
      </c>
      <c r="D1066" s="243" t="s">
        <v>70</v>
      </c>
      <c r="E1066" s="243">
        <v>1</v>
      </c>
      <c r="F1066" s="243">
        <v>500</v>
      </c>
      <c r="G1066" s="17"/>
      <c r="H1066" s="351"/>
      <c r="I1066" s="358"/>
      <c r="J1066" s="351"/>
      <c r="K1066" s="351">
        <f>E1066*F1066</f>
        <v>500</v>
      </c>
      <c r="L1066" s="17">
        <f t="shared" si="82"/>
        <v>500</v>
      </c>
      <c r="M1066" s="61"/>
      <c r="N1066" s="61"/>
      <c r="O1066" s="61"/>
      <c r="P1066" s="61"/>
    </row>
    <row r="1067" spans="1:16">
      <c r="A1067" s="243">
        <v>274</v>
      </c>
      <c r="B1067" s="243"/>
      <c r="C1067" s="27" t="s">
        <v>1310</v>
      </c>
      <c r="D1067" s="243" t="s">
        <v>70</v>
      </c>
      <c r="E1067" s="243">
        <v>2</v>
      </c>
      <c r="F1067" s="243">
        <v>50500</v>
      </c>
      <c r="G1067" s="17">
        <f t="shared" si="85"/>
        <v>101000</v>
      </c>
      <c r="H1067" s="351"/>
      <c r="I1067" s="358"/>
      <c r="J1067" s="351"/>
      <c r="K1067" s="351"/>
      <c r="L1067" s="17">
        <f t="shared" si="82"/>
        <v>101000</v>
      </c>
      <c r="M1067" s="61"/>
      <c r="N1067" s="61"/>
      <c r="O1067" s="61"/>
      <c r="P1067" s="61"/>
    </row>
    <row r="1068" spans="1:16">
      <c r="A1068" s="243">
        <v>275</v>
      </c>
      <c r="B1068" s="243"/>
      <c r="C1068" s="27" t="s">
        <v>1311</v>
      </c>
      <c r="D1068" s="243" t="s">
        <v>70</v>
      </c>
      <c r="E1068" s="243">
        <v>8</v>
      </c>
      <c r="F1068" s="243">
        <v>105680.8</v>
      </c>
      <c r="G1068" s="17">
        <f t="shared" si="85"/>
        <v>845446.4</v>
      </c>
      <c r="H1068" s="351"/>
      <c r="I1068" s="358"/>
      <c r="J1068" s="351"/>
      <c r="K1068" s="351"/>
      <c r="L1068" s="17">
        <f t="shared" si="82"/>
        <v>845446.4</v>
      </c>
      <c r="M1068" s="61"/>
      <c r="N1068" s="61"/>
      <c r="O1068" s="61"/>
      <c r="P1068" s="61"/>
    </row>
    <row r="1069" spans="1:16" ht="25.5">
      <c r="A1069" s="243">
        <v>276</v>
      </c>
      <c r="B1069" s="243"/>
      <c r="C1069" s="27" t="s">
        <v>1312</v>
      </c>
      <c r="D1069" s="243" t="s">
        <v>70</v>
      </c>
      <c r="E1069" s="243">
        <v>1</v>
      </c>
      <c r="F1069" s="243">
        <v>477900</v>
      </c>
      <c r="G1069" s="17">
        <f t="shared" si="85"/>
        <v>477900</v>
      </c>
      <c r="H1069" s="351"/>
      <c r="I1069" s="358"/>
      <c r="J1069" s="351"/>
      <c r="K1069" s="351"/>
      <c r="L1069" s="17">
        <f t="shared" si="82"/>
        <v>477900</v>
      </c>
      <c r="M1069" s="61"/>
      <c r="N1069" s="61"/>
      <c r="O1069" s="61"/>
      <c r="P1069" s="61"/>
    </row>
    <row r="1070" spans="1:16" ht="25.5">
      <c r="A1070" s="243">
        <v>277</v>
      </c>
      <c r="B1070" s="243"/>
      <c r="C1070" s="55" t="s">
        <v>1313</v>
      </c>
      <c r="D1070" s="243" t="s">
        <v>70</v>
      </c>
      <c r="E1070" s="243">
        <v>2</v>
      </c>
      <c r="F1070" s="243">
        <f>480000*1.18</f>
        <v>566400</v>
      </c>
      <c r="G1070" s="17">
        <f t="shared" si="85"/>
        <v>1132800</v>
      </c>
      <c r="H1070" s="351"/>
      <c r="I1070" s="358"/>
      <c r="J1070" s="351"/>
      <c r="K1070" s="351"/>
      <c r="L1070" s="17">
        <f t="shared" si="82"/>
        <v>1132800</v>
      </c>
      <c r="M1070" s="61"/>
      <c r="N1070" s="61"/>
      <c r="O1070" s="61"/>
      <c r="P1070" s="61"/>
    </row>
    <row r="1071" spans="1:16" ht="25.5">
      <c r="A1071" s="243">
        <v>278</v>
      </c>
      <c r="B1071" s="243"/>
      <c r="C1071" s="55" t="s">
        <v>1314</v>
      </c>
      <c r="D1071" s="243" t="s">
        <v>70</v>
      </c>
      <c r="E1071" s="243">
        <v>2</v>
      </c>
      <c r="F1071" s="243">
        <f>435000*1.18</f>
        <v>513300</v>
      </c>
      <c r="G1071" s="17">
        <f t="shared" si="85"/>
        <v>1026600</v>
      </c>
      <c r="H1071" s="351"/>
      <c r="I1071" s="358"/>
      <c r="J1071" s="351"/>
      <c r="K1071" s="351"/>
      <c r="L1071" s="17">
        <f t="shared" si="82"/>
        <v>1026600</v>
      </c>
      <c r="M1071" s="61"/>
      <c r="N1071" s="61"/>
      <c r="O1071" s="61"/>
      <c r="P1071" s="61"/>
    </row>
    <row r="1072" spans="1:16" ht="25.5">
      <c r="A1072" s="243">
        <v>279</v>
      </c>
      <c r="B1072" s="243"/>
      <c r="C1072" s="55" t="s">
        <v>1315</v>
      </c>
      <c r="D1072" s="243" t="s">
        <v>70</v>
      </c>
      <c r="E1072" s="243">
        <v>2</v>
      </c>
      <c r="F1072" s="243">
        <f>435000*1.18</f>
        <v>513300</v>
      </c>
      <c r="G1072" s="17">
        <f t="shared" si="85"/>
        <v>1026600</v>
      </c>
      <c r="H1072" s="351"/>
      <c r="I1072" s="358"/>
      <c r="J1072" s="351"/>
      <c r="K1072" s="351"/>
      <c r="L1072" s="17">
        <f t="shared" si="82"/>
        <v>1026600</v>
      </c>
      <c r="M1072" s="61"/>
      <c r="N1072" s="61"/>
      <c r="O1072" s="61"/>
      <c r="P1072" s="61"/>
    </row>
    <row r="1073" spans="1:22" ht="25.5">
      <c r="A1073" s="243">
        <v>280</v>
      </c>
      <c r="B1073" s="243"/>
      <c r="C1073" s="55" t="s">
        <v>1316</v>
      </c>
      <c r="D1073" s="243" t="s">
        <v>70</v>
      </c>
      <c r="E1073" s="243">
        <v>3</v>
      </c>
      <c r="F1073" s="243">
        <f>230000*1.18</f>
        <v>271400</v>
      </c>
      <c r="G1073" s="17">
        <f t="shared" si="85"/>
        <v>814200</v>
      </c>
      <c r="H1073" s="351"/>
      <c r="I1073" s="358"/>
      <c r="J1073" s="351"/>
      <c r="K1073" s="351"/>
      <c r="L1073" s="17">
        <f t="shared" si="82"/>
        <v>814200</v>
      </c>
      <c r="M1073" s="61"/>
      <c r="N1073" s="61"/>
      <c r="O1073" s="61"/>
      <c r="P1073" s="61"/>
    </row>
    <row r="1074" spans="1:22" ht="25.5">
      <c r="A1074" s="243">
        <v>281</v>
      </c>
      <c r="B1074" s="243"/>
      <c r="C1074" s="55" t="s">
        <v>1317</v>
      </c>
      <c r="D1074" s="243" t="s">
        <v>70</v>
      </c>
      <c r="E1074" s="243">
        <v>2</v>
      </c>
      <c r="F1074" s="243">
        <f>230000*1.18</f>
        <v>271400</v>
      </c>
      <c r="G1074" s="17">
        <f t="shared" si="85"/>
        <v>542800</v>
      </c>
      <c r="H1074" s="351"/>
      <c r="I1074" s="358"/>
      <c r="J1074" s="351"/>
      <c r="K1074" s="351"/>
      <c r="L1074" s="17">
        <f t="shared" si="82"/>
        <v>542800</v>
      </c>
      <c r="M1074" s="61"/>
      <c r="N1074" s="61"/>
      <c r="O1074" s="61"/>
      <c r="P1074" s="61"/>
    </row>
    <row r="1075" spans="1:22">
      <c r="A1075" s="243">
        <v>282</v>
      </c>
      <c r="B1075" s="243"/>
      <c r="C1075" s="27" t="s">
        <v>1318</v>
      </c>
      <c r="D1075" s="243" t="s">
        <v>70</v>
      </c>
      <c r="E1075" s="243">
        <v>7</v>
      </c>
      <c r="F1075" s="243">
        <v>69480.759999999995</v>
      </c>
      <c r="G1075" s="17">
        <f t="shared" si="85"/>
        <v>486365.31999999995</v>
      </c>
      <c r="H1075" s="351"/>
      <c r="I1075" s="358"/>
      <c r="J1075" s="351"/>
      <c r="K1075" s="351"/>
      <c r="L1075" s="17">
        <f t="shared" si="82"/>
        <v>486365.31999999995</v>
      </c>
      <c r="M1075" s="61"/>
      <c r="N1075" s="61"/>
      <c r="O1075" s="61"/>
      <c r="P1075" s="61"/>
    </row>
    <row r="1076" spans="1:22" ht="25.5">
      <c r="A1076" s="243">
        <v>283</v>
      </c>
      <c r="B1076" s="243"/>
      <c r="C1076" s="27" t="s">
        <v>1319</v>
      </c>
      <c r="D1076" s="243" t="s">
        <v>70</v>
      </c>
      <c r="E1076" s="243">
        <v>1</v>
      </c>
      <c r="F1076" s="243">
        <v>2743500</v>
      </c>
      <c r="G1076" s="17">
        <f t="shared" si="85"/>
        <v>2743500</v>
      </c>
      <c r="H1076" s="351"/>
      <c r="I1076" s="358"/>
      <c r="J1076" s="351"/>
      <c r="K1076" s="351"/>
      <c r="L1076" s="17">
        <f t="shared" si="82"/>
        <v>2743500</v>
      </c>
      <c r="M1076" s="61"/>
      <c r="N1076" s="61"/>
      <c r="O1076" s="61"/>
      <c r="P1076" s="61"/>
    </row>
    <row r="1077" spans="1:22" ht="25.5">
      <c r="A1077" s="243">
        <v>284</v>
      </c>
      <c r="B1077" s="243"/>
      <c r="C1077" s="27" t="s">
        <v>1320</v>
      </c>
      <c r="D1077" s="243" t="s">
        <v>70</v>
      </c>
      <c r="E1077" s="243">
        <v>1</v>
      </c>
      <c r="F1077" s="243">
        <v>71471.42</v>
      </c>
      <c r="G1077" s="17">
        <f t="shared" si="85"/>
        <v>71471.42</v>
      </c>
      <c r="H1077" s="351"/>
      <c r="I1077" s="358"/>
      <c r="J1077" s="351"/>
      <c r="K1077" s="351"/>
      <c r="L1077" s="17">
        <f t="shared" si="82"/>
        <v>71471.42</v>
      </c>
      <c r="M1077" s="61"/>
      <c r="N1077" s="61"/>
      <c r="O1077" s="61"/>
      <c r="P1077" s="61"/>
    </row>
    <row r="1078" spans="1:22">
      <c r="A1078" s="243">
        <v>285</v>
      </c>
      <c r="B1078" s="243"/>
      <c r="C1078" s="27" t="s">
        <v>1321</v>
      </c>
      <c r="D1078" s="243" t="s">
        <v>70</v>
      </c>
      <c r="E1078" s="243">
        <v>6</v>
      </c>
      <c r="F1078" s="243">
        <v>43542</v>
      </c>
      <c r="G1078" s="17">
        <f t="shared" si="85"/>
        <v>261252</v>
      </c>
      <c r="H1078" s="351"/>
      <c r="I1078" s="358"/>
      <c r="J1078" s="351"/>
      <c r="K1078" s="351"/>
      <c r="L1078" s="17">
        <f t="shared" si="82"/>
        <v>261252</v>
      </c>
      <c r="M1078" s="61"/>
      <c r="N1078" s="61"/>
      <c r="O1078" s="61"/>
      <c r="P1078" s="61"/>
    </row>
    <row r="1079" spans="1:22">
      <c r="A1079" s="243">
        <v>286</v>
      </c>
      <c r="B1079" s="243"/>
      <c r="C1079" s="27" t="s">
        <v>1322</v>
      </c>
      <c r="D1079" s="243" t="s">
        <v>70</v>
      </c>
      <c r="E1079" s="243">
        <v>16</v>
      </c>
      <c r="F1079" s="243">
        <v>19470</v>
      </c>
      <c r="G1079" s="17">
        <f t="shared" si="85"/>
        <v>311520</v>
      </c>
      <c r="H1079" s="351"/>
      <c r="I1079" s="358"/>
      <c r="J1079" s="351"/>
      <c r="K1079" s="351"/>
      <c r="L1079" s="17">
        <f t="shared" si="82"/>
        <v>311520</v>
      </c>
      <c r="M1079" s="61"/>
      <c r="N1079" s="61"/>
      <c r="O1079" s="61"/>
      <c r="P1079" s="61"/>
    </row>
    <row r="1080" spans="1:22">
      <c r="A1080" s="51"/>
      <c r="B1080" s="359"/>
      <c r="C1080" s="346" t="s">
        <v>1085</v>
      </c>
      <c r="D1080" s="360"/>
      <c r="E1080" s="360"/>
      <c r="F1080" s="361"/>
      <c r="G1080" s="358">
        <f>SUM(G808:G1079)</f>
        <v>18807036.527502611</v>
      </c>
      <c r="H1080" s="358">
        <f>SUM(H808:H1067)</f>
        <v>1970</v>
      </c>
      <c r="I1080" s="358">
        <f>SUM(I808:I1067)</f>
        <v>716607.82719999994</v>
      </c>
      <c r="J1080" s="358"/>
      <c r="K1080" s="358">
        <f>SUM(K808:K1067)</f>
        <v>328076.75</v>
      </c>
      <c r="L1080" s="358">
        <f>SUM(L808:L1079)</f>
        <v>19853691.104702614</v>
      </c>
      <c r="M1080" s="61"/>
      <c r="N1080" s="61"/>
      <c r="O1080" s="61"/>
      <c r="P1080" s="61"/>
    </row>
    <row r="1081" spans="1:22">
      <c r="A1081" s="202"/>
      <c r="B1081" s="202"/>
      <c r="C1081" s="202"/>
      <c r="D1081" s="202"/>
      <c r="E1081" s="202"/>
      <c r="F1081" s="202"/>
      <c r="G1081" s="202"/>
      <c r="H1081" s="202"/>
      <c r="I1081" s="202"/>
      <c r="J1081" s="202"/>
      <c r="K1081" s="202"/>
      <c r="L1081" s="202"/>
      <c r="M1081" s="202"/>
      <c r="N1081" s="202"/>
      <c r="O1081" s="202"/>
      <c r="P1081" s="202"/>
      <c r="Q1081" s="202"/>
      <c r="R1081" s="202"/>
      <c r="S1081" s="202"/>
      <c r="T1081" s="202"/>
      <c r="U1081" s="202"/>
      <c r="V1081" s="202"/>
    </row>
    <row r="1082" spans="1:22">
      <c r="A1082" s="362" t="s">
        <v>1323</v>
      </c>
      <c r="B1082" s="363"/>
      <c r="C1082" s="363"/>
      <c r="D1082" s="363"/>
      <c r="E1082" s="363"/>
      <c r="F1082" s="363"/>
      <c r="G1082" s="363"/>
      <c r="H1082" s="202"/>
      <c r="I1082" s="202"/>
      <c r="J1082" s="202"/>
      <c r="K1082" s="202"/>
      <c r="L1082" s="202"/>
      <c r="M1082" s="202"/>
      <c r="N1082" s="231"/>
      <c r="O1082" s="202"/>
      <c r="P1082" s="202"/>
      <c r="Q1082" s="202"/>
      <c r="R1082" s="202"/>
      <c r="S1082" s="202"/>
      <c r="T1082" s="202"/>
      <c r="U1082" s="202"/>
      <c r="V1082" s="202"/>
    </row>
    <row r="1083" spans="1:22">
      <c r="A1083" s="364" t="s">
        <v>1324</v>
      </c>
      <c r="B1083" s="277"/>
      <c r="C1083" s="277"/>
      <c r="D1083" s="277"/>
      <c r="E1083" s="277"/>
      <c r="F1083" s="277"/>
      <c r="G1083" s="277"/>
      <c r="H1083" s="202"/>
      <c r="I1083" s="202"/>
      <c r="J1083" s="202"/>
      <c r="K1083" s="202"/>
      <c r="L1083" s="202"/>
      <c r="M1083" s="202"/>
      <c r="N1083" s="231"/>
      <c r="O1083" s="202"/>
      <c r="P1083" s="202"/>
      <c r="Q1083" s="202"/>
      <c r="R1083" s="202"/>
      <c r="S1083" s="202"/>
      <c r="T1083" s="202"/>
      <c r="U1083" s="202"/>
      <c r="V1083" s="202"/>
    </row>
    <row r="1084" spans="1:22">
      <c r="A1084" s="277" t="s">
        <v>1325</v>
      </c>
      <c r="B1084" s="277"/>
      <c r="C1084" s="277"/>
      <c r="D1084" s="277"/>
      <c r="E1084" s="277"/>
      <c r="F1084" s="277"/>
      <c r="G1084" s="277"/>
      <c r="H1084" s="202"/>
      <c r="I1084" s="202"/>
      <c r="J1084" s="202"/>
      <c r="K1084" s="202"/>
      <c r="L1084" s="202"/>
      <c r="M1084" s="202"/>
      <c r="N1084" s="231"/>
      <c r="O1084" s="202"/>
      <c r="P1084" s="202"/>
      <c r="Q1084" s="202"/>
      <c r="R1084" s="202"/>
      <c r="S1084" s="202"/>
      <c r="T1084" s="202"/>
      <c r="U1084" s="202" t="s">
        <v>316</v>
      </c>
      <c r="V1084" s="202"/>
    </row>
    <row r="1085" spans="1:22">
      <c r="A1085" s="365" t="s">
        <v>1326</v>
      </c>
      <c r="B1085" s="365"/>
      <c r="C1085" s="365"/>
      <c r="D1085" s="365"/>
      <c r="E1085" s="365"/>
      <c r="F1085" s="365"/>
      <c r="G1085" s="365"/>
      <c r="H1085" s="202"/>
      <c r="I1085" s="202"/>
      <c r="J1085" s="202"/>
      <c r="K1085" s="366" t="s">
        <v>1327</v>
      </c>
      <c r="L1085" s="366"/>
      <c r="M1085" s="366"/>
      <c r="N1085" s="366"/>
      <c r="O1085" s="366"/>
      <c r="P1085" s="366"/>
      <c r="Q1085" s="366"/>
      <c r="R1085" s="366"/>
      <c r="S1085" s="366"/>
      <c r="T1085" s="366"/>
      <c r="U1085" s="366"/>
      <c r="V1085" s="202"/>
    </row>
    <row r="1086" spans="1:22">
      <c r="A1086" s="285" t="s">
        <v>371</v>
      </c>
      <c r="B1086" s="285" t="s">
        <v>326</v>
      </c>
      <c r="C1086" s="285" t="s">
        <v>11</v>
      </c>
      <c r="D1086" s="285" t="s">
        <v>1328</v>
      </c>
      <c r="E1086" s="287" t="s">
        <v>1329</v>
      </c>
      <c r="F1086" s="289" t="s">
        <v>374</v>
      </c>
      <c r="G1086" s="289"/>
      <c r="H1086" s="292" t="s">
        <v>108</v>
      </c>
      <c r="I1086" s="293"/>
      <c r="J1086" s="290" t="s">
        <v>1330</v>
      </c>
      <c r="K1086" s="291"/>
      <c r="L1086" s="290" t="s">
        <v>17</v>
      </c>
      <c r="M1086" s="291"/>
      <c r="N1086" s="289" t="s">
        <v>176</v>
      </c>
      <c r="O1086" s="289"/>
      <c r="P1086" s="289"/>
      <c r="Q1086" s="289"/>
      <c r="R1086" s="289"/>
      <c r="S1086" s="289"/>
      <c r="T1086" s="289"/>
      <c r="U1086" s="289"/>
      <c r="V1086" s="289"/>
    </row>
    <row r="1087" spans="1:22" ht="38.25">
      <c r="A1087" s="286"/>
      <c r="B1087" s="286"/>
      <c r="C1087" s="286"/>
      <c r="D1087" s="286"/>
      <c r="E1087" s="288"/>
      <c r="F1087" s="246" t="s">
        <v>20</v>
      </c>
      <c r="G1087" s="234" t="s">
        <v>1331</v>
      </c>
      <c r="H1087" s="246" t="s">
        <v>20</v>
      </c>
      <c r="I1087" s="234" t="s">
        <v>1331</v>
      </c>
      <c r="J1087" s="246" t="s">
        <v>20</v>
      </c>
      <c r="K1087" s="234" t="s">
        <v>1331</v>
      </c>
      <c r="L1087" s="246" t="s">
        <v>20</v>
      </c>
      <c r="M1087" s="234" t="s">
        <v>1331</v>
      </c>
      <c r="N1087" s="236" t="s">
        <v>1332</v>
      </c>
      <c r="O1087" s="236" t="s">
        <v>1333</v>
      </c>
      <c r="P1087" s="236" t="s">
        <v>1334</v>
      </c>
      <c r="Q1087" s="236" t="s">
        <v>1335</v>
      </c>
      <c r="R1087" s="236" t="s">
        <v>1336</v>
      </c>
      <c r="S1087" s="236" t="s">
        <v>1337</v>
      </c>
      <c r="T1087" s="236" t="s">
        <v>1338</v>
      </c>
      <c r="U1087" s="236" t="s">
        <v>1339</v>
      </c>
      <c r="V1087" s="234" t="s">
        <v>1082</v>
      </c>
    </row>
    <row r="1088" spans="1:22" ht="25.5">
      <c r="A1088" s="246">
        <v>1</v>
      </c>
      <c r="B1088" s="32"/>
      <c r="C1088" s="27" t="s">
        <v>1340</v>
      </c>
      <c r="D1088" s="239" t="s">
        <v>70</v>
      </c>
      <c r="E1088" s="235">
        <v>1414</v>
      </c>
      <c r="F1088" s="246">
        <v>1</v>
      </c>
      <c r="G1088" s="367">
        <f t="shared" ref="G1088:G1163" si="86">F1088*E1088</f>
        <v>1414</v>
      </c>
      <c r="H1088" s="21"/>
      <c r="I1088" s="21"/>
      <c r="J1088" s="21"/>
      <c r="K1088" s="21"/>
      <c r="L1088" s="21"/>
      <c r="M1088" s="21"/>
      <c r="N1088" s="32"/>
      <c r="O1088" s="21"/>
      <c r="P1088" s="21"/>
      <c r="Q1088" s="21"/>
      <c r="R1088" s="21"/>
      <c r="S1088" s="21"/>
      <c r="T1088" s="21"/>
      <c r="U1088" s="21"/>
      <c r="V1088" s="21"/>
    </row>
    <row r="1089" spans="1:22">
      <c r="A1089" s="246">
        <v>2</v>
      </c>
      <c r="B1089" s="32"/>
      <c r="C1089" s="50" t="s">
        <v>1341</v>
      </c>
      <c r="D1089" s="239" t="s">
        <v>70</v>
      </c>
      <c r="E1089" s="36">
        <v>706</v>
      </c>
      <c r="F1089" s="243">
        <v>4</v>
      </c>
      <c r="G1089" s="367">
        <f t="shared" si="86"/>
        <v>2824</v>
      </c>
      <c r="H1089" s="21"/>
      <c r="I1089" s="21"/>
      <c r="J1089" s="21"/>
      <c r="K1089" s="21"/>
      <c r="L1089" s="21"/>
      <c r="M1089" s="21"/>
      <c r="N1089" s="32"/>
      <c r="O1089" s="21"/>
      <c r="P1089" s="21"/>
      <c r="Q1089" s="21"/>
      <c r="R1089" s="21"/>
      <c r="S1089" s="21"/>
      <c r="T1089" s="21"/>
      <c r="U1089" s="21"/>
      <c r="V1089" s="21"/>
    </row>
    <row r="1090" spans="1:22">
      <c r="A1090" s="246">
        <v>3</v>
      </c>
      <c r="B1090" s="32" t="s">
        <v>1342</v>
      </c>
      <c r="C1090" s="27" t="s">
        <v>1343</v>
      </c>
      <c r="D1090" s="239" t="s">
        <v>70</v>
      </c>
      <c r="E1090" s="35">
        <v>1213.8</v>
      </c>
      <c r="F1090" s="243">
        <v>2</v>
      </c>
      <c r="G1090" s="367">
        <f t="shared" si="86"/>
        <v>2427.6</v>
      </c>
      <c r="H1090" s="21"/>
      <c r="I1090" s="21"/>
      <c r="J1090" s="21"/>
      <c r="K1090" s="21"/>
      <c r="L1090" s="21"/>
      <c r="M1090" s="21"/>
      <c r="N1090" s="32"/>
      <c r="O1090" s="21"/>
      <c r="P1090" s="21"/>
      <c r="Q1090" s="21"/>
      <c r="R1090" s="21"/>
      <c r="S1090" s="21"/>
      <c r="T1090" s="21"/>
      <c r="U1090" s="21"/>
      <c r="V1090" s="21"/>
    </row>
    <row r="1091" spans="1:22">
      <c r="A1091" s="246">
        <v>4</v>
      </c>
      <c r="B1091" s="32" t="s">
        <v>1344</v>
      </c>
      <c r="C1091" s="50" t="s">
        <v>1345</v>
      </c>
      <c r="D1091" s="239" t="s">
        <v>70</v>
      </c>
      <c r="E1091" s="35">
        <v>999.6</v>
      </c>
      <c r="F1091" s="243">
        <v>2</v>
      </c>
      <c r="G1091" s="367">
        <f t="shared" si="86"/>
        <v>1999.2</v>
      </c>
      <c r="H1091" s="21"/>
      <c r="I1091" s="21"/>
      <c r="J1091" s="21"/>
      <c r="K1091" s="21"/>
      <c r="L1091" s="21"/>
      <c r="M1091" s="21"/>
      <c r="N1091" s="32"/>
      <c r="O1091" s="21"/>
      <c r="P1091" s="21"/>
      <c r="Q1091" s="21"/>
      <c r="R1091" s="21"/>
      <c r="S1091" s="21"/>
      <c r="T1091" s="21"/>
      <c r="U1091" s="21"/>
      <c r="V1091" s="21"/>
    </row>
    <row r="1092" spans="1:22">
      <c r="A1092" s="246">
        <v>5</v>
      </c>
      <c r="B1092" s="32"/>
      <c r="C1092" s="50" t="s">
        <v>1346</v>
      </c>
      <c r="D1092" s="239" t="s">
        <v>70</v>
      </c>
      <c r="E1092" s="35">
        <v>2938</v>
      </c>
      <c r="F1092" s="243">
        <v>1</v>
      </c>
      <c r="G1092" s="367">
        <f t="shared" si="86"/>
        <v>2938</v>
      </c>
      <c r="H1092" s="21"/>
      <c r="I1092" s="21"/>
      <c r="J1092" s="21"/>
      <c r="K1092" s="21"/>
      <c r="L1092" s="21"/>
      <c r="M1092" s="21"/>
      <c r="N1092" s="32"/>
      <c r="O1092" s="21"/>
      <c r="P1092" s="21"/>
      <c r="Q1092" s="21"/>
      <c r="R1092" s="21"/>
      <c r="S1092" s="21"/>
      <c r="T1092" s="21"/>
      <c r="U1092" s="21"/>
      <c r="V1092" s="21"/>
    </row>
    <row r="1093" spans="1:22">
      <c r="A1093" s="246">
        <v>6</v>
      </c>
      <c r="B1093" s="32"/>
      <c r="C1093" s="50" t="s">
        <v>1347</v>
      </c>
      <c r="D1093" s="239" t="s">
        <v>70</v>
      </c>
      <c r="E1093" s="35">
        <v>2920</v>
      </c>
      <c r="F1093" s="243">
        <v>2</v>
      </c>
      <c r="G1093" s="367">
        <f t="shared" si="86"/>
        <v>5840</v>
      </c>
      <c r="H1093" s="21"/>
      <c r="I1093" s="21"/>
      <c r="J1093" s="21"/>
      <c r="K1093" s="21"/>
      <c r="L1093" s="21"/>
      <c r="M1093" s="21"/>
      <c r="N1093" s="32"/>
      <c r="O1093" s="21"/>
      <c r="P1093" s="21"/>
      <c r="Q1093" s="21"/>
      <c r="R1093" s="21"/>
      <c r="S1093" s="21"/>
      <c r="T1093" s="21"/>
      <c r="U1093" s="21"/>
      <c r="V1093" s="21"/>
    </row>
    <row r="1094" spans="1:22" ht="25.5">
      <c r="A1094" s="246">
        <v>7</v>
      </c>
      <c r="B1094" s="32"/>
      <c r="C1094" s="50" t="s">
        <v>1348</v>
      </c>
      <c r="D1094" s="239" t="s">
        <v>70</v>
      </c>
      <c r="E1094" s="235">
        <v>1123.6500000000001</v>
      </c>
      <c r="F1094" s="243">
        <v>5</v>
      </c>
      <c r="G1094" s="367">
        <f t="shared" si="86"/>
        <v>5618.25</v>
      </c>
      <c r="H1094" s="21"/>
      <c r="I1094" s="21"/>
      <c r="J1094" s="21"/>
      <c r="K1094" s="21"/>
      <c r="L1094" s="21"/>
      <c r="M1094" s="21"/>
      <c r="N1094" s="32"/>
      <c r="O1094" s="21"/>
      <c r="P1094" s="21"/>
      <c r="Q1094" s="21"/>
      <c r="R1094" s="21"/>
      <c r="S1094" s="21"/>
      <c r="T1094" s="21"/>
      <c r="U1094" s="21"/>
      <c r="V1094" s="21"/>
    </row>
    <row r="1095" spans="1:22">
      <c r="A1095" s="246">
        <v>8</v>
      </c>
      <c r="B1095" s="32"/>
      <c r="C1095" s="50" t="s">
        <v>1349</v>
      </c>
      <c r="D1095" s="239" t="s">
        <v>70</v>
      </c>
      <c r="E1095" s="235">
        <v>1112</v>
      </c>
      <c r="F1095" s="243">
        <v>5</v>
      </c>
      <c r="G1095" s="367">
        <f t="shared" si="86"/>
        <v>5560</v>
      </c>
      <c r="H1095" s="21"/>
      <c r="I1095" s="21"/>
      <c r="J1095" s="21"/>
      <c r="K1095" s="21"/>
      <c r="L1095" s="21"/>
      <c r="M1095" s="21"/>
      <c r="N1095" s="32"/>
      <c r="O1095" s="21"/>
      <c r="P1095" s="21"/>
      <c r="Q1095" s="21"/>
      <c r="R1095" s="21"/>
      <c r="S1095" s="21"/>
      <c r="T1095" s="21"/>
      <c r="U1095" s="21"/>
      <c r="V1095" s="21"/>
    </row>
    <row r="1096" spans="1:22">
      <c r="A1096" s="246">
        <v>9</v>
      </c>
      <c r="B1096" s="32"/>
      <c r="C1096" s="50" t="s">
        <v>1350</v>
      </c>
      <c r="D1096" s="239" t="s">
        <v>70</v>
      </c>
      <c r="E1096" s="235">
        <v>752</v>
      </c>
      <c r="F1096" s="243">
        <v>1</v>
      </c>
      <c r="G1096" s="367">
        <f t="shared" si="86"/>
        <v>752</v>
      </c>
      <c r="H1096" s="21"/>
      <c r="I1096" s="21"/>
      <c r="J1096" s="21"/>
      <c r="K1096" s="21"/>
      <c r="L1096" s="21"/>
      <c r="M1096" s="21"/>
      <c r="N1096" s="32"/>
      <c r="O1096" s="21"/>
      <c r="P1096" s="21"/>
      <c r="Q1096" s="21"/>
      <c r="R1096" s="21"/>
      <c r="S1096" s="21"/>
      <c r="T1096" s="21"/>
      <c r="U1096" s="21"/>
      <c r="V1096" s="21"/>
    </row>
    <row r="1097" spans="1:22">
      <c r="A1097" s="246">
        <v>10</v>
      </c>
      <c r="B1097" s="32"/>
      <c r="C1097" s="50" t="s">
        <v>1351</v>
      </c>
      <c r="D1097" s="239" t="s">
        <v>70</v>
      </c>
      <c r="E1097" s="235">
        <v>444</v>
      </c>
      <c r="F1097" s="243">
        <v>8</v>
      </c>
      <c r="G1097" s="367">
        <f t="shared" si="86"/>
        <v>3552</v>
      </c>
      <c r="H1097" s="21"/>
      <c r="I1097" s="21"/>
      <c r="J1097" s="21"/>
      <c r="K1097" s="21"/>
      <c r="L1097" s="21"/>
      <c r="M1097" s="21"/>
      <c r="N1097" s="32"/>
      <c r="O1097" s="21"/>
      <c r="P1097" s="21"/>
      <c r="Q1097" s="21"/>
      <c r="R1097" s="21"/>
      <c r="S1097" s="21"/>
      <c r="T1097" s="21"/>
      <c r="U1097" s="21"/>
      <c r="V1097" s="21"/>
    </row>
    <row r="1098" spans="1:22">
      <c r="A1098" s="246">
        <v>11</v>
      </c>
      <c r="B1098" s="32"/>
      <c r="C1098" s="50" t="s">
        <v>1352</v>
      </c>
      <c r="D1098" s="239" t="s">
        <v>70</v>
      </c>
      <c r="E1098" s="235">
        <v>376</v>
      </c>
      <c r="F1098" s="243">
        <v>19</v>
      </c>
      <c r="G1098" s="367">
        <f t="shared" si="86"/>
        <v>7144</v>
      </c>
      <c r="H1098" s="21"/>
      <c r="I1098" s="21"/>
      <c r="J1098" s="21"/>
      <c r="K1098" s="21"/>
      <c r="L1098" s="21"/>
      <c r="M1098" s="21"/>
      <c r="N1098" s="32"/>
      <c r="O1098" s="21"/>
      <c r="P1098" s="21"/>
      <c r="Q1098" s="21"/>
      <c r="R1098" s="21"/>
      <c r="S1098" s="21"/>
      <c r="T1098" s="21"/>
      <c r="U1098" s="21"/>
      <c r="V1098" s="21"/>
    </row>
    <row r="1099" spans="1:22">
      <c r="A1099" s="246">
        <v>12</v>
      </c>
      <c r="B1099" s="32"/>
      <c r="C1099" s="50" t="s">
        <v>1353</v>
      </c>
      <c r="D1099" s="239" t="s">
        <v>70</v>
      </c>
      <c r="E1099" s="235">
        <v>1700</v>
      </c>
      <c r="F1099" s="243">
        <v>4</v>
      </c>
      <c r="G1099" s="367">
        <f t="shared" si="86"/>
        <v>6800</v>
      </c>
      <c r="H1099" s="21"/>
      <c r="I1099" s="21"/>
      <c r="J1099" s="21"/>
      <c r="K1099" s="21"/>
      <c r="L1099" s="21"/>
      <c r="M1099" s="21"/>
      <c r="N1099" s="32"/>
      <c r="O1099" s="21"/>
      <c r="P1099" s="21"/>
      <c r="Q1099" s="21"/>
      <c r="R1099" s="21"/>
      <c r="S1099" s="21"/>
      <c r="T1099" s="21"/>
      <c r="U1099" s="21"/>
      <c r="V1099" s="21"/>
    </row>
    <row r="1100" spans="1:22">
      <c r="A1100" s="246">
        <v>13</v>
      </c>
      <c r="B1100" s="32"/>
      <c r="C1100" s="50" t="s">
        <v>1354</v>
      </c>
      <c r="D1100" s="239" t="s">
        <v>70</v>
      </c>
      <c r="E1100" s="235">
        <v>340.5</v>
      </c>
      <c r="F1100" s="243">
        <v>2</v>
      </c>
      <c r="G1100" s="367">
        <f t="shared" si="86"/>
        <v>681</v>
      </c>
      <c r="H1100" s="21"/>
      <c r="I1100" s="21"/>
      <c r="J1100" s="21"/>
      <c r="K1100" s="21"/>
      <c r="L1100" s="21"/>
      <c r="M1100" s="21"/>
      <c r="N1100" s="32"/>
      <c r="O1100" s="21"/>
      <c r="P1100" s="21"/>
      <c r="Q1100" s="21"/>
      <c r="R1100" s="21"/>
      <c r="S1100" s="21"/>
      <c r="T1100" s="21"/>
      <c r="U1100" s="21"/>
      <c r="V1100" s="21"/>
    </row>
    <row r="1101" spans="1:22" ht="25.5">
      <c r="A1101" s="246">
        <v>14</v>
      </c>
      <c r="B1101" s="32"/>
      <c r="C1101" s="50" t="s">
        <v>1355</v>
      </c>
      <c r="D1101" s="239" t="s">
        <v>70</v>
      </c>
      <c r="E1101" s="235">
        <v>3894</v>
      </c>
      <c r="F1101" s="243">
        <v>3</v>
      </c>
      <c r="G1101" s="367">
        <f t="shared" si="86"/>
        <v>11682</v>
      </c>
      <c r="H1101" s="21"/>
      <c r="I1101" s="21"/>
      <c r="J1101" s="21"/>
      <c r="K1101" s="21"/>
      <c r="L1101" s="21"/>
      <c r="M1101" s="21"/>
      <c r="N1101" s="32"/>
      <c r="O1101" s="21"/>
      <c r="P1101" s="21"/>
      <c r="Q1101" s="21"/>
      <c r="R1101" s="21"/>
      <c r="S1101" s="21"/>
      <c r="T1101" s="21"/>
      <c r="U1101" s="21"/>
      <c r="V1101" s="21"/>
    </row>
    <row r="1102" spans="1:22">
      <c r="A1102" s="246">
        <v>15</v>
      </c>
      <c r="B1102" s="32"/>
      <c r="C1102" s="50" t="s">
        <v>1356</v>
      </c>
      <c r="D1102" s="239" t="s">
        <v>70</v>
      </c>
      <c r="E1102" s="235">
        <v>3534</v>
      </c>
      <c r="F1102" s="243">
        <v>2</v>
      </c>
      <c r="G1102" s="367">
        <f t="shared" si="86"/>
        <v>7068</v>
      </c>
      <c r="H1102" s="21"/>
      <c r="I1102" s="21"/>
      <c r="J1102" s="21"/>
      <c r="K1102" s="21"/>
      <c r="L1102" s="21"/>
      <c r="M1102" s="21"/>
      <c r="N1102" s="32"/>
      <c r="O1102" s="21"/>
      <c r="P1102" s="21"/>
      <c r="Q1102" s="21"/>
      <c r="R1102" s="21"/>
      <c r="S1102" s="21"/>
      <c r="T1102" s="21"/>
      <c r="U1102" s="21"/>
      <c r="V1102" s="21"/>
    </row>
    <row r="1103" spans="1:22">
      <c r="A1103" s="246">
        <v>16</v>
      </c>
      <c r="B1103" s="32"/>
      <c r="C1103" s="50" t="s">
        <v>1357</v>
      </c>
      <c r="D1103" s="239" t="s">
        <v>70</v>
      </c>
      <c r="E1103" s="235">
        <v>3685</v>
      </c>
      <c r="F1103" s="243">
        <v>8</v>
      </c>
      <c r="G1103" s="367">
        <f t="shared" si="86"/>
        <v>29480</v>
      </c>
      <c r="H1103" s="21"/>
      <c r="I1103" s="21"/>
      <c r="J1103" s="21"/>
      <c r="K1103" s="21"/>
      <c r="L1103" s="21"/>
      <c r="M1103" s="21"/>
      <c r="N1103" s="32"/>
      <c r="O1103" s="21"/>
      <c r="P1103" s="21"/>
      <c r="Q1103" s="21"/>
      <c r="R1103" s="21"/>
      <c r="S1103" s="21"/>
      <c r="T1103" s="21"/>
      <c r="U1103" s="21"/>
      <c r="V1103" s="21"/>
    </row>
    <row r="1104" spans="1:22" ht="38.25">
      <c r="A1104" s="246">
        <v>17</v>
      </c>
      <c r="B1104" s="32"/>
      <c r="C1104" s="50" t="s">
        <v>1358</v>
      </c>
      <c r="D1104" s="239" t="s">
        <v>70</v>
      </c>
      <c r="E1104" s="235">
        <v>7316</v>
      </c>
      <c r="F1104" s="243">
        <v>20</v>
      </c>
      <c r="G1104" s="367">
        <f t="shared" si="86"/>
        <v>146320</v>
      </c>
      <c r="H1104" s="21"/>
      <c r="I1104" s="21"/>
      <c r="J1104" s="21"/>
      <c r="K1104" s="21"/>
      <c r="L1104" s="21"/>
      <c r="M1104" s="21"/>
      <c r="N1104" s="32"/>
      <c r="O1104" s="21"/>
      <c r="P1104" s="21"/>
      <c r="Q1104" s="21"/>
      <c r="R1104" s="21"/>
      <c r="S1104" s="21"/>
      <c r="T1104" s="21"/>
      <c r="U1104" s="21"/>
      <c r="V1104" s="21"/>
    </row>
    <row r="1105" spans="1:22" ht="38.25">
      <c r="A1105" s="246">
        <v>18</v>
      </c>
      <c r="B1105" s="32"/>
      <c r="C1105" s="50" t="s">
        <v>1359</v>
      </c>
      <c r="D1105" s="239" t="s">
        <v>70</v>
      </c>
      <c r="E1105" s="235">
        <v>9027</v>
      </c>
      <c r="F1105" s="243">
        <v>15</v>
      </c>
      <c r="G1105" s="367">
        <f t="shared" si="86"/>
        <v>135405</v>
      </c>
      <c r="H1105" s="21"/>
      <c r="I1105" s="21"/>
      <c r="J1105" s="21"/>
      <c r="K1105" s="21"/>
      <c r="L1105" s="21"/>
      <c r="M1105" s="21"/>
      <c r="N1105" s="32"/>
      <c r="O1105" s="21"/>
      <c r="P1105" s="21"/>
      <c r="Q1105" s="21"/>
      <c r="R1105" s="21"/>
      <c r="S1105" s="21"/>
      <c r="T1105" s="21"/>
      <c r="U1105" s="21"/>
      <c r="V1105" s="21"/>
    </row>
    <row r="1106" spans="1:22" ht="38.25">
      <c r="A1106" s="246">
        <v>19</v>
      </c>
      <c r="B1106" s="32"/>
      <c r="C1106" s="50" t="s">
        <v>1360</v>
      </c>
      <c r="D1106" s="239" t="s">
        <v>70</v>
      </c>
      <c r="E1106" s="235">
        <v>11269</v>
      </c>
      <c r="F1106" s="243">
        <v>10</v>
      </c>
      <c r="G1106" s="367">
        <f t="shared" si="86"/>
        <v>112690</v>
      </c>
      <c r="H1106" s="21"/>
      <c r="I1106" s="21"/>
      <c r="J1106" s="21"/>
      <c r="K1106" s="21"/>
      <c r="L1106" s="21"/>
      <c r="M1106" s="21"/>
      <c r="N1106" s="32"/>
      <c r="O1106" s="21"/>
      <c r="P1106" s="21"/>
      <c r="Q1106" s="21"/>
      <c r="R1106" s="21"/>
      <c r="S1106" s="21"/>
      <c r="T1106" s="21"/>
      <c r="U1106" s="21"/>
      <c r="V1106" s="21"/>
    </row>
    <row r="1107" spans="1:22" ht="38.25">
      <c r="A1107" s="246">
        <v>20</v>
      </c>
      <c r="B1107" s="32"/>
      <c r="C1107" s="50" t="s">
        <v>1361</v>
      </c>
      <c r="D1107" s="239" t="s">
        <v>70</v>
      </c>
      <c r="E1107" s="235">
        <v>7906</v>
      </c>
      <c r="F1107" s="243">
        <v>10</v>
      </c>
      <c r="G1107" s="367">
        <f t="shared" si="86"/>
        <v>79060</v>
      </c>
      <c r="H1107" s="21"/>
      <c r="I1107" s="21"/>
      <c r="J1107" s="21"/>
      <c r="K1107" s="21"/>
      <c r="L1107" s="21"/>
      <c r="M1107" s="21"/>
      <c r="N1107" s="32"/>
      <c r="O1107" s="21"/>
      <c r="P1107" s="21"/>
      <c r="Q1107" s="21"/>
      <c r="R1107" s="21"/>
      <c r="S1107" s="21"/>
      <c r="T1107" s="21"/>
      <c r="U1107" s="21"/>
      <c r="V1107" s="21"/>
    </row>
    <row r="1108" spans="1:22" ht="38.25">
      <c r="A1108" s="246">
        <v>21</v>
      </c>
      <c r="B1108" s="32"/>
      <c r="C1108" s="50" t="s">
        <v>1362</v>
      </c>
      <c r="D1108" s="239" t="s">
        <v>70</v>
      </c>
      <c r="E1108" s="235">
        <v>11741</v>
      </c>
      <c r="F1108" s="243">
        <v>2</v>
      </c>
      <c r="G1108" s="367">
        <f t="shared" si="86"/>
        <v>23482</v>
      </c>
      <c r="H1108" s="21"/>
      <c r="I1108" s="21"/>
      <c r="J1108" s="21"/>
      <c r="K1108" s="21"/>
      <c r="L1108" s="21"/>
      <c r="M1108" s="21"/>
      <c r="N1108" s="32"/>
      <c r="O1108" s="21"/>
      <c r="P1108" s="21"/>
      <c r="Q1108" s="21"/>
      <c r="R1108" s="21"/>
      <c r="S1108" s="21"/>
      <c r="T1108" s="21"/>
      <c r="U1108" s="21"/>
      <c r="V1108" s="21"/>
    </row>
    <row r="1109" spans="1:22" ht="38.25">
      <c r="A1109" s="246">
        <v>22</v>
      </c>
      <c r="B1109" s="32"/>
      <c r="C1109" s="50" t="s">
        <v>1363</v>
      </c>
      <c r="D1109" s="239" t="s">
        <v>70</v>
      </c>
      <c r="E1109" s="235">
        <v>10856</v>
      </c>
      <c r="F1109" s="243">
        <v>2</v>
      </c>
      <c r="G1109" s="367">
        <f t="shared" si="86"/>
        <v>21712</v>
      </c>
      <c r="H1109" s="21"/>
      <c r="I1109" s="21"/>
      <c r="J1109" s="21"/>
      <c r="K1109" s="21"/>
      <c r="L1109" s="21"/>
      <c r="M1109" s="21"/>
      <c r="N1109" s="32"/>
      <c r="O1109" s="21"/>
      <c r="P1109" s="21"/>
      <c r="Q1109" s="21"/>
      <c r="R1109" s="21"/>
      <c r="S1109" s="21"/>
      <c r="T1109" s="21"/>
      <c r="U1109" s="21"/>
      <c r="V1109" s="21"/>
    </row>
    <row r="1110" spans="1:22" ht="38.25">
      <c r="A1110" s="246">
        <v>23</v>
      </c>
      <c r="B1110" s="32"/>
      <c r="C1110" s="50" t="s">
        <v>1364</v>
      </c>
      <c r="D1110" s="239" t="s">
        <v>70</v>
      </c>
      <c r="E1110" s="235">
        <v>1764</v>
      </c>
      <c r="F1110" s="243">
        <v>3</v>
      </c>
      <c r="G1110" s="367">
        <f t="shared" si="86"/>
        <v>5292</v>
      </c>
      <c r="H1110" s="21"/>
      <c r="I1110" s="21"/>
      <c r="J1110" s="21"/>
      <c r="K1110" s="21"/>
      <c r="L1110" s="21"/>
      <c r="M1110" s="21"/>
      <c r="N1110" s="32"/>
      <c r="O1110" s="21"/>
      <c r="P1110" s="21"/>
      <c r="Q1110" s="21"/>
      <c r="R1110" s="21"/>
      <c r="S1110" s="21"/>
      <c r="T1110" s="21"/>
      <c r="U1110" s="21"/>
      <c r="V1110" s="21"/>
    </row>
    <row r="1111" spans="1:22" ht="51">
      <c r="A1111" s="246">
        <v>24</v>
      </c>
      <c r="B1111" s="32"/>
      <c r="C1111" s="50" t="s">
        <v>1365</v>
      </c>
      <c r="D1111" s="239" t="s">
        <v>70</v>
      </c>
      <c r="E1111" s="235">
        <v>2348</v>
      </c>
      <c r="F1111" s="243">
        <v>1</v>
      </c>
      <c r="G1111" s="367">
        <f t="shared" si="86"/>
        <v>2348</v>
      </c>
      <c r="H1111" s="21"/>
      <c r="I1111" s="21"/>
      <c r="J1111" s="21"/>
      <c r="K1111" s="21"/>
      <c r="L1111" s="21"/>
      <c r="M1111" s="21"/>
      <c r="N1111" s="32"/>
      <c r="O1111" s="21"/>
      <c r="P1111" s="21"/>
      <c r="Q1111" s="21"/>
      <c r="R1111" s="21"/>
      <c r="S1111" s="21"/>
      <c r="T1111" s="21"/>
      <c r="U1111" s="21"/>
      <c r="V1111" s="21"/>
    </row>
    <row r="1112" spans="1:22" ht="25.5">
      <c r="A1112" s="246">
        <v>25</v>
      </c>
      <c r="B1112" s="32"/>
      <c r="C1112" s="50" t="s">
        <v>1366</v>
      </c>
      <c r="D1112" s="239" t="s">
        <v>70</v>
      </c>
      <c r="E1112" s="235">
        <v>1062</v>
      </c>
      <c r="F1112" s="243">
        <v>2</v>
      </c>
      <c r="G1112" s="367">
        <f t="shared" si="86"/>
        <v>2124</v>
      </c>
      <c r="H1112" s="21"/>
      <c r="I1112" s="21"/>
      <c r="J1112" s="21"/>
      <c r="K1112" s="21"/>
      <c r="L1112" s="21"/>
      <c r="M1112" s="21"/>
      <c r="N1112" s="32"/>
      <c r="O1112" s="21"/>
      <c r="P1112" s="21"/>
      <c r="Q1112" s="21"/>
      <c r="R1112" s="21"/>
      <c r="S1112" s="21"/>
      <c r="T1112" s="21"/>
      <c r="U1112" s="21"/>
      <c r="V1112" s="21"/>
    </row>
    <row r="1113" spans="1:22" ht="25.5">
      <c r="A1113" s="246">
        <v>26</v>
      </c>
      <c r="B1113" s="32"/>
      <c r="C1113" s="50" t="s">
        <v>1367</v>
      </c>
      <c r="D1113" s="239" t="s">
        <v>70</v>
      </c>
      <c r="E1113" s="235">
        <v>1180</v>
      </c>
      <c r="F1113" s="243">
        <v>2</v>
      </c>
      <c r="G1113" s="367">
        <f t="shared" si="86"/>
        <v>2360</v>
      </c>
      <c r="H1113" s="21"/>
      <c r="I1113" s="21"/>
      <c r="J1113" s="21"/>
      <c r="K1113" s="21"/>
      <c r="L1113" s="21"/>
      <c r="M1113" s="21"/>
      <c r="N1113" s="32"/>
      <c r="O1113" s="21"/>
      <c r="P1113" s="21"/>
      <c r="Q1113" s="21"/>
      <c r="R1113" s="21"/>
      <c r="S1113" s="21"/>
      <c r="T1113" s="21"/>
      <c r="U1113" s="21"/>
      <c r="V1113" s="21"/>
    </row>
    <row r="1114" spans="1:22" ht="25.5">
      <c r="A1114" s="246">
        <v>27</v>
      </c>
      <c r="B1114" s="32"/>
      <c r="C1114" s="50" t="s">
        <v>1368</v>
      </c>
      <c r="D1114" s="239" t="s">
        <v>70</v>
      </c>
      <c r="E1114" s="235">
        <v>1085</v>
      </c>
      <c r="F1114" s="243">
        <v>4</v>
      </c>
      <c r="G1114" s="367">
        <f t="shared" si="86"/>
        <v>4340</v>
      </c>
      <c r="H1114" s="21"/>
      <c r="I1114" s="21"/>
      <c r="J1114" s="21"/>
      <c r="K1114" s="21"/>
      <c r="L1114" s="21"/>
      <c r="M1114" s="21"/>
      <c r="N1114" s="32"/>
      <c r="O1114" s="21"/>
      <c r="P1114" s="21"/>
      <c r="Q1114" s="21"/>
      <c r="R1114" s="21"/>
      <c r="S1114" s="21"/>
      <c r="T1114" s="21"/>
      <c r="U1114" s="21"/>
      <c r="V1114" s="21"/>
    </row>
    <row r="1115" spans="1:22" ht="38.25">
      <c r="A1115" s="246">
        <v>28</v>
      </c>
      <c r="B1115" s="32"/>
      <c r="C1115" s="50" t="s">
        <v>1369</v>
      </c>
      <c r="D1115" s="239" t="s">
        <v>70</v>
      </c>
      <c r="E1115" s="235">
        <v>1176</v>
      </c>
      <c r="F1115" s="243">
        <v>1</v>
      </c>
      <c r="G1115" s="367">
        <f t="shared" si="86"/>
        <v>1176</v>
      </c>
      <c r="H1115" s="21"/>
      <c r="I1115" s="21"/>
      <c r="J1115" s="21"/>
      <c r="K1115" s="21"/>
      <c r="L1115" s="21"/>
      <c r="M1115" s="21"/>
      <c r="N1115" s="32"/>
      <c r="O1115" s="21"/>
      <c r="P1115" s="21"/>
      <c r="Q1115" s="21"/>
      <c r="R1115" s="21"/>
      <c r="S1115" s="21"/>
      <c r="T1115" s="21"/>
      <c r="U1115" s="21"/>
      <c r="V1115" s="21"/>
    </row>
    <row r="1116" spans="1:22" ht="38.25">
      <c r="A1116" s="246">
        <v>29</v>
      </c>
      <c r="B1116" s="32"/>
      <c r="C1116" s="50" t="s">
        <v>1370</v>
      </c>
      <c r="D1116" s="239" t="s">
        <v>70</v>
      </c>
      <c r="E1116" s="235">
        <v>1178</v>
      </c>
      <c r="F1116" s="243">
        <v>1</v>
      </c>
      <c r="G1116" s="367">
        <f t="shared" si="86"/>
        <v>1178</v>
      </c>
      <c r="H1116" s="21"/>
      <c r="I1116" s="21"/>
      <c r="J1116" s="21"/>
      <c r="K1116" s="21"/>
      <c r="L1116" s="21"/>
      <c r="M1116" s="21"/>
      <c r="N1116" s="32"/>
      <c r="O1116" s="21"/>
      <c r="P1116" s="21"/>
      <c r="Q1116" s="21"/>
      <c r="R1116" s="21"/>
      <c r="S1116" s="21"/>
      <c r="T1116" s="21"/>
      <c r="U1116" s="21"/>
      <c r="V1116" s="21"/>
    </row>
    <row r="1117" spans="1:22" ht="25.5">
      <c r="A1117" s="246">
        <v>30</v>
      </c>
      <c r="B1117" s="32"/>
      <c r="C1117" s="50" t="s">
        <v>1371</v>
      </c>
      <c r="D1117" s="239" t="s">
        <v>70</v>
      </c>
      <c r="E1117" s="235">
        <v>2951</v>
      </c>
      <c r="F1117" s="243">
        <v>3</v>
      </c>
      <c r="G1117" s="367">
        <f t="shared" si="86"/>
        <v>8853</v>
      </c>
      <c r="H1117" s="21"/>
      <c r="I1117" s="21"/>
      <c r="J1117" s="21"/>
      <c r="K1117" s="21"/>
      <c r="L1117" s="21"/>
      <c r="M1117" s="21"/>
      <c r="N1117" s="32"/>
      <c r="O1117" s="21"/>
      <c r="P1117" s="21"/>
      <c r="Q1117" s="21"/>
      <c r="R1117" s="21"/>
      <c r="S1117" s="21"/>
      <c r="T1117" s="21"/>
      <c r="U1117" s="21"/>
      <c r="V1117" s="21"/>
    </row>
    <row r="1118" spans="1:22" ht="25.5">
      <c r="A1118" s="246">
        <v>31</v>
      </c>
      <c r="B1118" s="32"/>
      <c r="C1118" s="50" t="s">
        <v>1372</v>
      </c>
      <c r="D1118" s="239" t="s">
        <v>70</v>
      </c>
      <c r="E1118" s="235">
        <v>1761</v>
      </c>
      <c r="F1118" s="243">
        <v>5</v>
      </c>
      <c r="G1118" s="367">
        <f t="shared" si="86"/>
        <v>8805</v>
      </c>
      <c r="H1118" s="21"/>
      <c r="I1118" s="21"/>
      <c r="J1118" s="21"/>
      <c r="K1118" s="21"/>
      <c r="L1118" s="21"/>
      <c r="M1118" s="21"/>
      <c r="N1118" s="32"/>
      <c r="O1118" s="21"/>
      <c r="P1118" s="21"/>
      <c r="Q1118" s="21"/>
      <c r="R1118" s="21"/>
      <c r="S1118" s="21"/>
      <c r="T1118" s="21"/>
      <c r="U1118" s="21"/>
      <c r="V1118" s="21"/>
    </row>
    <row r="1119" spans="1:22">
      <c r="A1119" s="246">
        <v>32</v>
      </c>
      <c r="B1119" s="32"/>
      <c r="C1119" s="50" t="s">
        <v>1373</v>
      </c>
      <c r="D1119" s="239" t="s">
        <v>28</v>
      </c>
      <c r="E1119" s="235">
        <v>6490</v>
      </c>
      <c r="F1119" s="243">
        <v>15</v>
      </c>
      <c r="G1119" s="367">
        <f t="shared" si="86"/>
        <v>97350</v>
      </c>
      <c r="H1119" s="21"/>
      <c r="I1119" s="21"/>
      <c r="J1119" s="21"/>
      <c r="K1119" s="21"/>
      <c r="L1119" s="21"/>
      <c r="M1119" s="21"/>
      <c r="N1119" s="32"/>
      <c r="O1119" s="21"/>
      <c r="P1119" s="21"/>
      <c r="Q1119" s="21"/>
      <c r="R1119" s="21"/>
      <c r="S1119" s="21"/>
      <c r="T1119" s="21"/>
      <c r="U1119" s="21"/>
      <c r="V1119" s="21"/>
    </row>
    <row r="1120" spans="1:22">
      <c r="A1120" s="246">
        <v>33</v>
      </c>
      <c r="B1120" s="32"/>
      <c r="C1120" s="50" t="s">
        <v>1374</v>
      </c>
      <c r="D1120" s="239" t="s">
        <v>70</v>
      </c>
      <c r="E1120" s="235">
        <v>7670</v>
      </c>
      <c r="F1120" s="243">
        <v>6</v>
      </c>
      <c r="G1120" s="367">
        <f t="shared" si="86"/>
        <v>46020</v>
      </c>
      <c r="H1120" s="21"/>
      <c r="I1120" s="21"/>
      <c r="J1120" s="21"/>
      <c r="K1120" s="21"/>
      <c r="L1120" s="21"/>
      <c r="M1120" s="21"/>
      <c r="N1120" s="32"/>
      <c r="O1120" s="21"/>
      <c r="P1120" s="21"/>
      <c r="Q1120" s="21"/>
      <c r="R1120" s="21"/>
      <c r="S1120" s="21"/>
      <c r="T1120" s="21"/>
      <c r="U1120" s="21"/>
      <c r="V1120" s="21"/>
    </row>
    <row r="1121" spans="1:22">
      <c r="A1121" s="246">
        <v>34</v>
      </c>
      <c r="B1121" s="32"/>
      <c r="C1121" s="50" t="s">
        <v>1375</v>
      </c>
      <c r="D1121" s="239" t="s">
        <v>70</v>
      </c>
      <c r="E1121" s="235">
        <v>8024</v>
      </c>
      <c r="F1121" s="243">
        <v>1</v>
      </c>
      <c r="G1121" s="367">
        <f t="shared" si="86"/>
        <v>8024</v>
      </c>
      <c r="H1121" s="21"/>
      <c r="I1121" s="21"/>
      <c r="J1121" s="21"/>
      <c r="K1121" s="21"/>
      <c r="L1121" s="21"/>
      <c r="M1121" s="21"/>
      <c r="N1121" s="32"/>
      <c r="O1121" s="21"/>
      <c r="P1121" s="21"/>
      <c r="Q1121" s="21"/>
      <c r="R1121" s="21"/>
      <c r="S1121" s="21"/>
      <c r="T1121" s="21"/>
      <c r="U1121" s="21"/>
      <c r="V1121" s="21"/>
    </row>
    <row r="1122" spans="1:22">
      <c r="A1122" s="246">
        <v>35</v>
      </c>
      <c r="B1122" s="32"/>
      <c r="C1122" s="50" t="s">
        <v>1376</v>
      </c>
      <c r="D1122" s="239" t="s">
        <v>70</v>
      </c>
      <c r="E1122" s="235">
        <v>82482</v>
      </c>
      <c r="F1122" s="243">
        <v>2</v>
      </c>
      <c r="G1122" s="367">
        <f t="shared" si="86"/>
        <v>164964</v>
      </c>
      <c r="H1122" s="21"/>
      <c r="I1122" s="21"/>
      <c r="J1122" s="21"/>
      <c r="K1122" s="21"/>
      <c r="L1122" s="21"/>
      <c r="M1122" s="21"/>
      <c r="N1122" s="32"/>
      <c r="O1122" s="21"/>
      <c r="P1122" s="21"/>
      <c r="Q1122" s="21"/>
      <c r="R1122" s="21"/>
      <c r="S1122" s="21"/>
      <c r="T1122" s="21"/>
      <c r="U1122" s="21"/>
      <c r="V1122" s="21"/>
    </row>
    <row r="1123" spans="1:22">
      <c r="A1123" s="246">
        <v>36</v>
      </c>
      <c r="B1123" s="32"/>
      <c r="C1123" s="50" t="s">
        <v>1377</v>
      </c>
      <c r="D1123" s="239" t="s">
        <v>70</v>
      </c>
      <c r="E1123" s="235">
        <v>47082</v>
      </c>
      <c r="F1123" s="243">
        <v>2</v>
      </c>
      <c r="G1123" s="367">
        <f t="shared" si="86"/>
        <v>94164</v>
      </c>
      <c r="H1123" s="21"/>
      <c r="I1123" s="21"/>
      <c r="J1123" s="21"/>
      <c r="K1123" s="21"/>
      <c r="L1123" s="21"/>
      <c r="M1123" s="21"/>
      <c r="N1123" s="32"/>
      <c r="O1123" s="21"/>
      <c r="P1123" s="21"/>
      <c r="Q1123" s="21"/>
      <c r="R1123" s="21"/>
      <c r="S1123" s="21"/>
      <c r="T1123" s="21"/>
      <c r="U1123" s="21"/>
      <c r="V1123" s="21"/>
    </row>
    <row r="1124" spans="1:22">
      <c r="A1124" s="246">
        <v>37</v>
      </c>
      <c r="B1124" s="32"/>
      <c r="C1124" s="50" t="s">
        <v>1378</v>
      </c>
      <c r="D1124" s="239" t="s">
        <v>70</v>
      </c>
      <c r="E1124" s="235">
        <v>7670</v>
      </c>
      <c r="F1124" s="243">
        <v>6</v>
      </c>
      <c r="G1124" s="367">
        <f t="shared" si="86"/>
        <v>46020</v>
      </c>
      <c r="H1124" s="21"/>
      <c r="I1124" s="21"/>
      <c r="J1124" s="21"/>
      <c r="K1124" s="21"/>
      <c r="L1124" s="21"/>
      <c r="M1124" s="21"/>
      <c r="N1124" s="32"/>
      <c r="O1124" s="21"/>
      <c r="P1124" s="21"/>
      <c r="Q1124" s="21"/>
      <c r="R1124" s="21"/>
      <c r="S1124" s="21"/>
      <c r="T1124" s="21"/>
      <c r="U1124" s="21"/>
      <c r="V1124" s="21"/>
    </row>
    <row r="1125" spans="1:22" ht="25.5">
      <c r="A1125" s="246">
        <v>38</v>
      </c>
      <c r="B1125" s="32"/>
      <c r="C1125" s="50" t="s">
        <v>1379</v>
      </c>
      <c r="D1125" s="239" t="s">
        <v>70</v>
      </c>
      <c r="E1125" s="235">
        <v>271400</v>
      </c>
      <c r="F1125" s="243">
        <v>2</v>
      </c>
      <c r="G1125" s="367">
        <f t="shared" si="86"/>
        <v>542800</v>
      </c>
      <c r="H1125" s="21"/>
      <c r="I1125" s="21"/>
      <c r="J1125" s="21"/>
      <c r="K1125" s="21"/>
      <c r="L1125" s="21"/>
      <c r="M1125" s="21"/>
      <c r="N1125" s="32"/>
      <c r="O1125" s="21"/>
      <c r="P1125" s="21"/>
      <c r="Q1125" s="21"/>
      <c r="R1125" s="21"/>
      <c r="S1125" s="21"/>
      <c r="T1125" s="21"/>
      <c r="U1125" s="21"/>
      <c r="V1125" s="21"/>
    </row>
    <row r="1126" spans="1:22" ht="25.5">
      <c r="A1126" s="246">
        <v>39</v>
      </c>
      <c r="B1126" s="32"/>
      <c r="C1126" s="50" t="s">
        <v>1380</v>
      </c>
      <c r="D1126" s="239" t="s">
        <v>70</v>
      </c>
      <c r="E1126" s="235">
        <v>259600</v>
      </c>
      <c r="F1126" s="243">
        <v>1</v>
      </c>
      <c r="G1126" s="367">
        <f t="shared" si="86"/>
        <v>259600</v>
      </c>
      <c r="H1126" s="21"/>
      <c r="I1126" s="21"/>
      <c r="J1126" s="21"/>
      <c r="K1126" s="21"/>
      <c r="L1126" s="21"/>
      <c r="M1126" s="21"/>
      <c r="N1126" s="32"/>
      <c r="O1126" s="21"/>
      <c r="P1126" s="21"/>
      <c r="Q1126" s="21"/>
      <c r="R1126" s="21"/>
      <c r="S1126" s="21"/>
      <c r="T1126" s="21"/>
      <c r="U1126" s="21"/>
      <c r="V1126" s="21"/>
    </row>
    <row r="1127" spans="1:22" ht="25.5">
      <c r="A1127" s="246">
        <v>40</v>
      </c>
      <c r="B1127" s="32"/>
      <c r="C1127" s="50" t="s">
        <v>1381</v>
      </c>
      <c r="D1127" s="239" t="s">
        <v>70</v>
      </c>
      <c r="E1127" s="235">
        <v>69620</v>
      </c>
      <c r="F1127" s="243">
        <v>6</v>
      </c>
      <c r="G1127" s="367">
        <f t="shared" si="86"/>
        <v>417720</v>
      </c>
      <c r="H1127" s="21"/>
      <c r="I1127" s="21"/>
      <c r="J1127" s="21"/>
      <c r="K1127" s="21"/>
      <c r="L1127" s="21"/>
      <c r="M1127" s="21"/>
      <c r="N1127" s="32"/>
      <c r="O1127" s="21"/>
      <c r="P1127" s="21"/>
      <c r="Q1127" s="21"/>
      <c r="R1127" s="21"/>
      <c r="S1127" s="21"/>
      <c r="T1127" s="21"/>
      <c r="U1127" s="21"/>
      <c r="V1127" s="21"/>
    </row>
    <row r="1128" spans="1:22">
      <c r="A1128" s="246">
        <v>41</v>
      </c>
      <c r="B1128" s="32"/>
      <c r="C1128" s="50" t="s">
        <v>1382</v>
      </c>
      <c r="D1128" s="239" t="s">
        <v>70</v>
      </c>
      <c r="E1128" s="235">
        <v>7847</v>
      </c>
      <c r="F1128" s="243">
        <v>13</v>
      </c>
      <c r="G1128" s="367">
        <f t="shared" si="86"/>
        <v>102011</v>
      </c>
      <c r="H1128" s="21"/>
      <c r="I1128" s="21"/>
      <c r="J1128" s="21"/>
      <c r="K1128" s="21"/>
      <c r="L1128" s="21"/>
      <c r="M1128" s="21"/>
      <c r="N1128" s="32"/>
      <c r="O1128" s="21"/>
      <c r="P1128" s="21"/>
      <c r="Q1128" s="21"/>
      <c r="R1128" s="21"/>
      <c r="S1128" s="21"/>
      <c r="T1128" s="21"/>
      <c r="U1128" s="21"/>
      <c r="V1128" s="21"/>
    </row>
    <row r="1129" spans="1:22">
      <c r="A1129" s="246">
        <v>42</v>
      </c>
      <c r="B1129" s="32"/>
      <c r="C1129" s="50" t="s">
        <v>1383</v>
      </c>
      <c r="D1129" s="239" t="s">
        <v>119</v>
      </c>
      <c r="E1129" s="235">
        <v>3000</v>
      </c>
      <c r="F1129" s="243">
        <v>3</v>
      </c>
      <c r="G1129" s="367">
        <f t="shared" si="86"/>
        <v>9000</v>
      </c>
      <c r="H1129" s="21"/>
      <c r="I1129" s="21"/>
      <c r="J1129" s="21"/>
      <c r="K1129" s="21"/>
      <c r="L1129" s="21"/>
      <c r="M1129" s="21"/>
      <c r="N1129" s="32"/>
      <c r="O1129" s="21"/>
      <c r="P1129" s="21"/>
      <c r="Q1129" s="21"/>
      <c r="R1129" s="21"/>
      <c r="S1129" s="21"/>
      <c r="T1129" s="21"/>
      <c r="U1129" s="21"/>
      <c r="V1129" s="21"/>
    </row>
    <row r="1130" spans="1:22">
      <c r="A1130" s="246">
        <v>43</v>
      </c>
      <c r="B1130" s="32"/>
      <c r="C1130" s="50" t="s">
        <v>1384</v>
      </c>
      <c r="D1130" s="239" t="s">
        <v>70</v>
      </c>
      <c r="E1130" s="235">
        <v>100300</v>
      </c>
      <c r="F1130" s="243">
        <v>1</v>
      </c>
      <c r="G1130" s="367">
        <f t="shared" si="86"/>
        <v>100300</v>
      </c>
      <c r="H1130" s="21"/>
      <c r="I1130" s="21"/>
      <c r="J1130" s="21"/>
      <c r="K1130" s="21"/>
      <c r="L1130" s="21"/>
      <c r="M1130" s="21"/>
      <c r="N1130" s="32"/>
      <c r="O1130" s="21"/>
      <c r="P1130" s="21"/>
      <c r="Q1130" s="21"/>
      <c r="R1130" s="21"/>
      <c r="S1130" s="21"/>
      <c r="T1130" s="21"/>
      <c r="U1130" s="21"/>
      <c r="V1130" s="21"/>
    </row>
    <row r="1131" spans="1:22">
      <c r="A1131" s="246">
        <v>44</v>
      </c>
      <c r="B1131" s="32"/>
      <c r="C1131" s="50" t="s">
        <v>1385</v>
      </c>
      <c r="D1131" s="239" t="s">
        <v>70</v>
      </c>
      <c r="E1131" s="235">
        <v>18290</v>
      </c>
      <c r="F1131" s="243">
        <v>1</v>
      </c>
      <c r="G1131" s="367">
        <f t="shared" si="86"/>
        <v>18290</v>
      </c>
      <c r="H1131" s="21"/>
      <c r="I1131" s="21"/>
      <c r="J1131" s="21"/>
      <c r="K1131" s="21"/>
      <c r="L1131" s="21"/>
      <c r="M1131" s="21"/>
      <c r="N1131" s="32"/>
      <c r="O1131" s="21"/>
      <c r="P1131" s="21"/>
      <c r="Q1131" s="21"/>
      <c r="R1131" s="21"/>
      <c r="S1131" s="21"/>
      <c r="T1131" s="21"/>
      <c r="U1131" s="21"/>
      <c r="V1131" s="21"/>
    </row>
    <row r="1132" spans="1:22">
      <c r="A1132" s="246">
        <v>45</v>
      </c>
      <c r="B1132" s="32"/>
      <c r="C1132" s="50" t="s">
        <v>1386</v>
      </c>
      <c r="D1132" s="239" t="s">
        <v>70</v>
      </c>
      <c r="E1132" s="235">
        <v>23010</v>
      </c>
      <c r="F1132" s="243">
        <v>1</v>
      </c>
      <c r="G1132" s="367">
        <f t="shared" si="86"/>
        <v>23010</v>
      </c>
      <c r="H1132" s="21"/>
      <c r="I1132" s="21"/>
      <c r="J1132" s="21"/>
      <c r="K1132" s="21"/>
      <c r="L1132" s="21"/>
      <c r="M1132" s="21"/>
      <c r="N1132" s="32"/>
      <c r="O1132" s="21"/>
      <c r="P1132" s="21"/>
      <c r="Q1132" s="21"/>
      <c r="R1132" s="21"/>
      <c r="S1132" s="21"/>
      <c r="T1132" s="21"/>
      <c r="U1132" s="21"/>
      <c r="V1132" s="21"/>
    </row>
    <row r="1133" spans="1:22">
      <c r="A1133" s="246">
        <v>46</v>
      </c>
      <c r="B1133" s="32"/>
      <c r="C1133" s="50" t="s">
        <v>1387</v>
      </c>
      <c r="D1133" s="239" t="s">
        <v>70</v>
      </c>
      <c r="E1133" s="235">
        <v>29500</v>
      </c>
      <c r="F1133" s="243">
        <v>2</v>
      </c>
      <c r="G1133" s="367">
        <f t="shared" si="86"/>
        <v>59000</v>
      </c>
      <c r="H1133" s="21"/>
      <c r="I1133" s="21"/>
      <c r="J1133" s="21"/>
      <c r="K1133" s="21"/>
      <c r="L1133" s="21"/>
      <c r="M1133" s="21"/>
      <c r="N1133" s="32"/>
      <c r="O1133" s="21"/>
      <c r="P1133" s="21"/>
      <c r="Q1133" s="21"/>
      <c r="R1133" s="21"/>
      <c r="S1133" s="21"/>
      <c r="T1133" s="21"/>
      <c r="U1133" s="21"/>
      <c r="V1133" s="21"/>
    </row>
    <row r="1134" spans="1:22">
      <c r="A1134" s="246">
        <v>47</v>
      </c>
      <c r="B1134" s="32"/>
      <c r="C1134" s="50" t="s">
        <v>1388</v>
      </c>
      <c r="D1134" s="239" t="s">
        <v>398</v>
      </c>
      <c r="E1134" s="235">
        <v>156350</v>
      </c>
      <c r="F1134" s="243">
        <v>1</v>
      </c>
      <c r="G1134" s="367">
        <f t="shared" si="86"/>
        <v>156350</v>
      </c>
      <c r="H1134" s="21"/>
      <c r="I1134" s="21"/>
      <c r="J1134" s="21"/>
      <c r="K1134" s="21"/>
      <c r="L1134" s="21"/>
      <c r="M1134" s="21"/>
      <c r="N1134" s="32"/>
      <c r="O1134" s="21"/>
      <c r="P1134" s="21"/>
      <c r="Q1134" s="21"/>
      <c r="R1134" s="21"/>
      <c r="S1134" s="21"/>
      <c r="T1134" s="21"/>
      <c r="U1134" s="21"/>
      <c r="V1134" s="21"/>
    </row>
    <row r="1135" spans="1:22">
      <c r="A1135" s="246">
        <v>48</v>
      </c>
      <c r="B1135" s="32"/>
      <c r="C1135" s="50" t="s">
        <v>1389</v>
      </c>
      <c r="D1135" s="239" t="s">
        <v>398</v>
      </c>
      <c r="E1135" s="235">
        <v>10030</v>
      </c>
      <c r="F1135" s="243">
        <v>2</v>
      </c>
      <c r="G1135" s="367">
        <f t="shared" si="86"/>
        <v>20060</v>
      </c>
      <c r="H1135" s="21"/>
      <c r="I1135" s="21"/>
      <c r="J1135" s="21"/>
      <c r="K1135" s="21"/>
      <c r="L1135" s="21"/>
      <c r="M1135" s="21"/>
      <c r="N1135" s="32"/>
      <c r="O1135" s="21"/>
      <c r="P1135" s="21"/>
      <c r="Q1135" s="21"/>
      <c r="R1135" s="21"/>
      <c r="S1135" s="21"/>
      <c r="T1135" s="21"/>
      <c r="U1135" s="21"/>
      <c r="V1135" s="21"/>
    </row>
    <row r="1136" spans="1:22">
      <c r="A1136" s="246">
        <v>49</v>
      </c>
      <c r="B1136" s="32"/>
      <c r="C1136" s="50" t="s">
        <v>1390</v>
      </c>
      <c r="D1136" s="239" t="s">
        <v>119</v>
      </c>
      <c r="E1136" s="235">
        <v>12390</v>
      </c>
      <c r="F1136" s="243">
        <v>1</v>
      </c>
      <c r="G1136" s="367">
        <f t="shared" si="86"/>
        <v>12390</v>
      </c>
      <c r="H1136" s="21"/>
      <c r="I1136" s="21"/>
      <c r="J1136" s="21"/>
      <c r="K1136" s="21"/>
      <c r="L1136" s="21"/>
      <c r="M1136" s="21"/>
      <c r="N1136" s="32"/>
      <c r="O1136" s="21"/>
      <c r="P1136" s="21"/>
      <c r="Q1136" s="21"/>
      <c r="R1136" s="21"/>
      <c r="S1136" s="21"/>
      <c r="T1136" s="21"/>
      <c r="U1136" s="21"/>
      <c r="V1136" s="21"/>
    </row>
    <row r="1137" spans="1:22">
      <c r="A1137" s="246">
        <v>50</v>
      </c>
      <c r="B1137" s="32"/>
      <c r="C1137" s="50" t="s">
        <v>1391</v>
      </c>
      <c r="D1137" s="239" t="s">
        <v>119</v>
      </c>
      <c r="E1137" s="235">
        <v>20650</v>
      </c>
      <c r="F1137" s="243">
        <v>2</v>
      </c>
      <c r="G1137" s="367">
        <f t="shared" si="86"/>
        <v>41300</v>
      </c>
      <c r="H1137" s="21"/>
      <c r="I1137" s="21"/>
      <c r="J1137" s="21"/>
      <c r="K1137" s="21"/>
      <c r="L1137" s="21"/>
      <c r="M1137" s="21"/>
      <c r="N1137" s="32"/>
      <c r="O1137" s="21"/>
      <c r="P1137" s="21"/>
      <c r="Q1137" s="21"/>
      <c r="R1137" s="21"/>
      <c r="S1137" s="21"/>
      <c r="T1137" s="21"/>
      <c r="U1137" s="21"/>
      <c r="V1137" s="21"/>
    </row>
    <row r="1138" spans="1:22">
      <c r="A1138" s="246">
        <v>51</v>
      </c>
      <c r="B1138" s="32"/>
      <c r="C1138" s="50" t="s">
        <v>1392</v>
      </c>
      <c r="D1138" s="239" t="s">
        <v>119</v>
      </c>
      <c r="E1138" s="235">
        <v>20650</v>
      </c>
      <c r="F1138" s="243">
        <v>2</v>
      </c>
      <c r="G1138" s="367">
        <f t="shared" si="86"/>
        <v>41300</v>
      </c>
      <c r="H1138" s="21"/>
      <c r="I1138" s="21"/>
      <c r="J1138" s="21"/>
      <c r="K1138" s="21"/>
      <c r="L1138" s="21"/>
      <c r="M1138" s="21"/>
      <c r="N1138" s="32"/>
      <c r="O1138" s="21"/>
      <c r="P1138" s="21"/>
      <c r="Q1138" s="21"/>
      <c r="R1138" s="21"/>
      <c r="S1138" s="21"/>
      <c r="T1138" s="21"/>
      <c r="U1138" s="21"/>
      <c r="V1138" s="21"/>
    </row>
    <row r="1139" spans="1:22">
      <c r="A1139" s="246">
        <v>52</v>
      </c>
      <c r="B1139" s="32"/>
      <c r="C1139" s="50" t="s">
        <v>1393</v>
      </c>
      <c r="D1139" s="239" t="s">
        <v>119</v>
      </c>
      <c r="E1139" s="235">
        <v>7670</v>
      </c>
      <c r="F1139" s="243">
        <v>2</v>
      </c>
      <c r="G1139" s="367">
        <f t="shared" si="86"/>
        <v>15340</v>
      </c>
      <c r="H1139" s="21"/>
      <c r="I1139" s="21"/>
      <c r="J1139" s="21"/>
      <c r="K1139" s="21"/>
      <c r="L1139" s="21"/>
      <c r="M1139" s="21"/>
      <c r="N1139" s="32"/>
      <c r="O1139" s="21"/>
      <c r="P1139" s="21"/>
      <c r="Q1139" s="21"/>
      <c r="R1139" s="21"/>
      <c r="S1139" s="21"/>
      <c r="T1139" s="21"/>
      <c r="U1139" s="21"/>
      <c r="V1139" s="21"/>
    </row>
    <row r="1140" spans="1:22">
      <c r="A1140" s="246">
        <v>53</v>
      </c>
      <c r="B1140" s="32"/>
      <c r="C1140" s="50" t="s">
        <v>1394</v>
      </c>
      <c r="D1140" s="239" t="s">
        <v>119</v>
      </c>
      <c r="E1140" s="235">
        <v>590</v>
      </c>
      <c r="F1140" s="243">
        <v>5</v>
      </c>
      <c r="G1140" s="367">
        <f t="shared" si="86"/>
        <v>2950</v>
      </c>
      <c r="H1140" s="21"/>
      <c r="I1140" s="21"/>
      <c r="J1140" s="21"/>
      <c r="K1140" s="21"/>
      <c r="L1140" s="21"/>
      <c r="M1140" s="21"/>
      <c r="N1140" s="32"/>
      <c r="O1140" s="21"/>
      <c r="P1140" s="21"/>
      <c r="Q1140" s="21"/>
      <c r="R1140" s="21"/>
      <c r="S1140" s="21"/>
      <c r="T1140" s="21"/>
      <c r="U1140" s="21"/>
      <c r="V1140" s="21"/>
    </row>
    <row r="1141" spans="1:22">
      <c r="A1141" s="246">
        <v>54</v>
      </c>
      <c r="B1141" s="32"/>
      <c r="C1141" s="50" t="s">
        <v>1395</v>
      </c>
      <c r="D1141" s="239" t="s">
        <v>119</v>
      </c>
      <c r="E1141" s="235">
        <v>590</v>
      </c>
      <c r="F1141" s="243">
        <v>4</v>
      </c>
      <c r="G1141" s="367">
        <f t="shared" si="86"/>
        <v>2360</v>
      </c>
      <c r="H1141" s="21"/>
      <c r="I1141" s="21"/>
      <c r="J1141" s="21"/>
      <c r="K1141" s="21"/>
      <c r="L1141" s="21"/>
      <c r="M1141" s="21"/>
      <c r="N1141" s="32"/>
      <c r="O1141" s="21"/>
      <c r="P1141" s="21"/>
      <c r="Q1141" s="21"/>
      <c r="R1141" s="21"/>
      <c r="S1141" s="21"/>
      <c r="T1141" s="21"/>
      <c r="U1141" s="21"/>
      <c r="V1141" s="21"/>
    </row>
    <row r="1142" spans="1:22">
      <c r="A1142" s="246">
        <v>55</v>
      </c>
      <c r="B1142" s="32"/>
      <c r="C1142" s="50" t="s">
        <v>1396</v>
      </c>
      <c r="D1142" s="239" t="s">
        <v>119</v>
      </c>
      <c r="E1142" s="235">
        <v>767</v>
      </c>
      <c r="F1142" s="243">
        <v>1</v>
      </c>
      <c r="G1142" s="367">
        <f t="shared" si="86"/>
        <v>767</v>
      </c>
      <c r="H1142" s="21"/>
      <c r="I1142" s="21"/>
      <c r="J1142" s="21"/>
      <c r="K1142" s="21"/>
      <c r="L1142" s="21"/>
      <c r="M1142" s="21"/>
      <c r="N1142" s="32"/>
      <c r="O1142" s="21"/>
      <c r="P1142" s="21"/>
      <c r="Q1142" s="21"/>
      <c r="R1142" s="21"/>
      <c r="S1142" s="21"/>
      <c r="T1142" s="21"/>
      <c r="U1142" s="21"/>
      <c r="V1142" s="21"/>
    </row>
    <row r="1143" spans="1:22">
      <c r="A1143" s="246">
        <v>56</v>
      </c>
      <c r="B1143" s="32"/>
      <c r="C1143" s="50" t="s">
        <v>1397</v>
      </c>
      <c r="D1143" s="239" t="s">
        <v>398</v>
      </c>
      <c r="E1143" s="235">
        <v>6490</v>
      </c>
      <c r="F1143" s="243">
        <v>1</v>
      </c>
      <c r="G1143" s="367">
        <f t="shared" si="86"/>
        <v>6490</v>
      </c>
      <c r="H1143" s="21"/>
      <c r="I1143" s="21"/>
      <c r="J1143" s="21"/>
      <c r="K1143" s="21"/>
      <c r="L1143" s="21"/>
      <c r="M1143" s="21"/>
      <c r="N1143" s="32"/>
      <c r="O1143" s="21"/>
      <c r="P1143" s="21"/>
      <c r="Q1143" s="21"/>
      <c r="R1143" s="21"/>
      <c r="S1143" s="21"/>
      <c r="T1143" s="21"/>
      <c r="U1143" s="21"/>
      <c r="V1143" s="21"/>
    </row>
    <row r="1144" spans="1:22">
      <c r="A1144" s="246">
        <v>57</v>
      </c>
      <c r="B1144" s="32"/>
      <c r="C1144" s="50" t="s">
        <v>1398</v>
      </c>
      <c r="D1144" s="239" t="s">
        <v>119</v>
      </c>
      <c r="E1144" s="235">
        <v>35400</v>
      </c>
      <c r="F1144" s="243">
        <v>2</v>
      </c>
      <c r="G1144" s="367">
        <f t="shared" si="86"/>
        <v>70800</v>
      </c>
      <c r="H1144" s="21"/>
      <c r="I1144" s="21"/>
      <c r="J1144" s="21"/>
      <c r="K1144" s="21"/>
      <c r="L1144" s="21"/>
      <c r="M1144" s="21"/>
      <c r="N1144" s="32"/>
      <c r="O1144" s="21"/>
      <c r="P1144" s="21"/>
      <c r="Q1144" s="21"/>
      <c r="R1144" s="21"/>
      <c r="S1144" s="21"/>
      <c r="T1144" s="21"/>
      <c r="U1144" s="21"/>
      <c r="V1144" s="21"/>
    </row>
    <row r="1145" spans="1:22" ht="25.5">
      <c r="A1145" s="246">
        <v>58</v>
      </c>
      <c r="B1145" s="32"/>
      <c r="C1145" s="50" t="s">
        <v>1399</v>
      </c>
      <c r="D1145" s="239" t="s">
        <v>70</v>
      </c>
      <c r="E1145" s="235">
        <v>14160</v>
      </c>
      <c r="F1145" s="243">
        <v>3</v>
      </c>
      <c r="G1145" s="367">
        <f t="shared" si="86"/>
        <v>42480</v>
      </c>
      <c r="H1145" s="21"/>
      <c r="I1145" s="21"/>
      <c r="J1145" s="21"/>
      <c r="K1145" s="21"/>
      <c r="L1145" s="21"/>
      <c r="M1145" s="21"/>
      <c r="N1145" s="32"/>
      <c r="O1145" s="21"/>
      <c r="P1145" s="21"/>
      <c r="Q1145" s="21"/>
      <c r="R1145" s="21"/>
      <c r="S1145" s="21"/>
      <c r="T1145" s="21"/>
      <c r="U1145" s="21"/>
      <c r="V1145" s="21"/>
    </row>
    <row r="1146" spans="1:22">
      <c r="A1146" s="246">
        <v>59</v>
      </c>
      <c r="B1146" s="32"/>
      <c r="C1146" s="50" t="s">
        <v>1400</v>
      </c>
      <c r="D1146" s="239" t="s">
        <v>70</v>
      </c>
      <c r="E1146" s="36">
        <v>487.34</v>
      </c>
      <c r="F1146" s="243">
        <v>3</v>
      </c>
      <c r="G1146" s="367">
        <f t="shared" si="86"/>
        <v>1462.02</v>
      </c>
      <c r="H1146" s="21"/>
      <c r="I1146" s="21"/>
      <c r="J1146" s="21"/>
      <c r="K1146" s="21"/>
      <c r="L1146" s="21"/>
      <c r="M1146" s="21"/>
      <c r="N1146" s="32"/>
      <c r="O1146" s="21"/>
      <c r="P1146" s="21"/>
      <c r="Q1146" s="21"/>
      <c r="R1146" s="21"/>
      <c r="S1146" s="21"/>
      <c r="T1146" s="21"/>
      <c r="U1146" s="21"/>
      <c r="V1146" s="21"/>
    </row>
    <row r="1147" spans="1:22">
      <c r="A1147" s="246">
        <v>60</v>
      </c>
      <c r="B1147" s="32"/>
      <c r="C1147" s="50" t="s">
        <v>1401</v>
      </c>
      <c r="D1147" s="239" t="s">
        <v>59</v>
      </c>
      <c r="E1147" s="36">
        <v>2289.9</v>
      </c>
      <c r="F1147" s="243">
        <v>59</v>
      </c>
      <c r="G1147" s="367">
        <f t="shared" si="86"/>
        <v>135104.1</v>
      </c>
      <c r="H1147" s="21"/>
      <c r="I1147" s="21"/>
      <c r="J1147" s="21"/>
      <c r="K1147" s="21"/>
      <c r="L1147" s="21"/>
      <c r="M1147" s="21"/>
      <c r="N1147" s="32"/>
      <c r="O1147" s="21"/>
      <c r="P1147" s="21"/>
      <c r="Q1147" s="21"/>
      <c r="R1147" s="21"/>
      <c r="S1147" s="21"/>
      <c r="T1147" s="21"/>
      <c r="U1147" s="21"/>
      <c r="V1147" s="21"/>
    </row>
    <row r="1148" spans="1:22">
      <c r="A1148" s="246">
        <v>61</v>
      </c>
      <c r="B1148" s="32" t="s">
        <v>1402</v>
      </c>
      <c r="C1148" s="50" t="s">
        <v>1403</v>
      </c>
      <c r="D1148" s="239" t="s">
        <v>1287</v>
      </c>
      <c r="E1148" s="36">
        <v>53.12</v>
      </c>
      <c r="F1148" s="243">
        <v>100</v>
      </c>
      <c r="G1148" s="367">
        <f t="shared" si="86"/>
        <v>5312</v>
      </c>
      <c r="H1148" s="21"/>
      <c r="I1148" s="21"/>
      <c r="J1148" s="21"/>
      <c r="K1148" s="21"/>
      <c r="L1148" s="21"/>
      <c r="M1148" s="21"/>
      <c r="N1148" s="32"/>
      <c r="O1148" s="21"/>
      <c r="P1148" s="21"/>
      <c r="Q1148" s="21"/>
      <c r="R1148" s="21"/>
      <c r="S1148" s="21"/>
      <c r="T1148" s="21"/>
      <c r="U1148" s="21"/>
      <c r="V1148" s="21"/>
    </row>
    <row r="1149" spans="1:22">
      <c r="A1149" s="246">
        <v>62</v>
      </c>
      <c r="B1149" s="32"/>
      <c r="C1149" s="27" t="s">
        <v>1404</v>
      </c>
      <c r="D1149" s="239" t="s">
        <v>28</v>
      </c>
      <c r="E1149" s="36">
        <v>200</v>
      </c>
      <c r="F1149" s="243">
        <v>32.5</v>
      </c>
      <c r="G1149" s="367">
        <f t="shared" si="86"/>
        <v>6500</v>
      </c>
      <c r="H1149" s="21"/>
      <c r="I1149" s="21"/>
      <c r="J1149" s="21"/>
      <c r="K1149" s="21"/>
      <c r="L1149" s="21"/>
      <c r="M1149" s="21"/>
      <c r="N1149" s="32"/>
      <c r="O1149" s="21"/>
      <c r="P1149" s="21"/>
      <c r="Q1149" s="21"/>
      <c r="R1149" s="21"/>
      <c r="S1149" s="21"/>
      <c r="T1149" s="21"/>
      <c r="U1149" s="21"/>
      <c r="V1149" s="21"/>
    </row>
    <row r="1150" spans="1:22">
      <c r="A1150" s="246">
        <v>63</v>
      </c>
      <c r="B1150" s="32"/>
      <c r="C1150" s="50" t="s">
        <v>1405</v>
      </c>
      <c r="D1150" s="239" t="s">
        <v>70</v>
      </c>
      <c r="E1150" s="35">
        <v>4540</v>
      </c>
      <c r="F1150" s="243">
        <v>1</v>
      </c>
      <c r="G1150" s="367">
        <f t="shared" si="86"/>
        <v>4540</v>
      </c>
      <c r="H1150" s="21"/>
      <c r="I1150" s="21"/>
      <c r="J1150" s="21"/>
      <c r="K1150" s="21"/>
      <c r="L1150" s="21"/>
      <c r="M1150" s="21"/>
      <c r="N1150" s="32"/>
      <c r="O1150" s="21"/>
      <c r="P1150" s="21"/>
      <c r="Q1150" s="21"/>
      <c r="R1150" s="21"/>
      <c r="S1150" s="21"/>
      <c r="T1150" s="21"/>
      <c r="U1150" s="21"/>
      <c r="V1150" s="21"/>
    </row>
    <row r="1151" spans="1:22">
      <c r="A1151" s="246">
        <v>64</v>
      </c>
      <c r="B1151" s="32" t="s">
        <v>1406</v>
      </c>
      <c r="C1151" s="50" t="s">
        <v>1407</v>
      </c>
      <c r="D1151" s="239" t="s">
        <v>70</v>
      </c>
      <c r="E1151" s="35">
        <v>454</v>
      </c>
      <c r="F1151" s="243">
        <v>2</v>
      </c>
      <c r="G1151" s="367">
        <f t="shared" si="86"/>
        <v>908</v>
      </c>
      <c r="H1151" s="21"/>
      <c r="I1151" s="21"/>
      <c r="J1151" s="21"/>
      <c r="K1151" s="21"/>
      <c r="L1151" s="21"/>
      <c r="M1151" s="21"/>
      <c r="N1151" s="32"/>
      <c r="O1151" s="21"/>
      <c r="P1151" s="21"/>
      <c r="Q1151" s="21"/>
      <c r="R1151" s="21"/>
      <c r="S1151" s="21"/>
      <c r="T1151" s="21"/>
      <c r="U1151" s="21"/>
      <c r="V1151" s="21"/>
    </row>
    <row r="1152" spans="1:22">
      <c r="A1152" s="246">
        <v>65</v>
      </c>
      <c r="B1152" s="32"/>
      <c r="C1152" s="50" t="s">
        <v>1408</v>
      </c>
      <c r="D1152" s="239" t="s">
        <v>70</v>
      </c>
      <c r="E1152" s="35">
        <v>5000</v>
      </c>
      <c r="F1152" s="243">
        <v>1</v>
      </c>
      <c r="G1152" s="367">
        <f t="shared" si="86"/>
        <v>5000</v>
      </c>
      <c r="H1152" s="21"/>
      <c r="I1152" s="21"/>
      <c r="J1152" s="21"/>
      <c r="K1152" s="21"/>
      <c r="L1152" s="21"/>
      <c r="M1152" s="21"/>
      <c r="N1152" s="32"/>
      <c r="O1152" s="21"/>
      <c r="P1152" s="21"/>
      <c r="Q1152" s="21"/>
      <c r="R1152" s="21"/>
      <c r="S1152" s="21"/>
      <c r="T1152" s="21"/>
      <c r="U1152" s="21"/>
      <c r="V1152" s="21"/>
    </row>
    <row r="1153" spans="1:22">
      <c r="A1153" s="246">
        <v>66</v>
      </c>
      <c r="B1153" s="32" t="s">
        <v>236</v>
      </c>
      <c r="C1153" s="50" t="s">
        <v>1409</v>
      </c>
      <c r="D1153" s="239" t="s">
        <v>70</v>
      </c>
      <c r="E1153" s="235">
        <v>330</v>
      </c>
      <c r="F1153" s="243">
        <v>12</v>
      </c>
      <c r="G1153" s="367">
        <f t="shared" si="86"/>
        <v>3960</v>
      </c>
      <c r="H1153" s="21"/>
      <c r="I1153" s="21"/>
      <c r="J1153" s="21"/>
      <c r="K1153" s="21"/>
      <c r="L1153" s="21"/>
      <c r="M1153" s="21"/>
      <c r="N1153" s="32"/>
      <c r="O1153" s="21"/>
      <c r="P1153" s="21"/>
      <c r="Q1153" s="21"/>
      <c r="R1153" s="21"/>
      <c r="S1153" s="21"/>
      <c r="T1153" s="21"/>
      <c r="U1153" s="21"/>
      <c r="V1153" s="21"/>
    </row>
    <row r="1154" spans="1:22">
      <c r="A1154" s="246">
        <v>67</v>
      </c>
      <c r="B1154" s="32"/>
      <c r="C1154" s="50" t="s">
        <v>1410</v>
      </c>
      <c r="D1154" s="239" t="s">
        <v>70</v>
      </c>
      <c r="E1154" s="235">
        <v>2246.75</v>
      </c>
      <c r="F1154" s="243">
        <v>3</v>
      </c>
      <c r="G1154" s="367">
        <f t="shared" si="86"/>
        <v>6740.25</v>
      </c>
      <c r="H1154" s="21"/>
      <c r="I1154" s="21"/>
      <c r="J1154" s="21"/>
      <c r="K1154" s="21"/>
      <c r="L1154" s="21"/>
      <c r="M1154" s="21"/>
      <c r="N1154" s="32"/>
      <c r="O1154" s="21"/>
      <c r="P1154" s="21"/>
      <c r="Q1154" s="21"/>
      <c r="R1154" s="21"/>
      <c r="S1154" s="21"/>
      <c r="T1154" s="21"/>
      <c r="U1154" s="21"/>
      <c r="V1154" s="21"/>
    </row>
    <row r="1155" spans="1:22">
      <c r="A1155" s="246">
        <v>68</v>
      </c>
      <c r="B1155" s="32"/>
      <c r="C1155" s="50" t="s">
        <v>1411</v>
      </c>
      <c r="D1155" s="239" t="s">
        <v>70</v>
      </c>
      <c r="E1155" s="235">
        <v>100</v>
      </c>
      <c r="F1155" s="243">
        <v>705</v>
      </c>
      <c r="G1155" s="367">
        <f t="shared" si="86"/>
        <v>70500</v>
      </c>
      <c r="H1155" s="21"/>
      <c r="I1155" s="21"/>
      <c r="J1155" s="21"/>
      <c r="K1155" s="21"/>
      <c r="L1155" s="21"/>
      <c r="M1155" s="21"/>
      <c r="N1155" s="32"/>
      <c r="O1155" s="21"/>
      <c r="P1155" s="21"/>
      <c r="Q1155" s="21"/>
      <c r="R1155" s="21"/>
      <c r="S1155" s="21"/>
      <c r="T1155" s="21"/>
      <c r="U1155" s="21"/>
      <c r="V1155" s="21"/>
    </row>
    <row r="1156" spans="1:22">
      <c r="A1156" s="246">
        <v>69</v>
      </c>
      <c r="B1156" s="32" t="s">
        <v>1412</v>
      </c>
      <c r="C1156" s="50" t="s">
        <v>1413</v>
      </c>
      <c r="D1156" s="239" t="s">
        <v>70</v>
      </c>
      <c r="E1156" s="235">
        <v>70</v>
      </c>
      <c r="F1156" s="243">
        <v>2</v>
      </c>
      <c r="G1156" s="367">
        <f t="shared" si="86"/>
        <v>140</v>
      </c>
      <c r="H1156" s="21"/>
      <c r="I1156" s="21"/>
      <c r="J1156" s="21"/>
      <c r="K1156" s="21"/>
      <c r="L1156" s="21"/>
      <c r="M1156" s="21"/>
      <c r="N1156" s="32"/>
      <c r="O1156" s="21"/>
      <c r="P1156" s="21"/>
      <c r="Q1156" s="21"/>
      <c r="R1156" s="21"/>
      <c r="S1156" s="21"/>
      <c r="T1156" s="21"/>
      <c r="U1156" s="21"/>
      <c r="V1156" s="21"/>
    </row>
    <row r="1157" spans="1:22">
      <c r="A1157" s="246">
        <v>70</v>
      </c>
      <c r="B1157" s="32" t="s">
        <v>1414</v>
      </c>
      <c r="C1157" s="50" t="s">
        <v>1415</v>
      </c>
      <c r="D1157" s="239" t="s">
        <v>70</v>
      </c>
      <c r="E1157" s="235">
        <v>80</v>
      </c>
      <c r="F1157" s="243">
        <v>5</v>
      </c>
      <c r="G1157" s="367">
        <f t="shared" si="86"/>
        <v>400</v>
      </c>
      <c r="H1157" s="21"/>
      <c r="I1157" s="21"/>
      <c r="J1157" s="21"/>
      <c r="K1157" s="21"/>
      <c r="L1157" s="21"/>
      <c r="M1157" s="21"/>
      <c r="N1157" s="32"/>
      <c r="O1157" s="21"/>
      <c r="P1157" s="21"/>
      <c r="Q1157" s="21"/>
      <c r="R1157" s="21"/>
      <c r="S1157" s="21"/>
      <c r="T1157" s="21"/>
      <c r="U1157" s="21"/>
      <c r="V1157" s="21"/>
    </row>
    <row r="1158" spans="1:22">
      <c r="A1158" s="246">
        <v>71</v>
      </c>
      <c r="B1158" s="32" t="s">
        <v>1416</v>
      </c>
      <c r="C1158" s="50" t="s">
        <v>1417</v>
      </c>
      <c r="D1158" s="239" t="s">
        <v>70</v>
      </c>
      <c r="E1158" s="235">
        <v>90</v>
      </c>
      <c r="F1158" s="243">
        <v>5</v>
      </c>
      <c r="G1158" s="367">
        <f t="shared" si="86"/>
        <v>450</v>
      </c>
      <c r="H1158" s="21"/>
      <c r="I1158" s="21"/>
      <c r="J1158" s="21"/>
      <c r="K1158" s="21"/>
      <c r="L1158" s="21"/>
      <c r="M1158" s="21"/>
      <c r="N1158" s="32"/>
      <c r="O1158" s="21"/>
      <c r="P1158" s="21"/>
      <c r="Q1158" s="21"/>
      <c r="R1158" s="21"/>
      <c r="S1158" s="21"/>
      <c r="T1158" s="21"/>
      <c r="U1158" s="21"/>
      <c r="V1158" s="21"/>
    </row>
    <row r="1159" spans="1:22">
      <c r="A1159" s="246">
        <v>72</v>
      </c>
      <c r="B1159" s="32" t="s">
        <v>1418</v>
      </c>
      <c r="C1159" s="50" t="s">
        <v>1419</v>
      </c>
      <c r="D1159" s="239" t="s">
        <v>70</v>
      </c>
      <c r="E1159" s="235">
        <v>55.46</v>
      </c>
      <c r="F1159" s="243">
        <v>3</v>
      </c>
      <c r="G1159" s="367">
        <f t="shared" si="86"/>
        <v>166.38</v>
      </c>
      <c r="H1159" s="21"/>
      <c r="I1159" s="21"/>
      <c r="J1159" s="21"/>
      <c r="K1159" s="21"/>
      <c r="L1159" s="21"/>
      <c r="M1159" s="21"/>
      <c r="N1159" s="32"/>
      <c r="O1159" s="21"/>
      <c r="P1159" s="21"/>
      <c r="Q1159" s="21"/>
      <c r="R1159" s="21"/>
      <c r="S1159" s="21"/>
      <c r="T1159" s="21"/>
      <c r="U1159" s="21"/>
      <c r="V1159" s="21"/>
    </row>
    <row r="1160" spans="1:22">
      <c r="A1160" s="246">
        <v>73</v>
      </c>
      <c r="B1160" s="32" t="s">
        <v>1420</v>
      </c>
      <c r="C1160" s="50" t="s">
        <v>1421</v>
      </c>
      <c r="D1160" s="239" t="s">
        <v>70</v>
      </c>
      <c r="E1160" s="235">
        <v>290.27999999999997</v>
      </c>
      <c r="F1160" s="243">
        <v>5</v>
      </c>
      <c r="G1160" s="367">
        <f t="shared" si="86"/>
        <v>1451.3999999999999</v>
      </c>
      <c r="H1160" s="21"/>
      <c r="I1160" s="21"/>
      <c r="J1160" s="21"/>
      <c r="K1160" s="21"/>
      <c r="L1160" s="21"/>
      <c r="M1160" s="21"/>
      <c r="N1160" s="32"/>
      <c r="O1160" s="21"/>
      <c r="P1160" s="21"/>
      <c r="Q1160" s="21"/>
      <c r="R1160" s="21"/>
      <c r="S1160" s="21"/>
      <c r="T1160" s="21"/>
      <c r="U1160" s="21"/>
      <c r="V1160" s="21"/>
    </row>
    <row r="1161" spans="1:22">
      <c r="A1161" s="246">
        <v>74</v>
      </c>
      <c r="B1161" s="32" t="s">
        <v>1422</v>
      </c>
      <c r="C1161" s="50" t="s">
        <v>1423</v>
      </c>
      <c r="D1161" s="239" t="s">
        <v>70</v>
      </c>
      <c r="E1161" s="235">
        <v>56.64</v>
      </c>
      <c r="F1161" s="243">
        <v>4</v>
      </c>
      <c r="G1161" s="367">
        <f t="shared" si="86"/>
        <v>226.56</v>
      </c>
      <c r="H1161" s="21"/>
      <c r="I1161" s="21"/>
      <c r="J1161" s="21"/>
      <c r="K1161" s="21"/>
      <c r="L1161" s="21"/>
      <c r="M1161" s="21"/>
      <c r="N1161" s="32"/>
      <c r="O1161" s="21"/>
      <c r="P1161" s="21"/>
      <c r="Q1161" s="21"/>
      <c r="R1161" s="21"/>
      <c r="S1161" s="21"/>
      <c r="T1161" s="21"/>
      <c r="U1161" s="21"/>
      <c r="V1161" s="21"/>
    </row>
    <row r="1162" spans="1:22">
      <c r="A1162" s="246">
        <v>75</v>
      </c>
      <c r="B1162" s="32" t="s">
        <v>1424</v>
      </c>
      <c r="C1162" s="50" t="s">
        <v>1425</v>
      </c>
      <c r="D1162" s="239" t="s">
        <v>70</v>
      </c>
      <c r="E1162" s="35">
        <v>454</v>
      </c>
      <c r="F1162" s="243">
        <v>1</v>
      </c>
      <c r="G1162" s="367">
        <f t="shared" si="86"/>
        <v>454</v>
      </c>
      <c r="H1162" s="21"/>
      <c r="I1162" s="21"/>
      <c r="J1162" s="21"/>
      <c r="K1162" s="21"/>
      <c r="L1162" s="21"/>
      <c r="M1162" s="21"/>
      <c r="N1162" s="32"/>
      <c r="O1162" s="21"/>
      <c r="P1162" s="21"/>
      <c r="Q1162" s="21"/>
      <c r="R1162" s="21"/>
      <c r="S1162" s="21"/>
      <c r="T1162" s="21"/>
      <c r="U1162" s="21"/>
      <c r="V1162" s="21"/>
    </row>
    <row r="1163" spans="1:22">
      <c r="A1163" s="246">
        <v>76</v>
      </c>
      <c r="B1163" s="32" t="s">
        <v>1426</v>
      </c>
      <c r="C1163" s="50" t="s">
        <v>1427</v>
      </c>
      <c r="D1163" s="239" t="s">
        <v>70</v>
      </c>
      <c r="E1163" s="35">
        <v>454</v>
      </c>
      <c r="F1163" s="243">
        <v>3</v>
      </c>
      <c r="G1163" s="367">
        <f t="shared" si="86"/>
        <v>1362</v>
      </c>
      <c r="H1163" s="21"/>
      <c r="I1163" s="21"/>
      <c r="J1163" s="21"/>
      <c r="K1163" s="21"/>
      <c r="L1163" s="21"/>
      <c r="M1163" s="21"/>
      <c r="N1163" s="32"/>
      <c r="O1163" s="21"/>
      <c r="P1163" s="21"/>
      <c r="Q1163" s="21"/>
      <c r="R1163" s="21"/>
      <c r="S1163" s="21"/>
      <c r="T1163" s="21"/>
      <c r="U1163" s="21"/>
      <c r="V1163" s="21"/>
    </row>
    <row r="1164" spans="1:22" ht="25.5">
      <c r="A1164" s="246">
        <v>77</v>
      </c>
      <c r="B1164" s="32"/>
      <c r="C1164" s="50" t="s">
        <v>1428</v>
      </c>
      <c r="D1164" s="239" t="s">
        <v>70</v>
      </c>
      <c r="E1164" s="35">
        <v>1411</v>
      </c>
      <c r="F1164" s="243">
        <v>2</v>
      </c>
      <c r="G1164" s="367">
        <f t="shared" ref="G1164:G1185" si="87">F1164*E1164</f>
        <v>2822</v>
      </c>
      <c r="H1164" s="21"/>
      <c r="I1164" s="21"/>
      <c r="J1164" s="21"/>
      <c r="K1164" s="21"/>
      <c r="L1164" s="21"/>
      <c r="M1164" s="21"/>
      <c r="N1164" s="32"/>
      <c r="O1164" s="21"/>
      <c r="P1164" s="21"/>
      <c r="Q1164" s="21"/>
      <c r="R1164" s="21"/>
      <c r="S1164" s="21"/>
      <c r="T1164" s="21"/>
      <c r="U1164" s="21"/>
      <c r="V1164" s="21"/>
    </row>
    <row r="1165" spans="1:22">
      <c r="A1165" s="246">
        <v>78</v>
      </c>
      <c r="B1165" s="32" t="s">
        <v>1429</v>
      </c>
      <c r="C1165" s="50" t="s">
        <v>1430</v>
      </c>
      <c r="D1165" s="239" t="s">
        <v>70</v>
      </c>
      <c r="E1165" s="35">
        <v>454</v>
      </c>
      <c r="F1165" s="243">
        <v>2</v>
      </c>
      <c r="G1165" s="367">
        <f t="shared" si="87"/>
        <v>908</v>
      </c>
      <c r="H1165" s="21"/>
      <c r="I1165" s="21"/>
      <c r="J1165" s="21"/>
      <c r="K1165" s="21"/>
      <c r="L1165" s="21"/>
      <c r="M1165" s="21"/>
      <c r="N1165" s="32"/>
      <c r="O1165" s="21"/>
      <c r="P1165" s="21"/>
      <c r="Q1165" s="21"/>
      <c r="R1165" s="21"/>
      <c r="S1165" s="21"/>
      <c r="T1165" s="21"/>
      <c r="U1165" s="21"/>
      <c r="V1165" s="21"/>
    </row>
    <row r="1166" spans="1:22" ht="14.25">
      <c r="A1166" s="246">
        <v>79</v>
      </c>
      <c r="B1166" s="32"/>
      <c r="C1166" s="50" t="s">
        <v>1431</v>
      </c>
      <c r="D1166" s="239" t="s">
        <v>70</v>
      </c>
      <c r="E1166" s="36">
        <v>10782.5</v>
      </c>
      <c r="F1166" s="243">
        <v>1</v>
      </c>
      <c r="G1166" s="367">
        <f t="shared" si="87"/>
        <v>10782.5</v>
      </c>
      <c r="H1166" s="21"/>
      <c r="I1166" s="21"/>
      <c r="J1166" s="21"/>
      <c r="K1166" s="21"/>
      <c r="L1166" s="21"/>
      <c r="M1166" s="21"/>
      <c r="N1166" s="32"/>
      <c r="O1166" s="21"/>
      <c r="P1166" s="21"/>
      <c r="Q1166" s="21"/>
      <c r="R1166" s="21"/>
      <c r="S1166" s="21"/>
      <c r="T1166" s="21"/>
      <c r="U1166" s="21"/>
      <c r="V1166" s="21"/>
    </row>
    <row r="1167" spans="1:22">
      <c r="A1167" s="246">
        <v>80</v>
      </c>
      <c r="B1167" s="32"/>
      <c r="C1167" s="50" t="s">
        <v>1432</v>
      </c>
      <c r="D1167" s="239" t="s">
        <v>70</v>
      </c>
      <c r="E1167" s="36">
        <v>10782.5</v>
      </c>
      <c r="F1167" s="243">
        <v>1</v>
      </c>
      <c r="G1167" s="367">
        <f t="shared" si="87"/>
        <v>10782.5</v>
      </c>
      <c r="H1167" s="21"/>
      <c r="I1167" s="21"/>
      <c r="J1167" s="21"/>
      <c r="K1167" s="21"/>
      <c r="L1167" s="21"/>
      <c r="M1167" s="21"/>
      <c r="N1167" s="32"/>
      <c r="O1167" s="21"/>
      <c r="P1167" s="21"/>
      <c r="Q1167" s="21"/>
      <c r="R1167" s="21"/>
      <c r="S1167" s="21"/>
      <c r="T1167" s="21"/>
      <c r="U1167" s="21"/>
      <c r="V1167" s="21"/>
    </row>
    <row r="1168" spans="1:22" ht="25.5">
      <c r="A1168" s="246">
        <v>81</v>
      </c>
      <c r="B1168" s="32" t="s">
        <v>1433</v>
      </c>
      <c r="C1168" s="50" t="s">
        <v>1434</v>
      </c>
      <c r="D1168" s="239" t="s">
        <v>70</v>
      </c>
      <c r="E1168" s="36">
        <v>4956</v>
      </c>
      <c r="F1168" s="243">
        <v>1</v>
      </c>
      <c r="G1168" s="367">
        <f t="shared" si="87"/>
        <v>4956</v>
      </c>
      <c r="H1168" s="21"/>
      <c r="I1168" s="21"/>
      <c r="J1168" s="21"/>
      <c r="K1168" s="21"/>
      <c r="L1168" s="21"/>
      <c r="M1168" s="21"/>
      <c r="N1168" s="32"/>
      <c r="O1168" s="21"/>
      <c r="P1168" s="21"/>
      <c r="Q1168" s="21"/>
      <c r="R1168" s="21"/>
      <c r="S1168" s="21"/>
      <c r="T1168" s="21"/>
      <c r="U1168" s="21"/>
      <c r="V1168" s="21"/>
    </row>
    <row r="1169" spans="1:22" ht="25.5">
      <c r="A1169" s="246">
        <v>82</v>
      </c>
      <c r="B1169" s="32"/>
      <c r="C1169" s="50" t="s">
        <v>1435</v>
      </c>
      <c r="D1169" s="239" t="s">
        <v>70</v>
      </c>
      <c r="E1169" s="36">
        <v>10620</v>
      </c>
      <c r="F1169" s="243">
        <v>1</v>
      </c>
      <c r="G1169" s="367">
        <f t="shared" si="87"/>
        <v>10620</v>
      </c>
      <c r="H1169" s="21"/>
      <c r="I1169" s="21"/>
      <c r="J1169" s="21"/>
      <c r="K1169" s="21"/>
      <c r="L1169" s="21"/>
      <c r="M1169" s="21"/>
      <c r="N1169" s="32"/>
      <c r="O1169" s="21"/>
      <c r="P1169" s="21"/>
      <c r="Q1169" s="21"/>
      <c r="R1169" s="21"/>
      <c r="S1169" s="21"/>
      <c r="T1169" s="21"/>
      <c r="U1169" s="21"/>
      <c r="V1169" s="21"/>
    </row>
    <row r="1170" spans="1:22" ht="38.25">
      <c r="A1170" s="246">
        <v>83</v>
      </c>
      <c r="B1170" s="32"/>
      <c r="C1170" s="50" t="s">
        <v>1436</v>
      </c>
      <c r="D1170" s="239" t="s">
        <v>70</v>
      </c>
      <c r="E1170" s="36">
        <v>12331</v>
      </c>
      <c r="F1170" s="243">
        <v>2</v>
      </c>
      <c r="G1170" s="367">
        <f t="shared" si="87"/>
        <v>24662</v>
      </c>
      <c r="H1170" s="21"/>
      <c r="I1170" s="21"/>
      <c r="J1170" s="21"/>
      <c r="K1170" s="21"/>
      <c r="L1170" s="21"/>
      <c r="M1170" s="21"/>
      <c r="N1170" s="32"/>
      <c r="O1170" s="21"/>
      <c r="P1170" s="21"/>
      <c r="Q1170" s="21"/>
      <c r="R1170" s="21"/>
      <c r="S1170" s="21"/>
      <c r="T1170" s="21"/>
      <c r="U1170" s="21"/>
      <c r="V1170" s="21"/>
    </row>
    <row r="1171" spans="1:22" ht="38.25">
      <c r="A1171" s="246">
        <v>84</v>
      </c>
      <c r="B1171" s="32"/>
      <c r="C1171" s="50" t="s">
        <v>1437</v>
      </c>
      <c r="D1171" s="239" t="s">
        <v>70</v>
      </c>
      <c r="E1171" s="36">
        <v>12387</v>
      </c>
      <c r="F1171" s="243">
        <v>2</v>
      </c>
      <c r="G1171" s="367">
        <f t="shared" si="87"/>
        <v>24774</v>
      </c>
      <c r="H1171" s="21"/>
      <c r="I1171" s="21"/>
      <c r="J1171" s="21"/>
      <c r="K1171" s="21"/>
      <c r="L1171" s="21"/>
      <c r="M1171" s="21"/>
      <c r="N1171" s="32"/>
      <c r="O1171" s="21"/>
      <c r="P1171" s="21"/>
      <c r="Q1171" s="21"/>
      <c r="R1171" s="21"/>
      <c r="S1171" s="21"/>
      <c r="T1171" s="21"/>
      <c r="U1171" s="21"/>
      <c r="V1171" s="21"/>
    </row>
    <row r="1172" spans="1:22" ht="25.5">
      <c r="A1172" s="246">
        <v>85</v>
      </c>
      <c r="B1172" s="32"/>
      <c r="C1172" s="50" t="s">
        <v>1438</v>
      </c>
      <c r="D1172" s="239" t="s">
        <v>70</v>
      </c>
      <c r="E1172" s="36">
        <v>15133.5</v>
      </c>
      <c r="F1172" s="243">
        <v>2</v>
      </c>
      <c r="G1172" s="367">
        <f t="shared" si="87"/>
        <v>30267</v>
      </c>
      <c r="H1172" s="21"/>
      <c r="I1172" s="21"/>
      <c r="J1172" s="21"/>
      <c r="K1172" s="21"/>
      <c r="L1172" s="21"/>
      <c r="M1172" s="21"/>
      <c r="N1172" s="32"/>
      <c r="O1172" s="21"/>
      <c r="P1172" s="21"/>
      <c r="Q1172" s="21"/>
      <c r="R1172" s="21"/>
      <c r="S1172" s="21"/>
      <c r="T1172" s="21"/>
      <c r="U1172" s="21"/>
      <c r="V1172" s="21"/>
    </row>
    <row r="1173" spans="1:22" ht="38.25">
      <c r="A1173" s="246">
        <v>86</v>
      </c>
      <c r="B1173" s="32"/>
      <c r="C1173" s="50" t="s">
        <v>1439</v>
      </c>
      <c r="D1173" s="239" t="s">
        <v>70</v>
      </c>
      <c r="E1173" s="36">
        <v>13452</v>
      </c>
      <c r="F1173" s="243">
        <v>1</v>
      </c>
      <c r="G1173" s="367">
        <f t="shared" si="87"/>
        <v>13452</v>
      </c>
      <c r="H1173" s="21"/>
      <c r="I1173" s="21"/>
      <c r="J1173" s="21"/>
      <c r="K1173" s="21"/>
      <c r="L1173" s="21"/>
      <c r="M1173" s="21"/>
      <c r="N1173" s="32"/>
      <c r="O1173" s="21"/>
      <c r="P1173" s="21"/>
      <c r="Q1173" s="21"/>
      <c r="R1173" s="21"/>
      <c r="S1173" s="21"/>
      <c r="T1173" s="21"/>
      <c r="U1173" s="21"/>
      <c r="V1173" s="21"/>
    </row>
    <row r="1174" spans="1:22" ht="25.5">
      <c r="A1174" s="246">
        <v>87</v>
      </c>
      <c r="B1174" s="32"/>
      <c r="C1174" s="50" t="s">
        <v>1440</v>
      </c>
      <c r="D1174" s="239" t="s">
        <v>70</v>
      </c>
      <c r="E1174" s="36">
        <v>3540</v>
      </c>
      <c r="F1174" s="243">
        <v>1</v>
      </c>
      <c r="G1174" s="367">
        <f t="shared" si="87"/>
        <v>3540</v>
      </c>
      <c r="H1174" s="21"/>
      <c r="I1174" s="21"/>
      <c r="J1174" s="21"/>
      <c r="K1174" s="21"/>
      <c r="L1174" s="21"/>
      <c r="M1174" s="21"/>
      <c r="N1174" s="32"/>
      <c r="O1174" s="21"/>
      <c r="P1174" s="21"/>
      <c r="Q1174" s="21"/>
      <c r="R1174" s="21"/>
      <c r="S1174" s="21"/>
      <c r="T1174" s="21"/>
      <c r="U1174" s="21"/>
      <c r="V1174" s="21"/>
    </row>
    <row r="1175" spans="1:22">
      <c r="A1175" s="246">
        <v>88</v>
      </c>
      <c r="B1175" s="32" t="s">
        <v>1441</v>
      </c>
      <c r="C1175" s="50" t="s">
        <v>1442</v>
      </c>
      <c r="D1175" s="239" t="s">
        <v>70</v>
      </c>
      <c r="E1175" s="36">
        <v>685</v>
      </c>
      <c r="F1175" s="42">
        <v>2</v>
      </c>
      <c r="G1175" s="367">
        <f t="shared" si="87"/>
        <v>1370</v>
      </c>
      <c r="H1175" s="21"/>
      <c r="I1175" s="21"/>
      <c r="J1175" s="21"/>
      <c r="K1175" s="21"/>
      <c r="L1175" s="21"/>
      <c r="M1175" s="21"/>
      <c r="N1175" s="32"/>
      <c r="O1175" s="21"/>
      <c r="P1175" s="21"/>
      <c r="Q1175" s="21"/>
      <c r="R1175" s="21"/>
      <c r="S1175" s="21"/>
      <c r="T1175" s="21"/>
      <c r="U1175" s="21"/>
      <c r="V1175" s="21"/>
    </row>
    <row r="1176" spans="1:22">
      <c r="A1176" s="246">
        <v>89</v>
      </c>
      <c r="B1176" s="32" t="s">
        <v>1443</v>
      </c>
      <c r="C1176" s="50" t="s">
        <v>1444</v>
      </c>
      <c r="D1176" s="239" t="s">
        <v>70</v>
      </c>
      <c r="E1176" s="36">
        <v>619</v>
      </c>
      <c r="F1176" s="243">
        <v>1</v>
      </c>
      <c r="G1176" s="367">
        <f t="shared" si="87"/>
        <v>619</v>
      </c>
      <c r="H1176" s="21"/>
      <c r="I1176" s="21"/>
      <c r="J1176" s="21"/>
      <c r="K1176" s="21"/>
      <c r="L1176" s="21"/>
      <c r="M1176" s="21"/>
      <c r="N1176" s="32"/>
      <c r="O1176" s="21"/>
      <c r="P1176" s="21"/>
      <c r="Q1176" s="21"/>
      <c r="R1176" s="21"/>
      <c r="S1176" s="21"/>
      <c r="T1176" s="21"/>
      <c r="U1176" s="21"/>
      <c r="V1176" s="21"/>
    </row>
    <row r="1177" spans="1:22">
      <c r="A1177" s="246">
        <v>90</v>
      </c>
      <c r="B1177" s="32"/>
      <c r="C1177" s="50" t="s">
        <v>1445</v>
      </c>
      <c r="D1177" s="239" t="s">
        <v>70</v>
      </c>
      <c r="E1177" s="36">
        <v>600</v>
      </c>
      <c r="F1177" s="243">
        <v>8</v>
      </c>
      <c r="G1177" s="367">
        <f t="shared" si="87"/>
        <v>4800</v>
      </c>
      <c r="H1177" s="21">
        <v>7</v>
      </c>
      <c r="I1177" s="21"/>
      <c r="J1177" s="21"/>
      <c r="K1177" s="21"/>
      <c r="L1177" s="21"/>
      <c r="M1177" s="21"/>
      <c r="N1177" s="32"/>
      <c r="O1177" s="21"/>
      <c r="P1177" s="21"/>
      <c r="Q1177" s="21"/>
      <c r="R1177" s="21"/>
      <c r="S1177" s="21"/>
      <c r="T1177" s="21"/>
      <c r="U1177" s="21"/>
      <c r="V1177" s="21"/>
    </row>
    <row r="1178" spans="1:22">
      <c r="A1178" s="246">
        <v>91</v>
      </c>
      <c r="B1178" s="32" t="s">
        <v>1446</v>
      </c>
      <c r="C1178" s="50" t="s">
        <v>1447</v>
      </c>
      <c r="D1178" s="239" t="s">
        <v>70</v>
      </c>
      <c r="E1178" s="36">
        <v>800</v>
      </c>
      <c r="F1178" s="243">
        <v>1</v>
      </c>
      <c r="G1178" s="367">
        <f t="shared" si="87"/>
        <v>800</v>
      </c>
      <c r="H1178" s="21"/>
      <c r="I1178" s="21"/>
      <c r="J1178" s="21"/>
      <c r="K1178" s="21"/>
      <c r="L1178" s="21"/>
      <c r="M1178" s="21"/>
      <c r="N1178" s="32"/>
      <c r="O1178" s="21"/>
      <c r="P1178" s="21"/>
      <c r="Q1178" s="21"/>
      <c r="R1178" s="21"/>
      <c r="S1178" s="21"/>
      <c r="T1178" s="21"/>
      <c r="U1178" s="21"/>
      <c r="V1178" s="21"/>
    </row>
    <row r="1179" spans="1:22" ht="25.5">
      <c r="A1179" s="246">
        <v>92</v>
      </c>
      <c r="B1179" s="32"/>
      <c r="C1179" s="50" t="s">
        <v>1448</v>
      </c>
      <c r="D1179" s="239" t="s">
        <v>70</v>
      </c>
      <c r="E1179" s="36">
        <v>3292</v>
      </c>
      <c r="F1179" s="243">
        <v>2</v>
      </c>
      <c r="G1179" s="367">
        <f t="shared" si="87"/>
        <v>6584</v>
      </c>
      <c r="H1179" s="21"/>
      <c r="I1179" s="21"/>
      <c r="J1179" s="21"/>
      <c r="K1179" s="21"/>
      <c r="L1179" s="21"/>
      <c r="M1179" s="21"/>
      <c r="N1179" s="32"/>
      <c r="O1179" s="21"/>
      <c r="P1179" s="21"/>
      <c r="Q1179" s="21"/>
      <c r="R1179" s="21"/>
      <c r="S1179" s="21"/>
      <c r="T1179" s="21"/>
      <c r="U1179" s="21"/>
      <c r="V1179" s="21"/>
    </row>
    <row r="1180" spans="1:22">
      <c r="A1180" s="246">
        <v>93</v>
      </c>
      <c r="B1180" s="32"/>
      <c r="C1180" s="50" t="s">
        <v>1449</v>
      </c>
      <c r="D1180" s="239" t="s">
        <v>70</v>
      </c>
      <c r="E1180" s="35">
        <v>454</v>
      </c>
      <c r="F1180" s="243">
        <v>4</v>
      </c>
      <c r="G1180" s="367">
        <f t="shared" si="87"/>
        <v>1816</v>
      </c>
      <c r="H1180" s="21"/>
      <c r="I1180" s="21"/>
      <c r="J1180" s="21"/>
      <c r="K1180" s="21"/>
      <c r="L1180" s="21"/>
      <c r="M1180" s="21"/>
      <c r="N1180" s="32"/>
      <c r="O1180" s="21"/>
      <c r="P1180" s="21"/>
      <c r="Q1180" s="21"/>
      <c r="R1180" s="21"/>
      <c r="S1180" s="21"/>
      <c r="T1180" s="21"/>
      <c r="U1180" s="21"/>
      <c r="V1180" s="21"/>
    </row>
    <row r="1181" spans="1:22">
      <c r="A1181" s="246">
        <v>94</v>
      </c>
      <c r="B1181" s="32" t="s">
        <v>1450</v>
      </c>
      <c r="C1181" s="50" t="s">
        <v>1451</v>
      </c>
      <c r="D1181" s="239" t="s">
        <v>70</v>
      </c>
      <c r="E1181" s="36">
        <v>1200</v>
      </c>
      <c r="F1181" s="243">
        <v>19</v>
      </c>
      <c r="G1181" s="367">
        <f t="shared" si="87"/>
        <v>22800</v>
      </c>
      <c r="H1181" s="21"/>
      <c r="I1181" s="21"/>
      <c r="J1181" s="21"/>
      <c r="K1181" s="21"/>
      <c r="L1181" s="21"/>
      <c r="M1181" s="21"/>
      <c r="N1181" s="32"/>
      <c r="O1181" s="21"/>
      <c r="P1181" s="21"/>
      <c r="Q1181" s="21"/>
      <c r="R1181" s="21"/>
      <c r="S1181" s="21"/>
      <c r="T1181" s="21"/>
      <c r="U1181" s="21"/>
      <c r="V1181" s="21"/>
    </row>
    <row r="1182" spans="1:22">
      <c r="A1182" s="246">
        <v>95</v>
      </c>
      <c r="B1182" s="32" t="s">
        <v>1452</v>
      </c>
      <c r="C1182" s="50" t="s">
        <v>1453</v>
      </c>
      <c r="D1182" s="239" t="s">
        <v>70</v>
      </c>
      <c r="E1182" s="36">
        <v>1200</v>
      </c>
      <c r="F1182" s="243">
        <v>3</v>
      </c>
      <c r="G1182" s="367">
        <f t="shared" si="87"/>
        <v>3600</v>
      </c>
      <c r="H1182" s="21"/>
      <c r="I1182" s="21"/>
      <c r="J1182" s="21"/>
      <c r="K1182" s="21"/>
      <c r="L1182" s="21"/>
      <c r="M1182" s="21"/>
      <c r="N1182" s="32"/>
      <c r="O1182" s="21"/>
      <c r="P1182" s="21"/>
      <c r="Q1182" s="21"/>
      <c r="R1182" s="21"/>
      <c r="S1182" s="21"/>
      <c r="T1182" s="21"/>
      <c r="U1182" s="21"/>
      <c r="V1182" s="21"/>
    </row>
    <row r="1183" spans="1:22" ht="25.5">
      <c r="A1183" s="246">
        <v>96</v>
      </c>
      <c r="B1183" s="32" t="s">
        <v>1454</v>
      </c>
      <c r="C1183" s="50" t="s">
        <v>1455</v>
      </c>
      <c r="D1183" s="239" t="s">
        <v>70</v>
      </c>
      <c r="E1183" s="35">
        <v>2000</v>
      </c>
      <c r="F1183" s="243">
        <v>22</v>
      </c>
      <c r="G1183" s="367">
        <f t="shared" si="87"/>
        <v>44000</v>
      </c>
      <c r="H1183" s="21"/>
      <c r="I1183" s="21"/>
      <c r="J1183" s="21"/>
      <c r="K1183" s="21"/>
      <c r="L1183" s="21"/>
      <c r="M1183" s="21"/>
      <c r="N1183" s="32"/>
      <c r="O1183" s="21"/>
      <c r="P1183" s="21"/>
      <c r="Q1183" s="21"/>
      <c r="R1183" s="21"/>
      <c r="S1183" s="21"/>
      <c r="T1183" s="21"/>
      <c r="U1183" s="21"/>
      <c r="V1183" s="21"/>
    </row>
    <row r="1184" spans="1:22">
      <c r="A1184" s="246">
        <v>97</v>
      </c>
      <c r="B1184" s="32"/>
      <c r="C1184" s="50" t="s">
        <v>1456</v>
      </c>
      <c r="D1184" s="239" t="s">
        <v>70</v>
      </c>
      <c r="E1184" s="353">
        <v>16048.9</v>
      </c>
      <c r="F1184" s="243">
        <v>4</v>
      </c>
      <c r="G1184" s="367">
        <f t="shared" si="87"/>
        <v>64195.6</v>
      </c>
      <c r="H1184" s="21"/>
      <c r="I1184" s="21"/>
      <c r="J1184" s="21"/>
      <c r="K1184" s="21"/>
      <c r="L1184" s="21"/>
      <c r="M1184" s="21"/>
      <c r="N1184" s="32"/>
      <c r="O1184" s="21"/>
      <c r="P1184" s="21"/>
      <c r="Q1184" s="21"/>
      <c r="R1184" s="21"/>
      <c r="S1184" s="21"/>
      <c r="T1184" s="21"/>
      <c r="U1184" s="21"/>
      <c r="V1184" s="21"/>
    </row>
    <row r="1185" spans="1:22">
      <c r="A1185" s="246">
        <v>98</v>
      </c>
      <c r="B1185" s="32"/>
      <c r="C1185" s="50" t="s">
        <v>1457</v>
      </c>
      <c r="D1185" s="239" t="s">
        <v>70</v>
      </c>
      <c r="E1185" s="35">
        <v>300</v>
      </c>
      <c r="F1185" s="243">
        <v>11</v>
      </c>
      <c r="G1185" s="367">
        <f t="shared" si="87"/>
        <v>3300</v>
      </c>
      <c r="H1185" s="21"/>
      <c r="I1185" s="21"/>
      <c r="J1185" s="21"/>
      <c r="K1185" s="21"/>
      <c r="L1185" s="21"/>
      <c r="M1185" s="21"/>
      <c r="N1185" s="32"/>
      <c r="O1185" s="21"/>
      <c r="P1185" s="21"/>
      <c r="Q1185" s="21"/>
      <c r="R1185" s="21"/>
      <c r="S1185" s="21"/>
      <c r="T1185" s="21"/>
      <c r="U1185" s="21"/>
      <c r="V1185" s="21"/>
    </row>
    <row r="1186" spans="1:22">
      <c r="A1186" s="246">
        <v>99</v>
      </c>
      <c r="B1186" s="246" t="s">
        <v>1458</v>
      </c>
      <c r="C1186" s="50" t="s">
        <v>1459</v>
      </c>
      <c r="D1186" s="239" t="s">
        <v>70</v>
      </c>
      <c r="E1186" s="235">
        <v>4000</v>
      </c>
      <c r="F1186" s="243"/>
      <c r="G1186" s="367"/>
      <c r="H1186" s="21"/>
      <c r="I1186" s="21"/>
      <c r="J1186" s="243">
        <v>2</v>
      </c>
      <c r="K1186" s="32">
        <f>E1186*J1186</f>
        <v>8000</v>
      </c>
      <c r="L1186" s="21"/>
      <c r="M1186" s="21"/>
      <c r="N1186" s="32"/>
      <c r="O1186" s="21"/>
      <c r="P1186" s="21"/>
      <c r="Q1186" s="21"/>
      <c r="R1186" s="21"/>
      <c r="S1186" s="21"/>
      <c r="T1186" s="21"/>
      <c r="U1186" s="21"/>
      <c r="V1186" s="21"/>
    </row>
    <row r="1187" spans="1:22">
      <c r="A1187" s="246">
        <v>100</v>
      </c>
      <c r="B1187" s="21"/>
      <c r="C1187" s="50" t="s">
        <v>1460</v>
      </c>
      <c r="D1187" s="239" t="s">
        <v>70</v>
      </c>
      <c r="E1187" s="36">
        <v>18300</v>
      </c>
      <c r="F1187" s="243"/>
      <c r="G1187" s="367"/>
      <c r="H1187" s="21"/>
      <c r="I1187" s="21"/>
      <c r="J1187" s="243">
        <v>3</v>
      </c>
      <c r="K1187" s="32">
        <f>E1187*J1187</f>
        <v>54900</v>
      </c>
      <c r="L1187" s="21"/>
      <c r="M1187" s="21"/>
      <c r="N1187" s="32"/>
      <c r="O1187" s="21"/>
      <c r="P1187" s="21"/>
      <c r="Q1187" s="21"/>
      <c r="R1187" s="21"/>
      <c r="S1187" s="21"/>
      <c r="T1187" s="21"/>
      <c r="U1187" s="21"/>
      <c r="V1187" s="21"/>
    </row>
    <row r="1188" spans="1:22">
      <c r="A1188" s="246">
        <v>101</v>
      </c>
      <c r="B1188" s="32"/>
      <c r="C1188" s="50" t="s">
        <v>1461</v>
      </c>
      <c r="D1188" s="239" t="s">
        <v>57</v>
      </c>
      <c r="E1188" s="36">
        <v>232512.5</v>
      </c>
      <c r="F1188" s="33">
        <v>0.48499999999999999</v>
      </c>
      <c r="G1188" s="32">
        <f>E1188*F1188</f>
        <v>112768.5625</v>
      </c>
      <c r="H1188" s="21"/>
      <c r="I1188" s="21"/>
      <c r="J1188" s="243"/>
      <c r="K1188" s="367"/>
      <c r="L1188" s="21"/>
      <c r="M1188" s="21"/>
      <c r="N1188" s="32"/>
      <c r="O1188" s="21"/>
      <c r="P1188" s="21"/>
      <c r="Q1188" s="21"/>
      <c r="R1188" s="21"/>
      <c r="S1188" s="21"/>
      <c r="T1188" s="21"/>
      <c r="U1188" s="21"/>
      <c r="V1188" s="21"/>
    </row>
    <row r="1189" spans="1:22">
      <c r="A1189" s="246">
        <v>102</v>
      </c>
      <c r="B1189" s="32"/>
      <c r="C1189" s="50" t="s">
        <v>1462</v>
      </c>
      <c r="D1189" s="239" t="s">
        <v>1287</v>
      </c>
      <c r="E1189" s="36">
        <v>140</v>
      </c>
      <c r="F1189" s="21"/>
      <c r="G1189" s="32"/>
      <c r="H1189" s="21"/>
      <c r="I1189" s="21"/>
      <c r="J1189" s="243">
        <v>179</v>
      </c>
      <c r="K1189" s="367">
        <f t="shared" ref="K1189:K1196" si="88">J1189*E1189</f>
        <v>25060</v>
      </c>
      <c r="L1189" s="21"/>
      <c r="M1189" s="21"/>
      <c r="N1189" s="32"/>
      <c r="O1189" s="21"/>
      <c r="P1189" s="21"/>
      <c r="Q1189" s="21"/>
      <c r="R1189" s="21"/>
      <c r="S1189" s="21"/>
      <c r="T1189" s="21"/>
      <c r="U1189" s="21"/>
      <c r="V1189" s="21"/>
    </row>
    <row r="1190" spans="1:22">
      <c r="A1190" s="246">
        <v>103</v>
      </c>
      <c r="B1190" s="32"/>
      <c r="C1190" s="50" t="s">
        <v>1463</v>
      </c>
      <c r="D1190" s="239" t="s">
        <v>1287</v>
      </c>
      <c r="E1190" s="36">
        <v>140</v>
      </c>
      <c r="F1190" s="21"/>
      <c r="G1190" s="32"/>
      <c r="H1190" s="21"/>
      <c r="I1190" s="21"/>
      <c r="J1190" s="243">
        <v>8</v>
      </c>
      <c r="K1190" s="367">
        <f t="shared" si="88"/>
        <v>1120</v>
      </c>
      <c r="L1190" s="21"/>
      <c r="M1190" s="21"/>
      <c r="N1190" s="32"/>
      <c r="O1190" s="21"/>
      <c r="P1190" s="21"/>
      <c r="Q1190" s="21"/>
      <c r="R1190" s="21"/>
      <c r="S1190" s="21"/>
      <c r="T1190" s="21"/>
      <c r="U1190" s="21"/>
      <c r="V1190" s="21"/>
    </row>
    <row r="1191" spans="1:22">
      <c r="A1191" s="246">
        <v>104</v>
      </c>
      <c r="B1191" s="32" t="s">
        <v>462</v>
      </c>
      <c r="C1191" s="50" t="s">
        <v>1464</v>
      </c>
      <c r="D1191" s="239" t="s">
        <v>70</v>
      </c>
      <c r="E1191" s="36">
        <v>619</v>
      </c>
      <c r="F1191" s="21"/>
      <c r="G1191" s="32"/>
      <c r="H1191" s="21"/>
      <c r="I1191" s="21"/>
      <c r="J1191" s="243">
        <v>11</v>
      </c>
      <c r="K1191" s="367">
        <f t="shared" si="88"/>
        <v>6809</v>
      </c>
      <c r="L1191" s="21"/>
      <c r="M1191" s="21"/>
      <c r="N1191" s="32"/>
      <c r="O1191" s="21"/>
      <c r="P1191" s="21"/>
      <c r="Q1191" s="21"/>
      <c r="R1191" s="21"/>
      <c r="S1191" s="21"/>
      <c r="T1191" s="21"/>
      <c r="U1191" s="21"/>
      <c r="V1191" s="21"/>
    </row>
    <row r="1192" spans="1:22">
      <c r="A1192" s="246">
        <v>105</v>
      </c>
      <c r="B1192" s="32"/>
      <c r="C1192" s="50" t="s">
        <v>1465</v>
      </c>
      <c r="D1192" s="239" t="s">
        <v>70</v>
      </c>
      <c r="E1192" s="36">
        <v>300</v>
      </c>
      <c r="F1192" s="21"/>
      <c r="G1192" s="32"/>
      <c r="H1192" s="21"/>
      <c r="I1192" s="21"/>
      <c r="J1192" s="243">
        <v>9</v>
      </c>
      <c r="K1192" s="367">
        <f t="shared" si="88"/>
        <v>2700</v>
      </c>
      <c r="L1192" s="21"/>
      <c r="M1192" s="21"/>
      <c r="N1192" s="32"/>
      <c r="O1192" s="21"/>
      <c r="P1192" s="21"/>
      <c r="Q1192" s="21"/>
      <c r="R1192" s="21"/>
      <c r="S1192" s="21"/>
      <c r="T1192" s="21"/>
      <c r="U1192" s="21"/>
      <c r="V1192" s="21"/>
    </row>
    <row r="1193" spans="1:22">
      <c r="A1193" s="246">
        <v>106</v>
      </c>
      <c r="B1193" s="32"/>
      <c r="C1193" s="50" t="s">
        <v>1466</v>
      </c>
      <c r="D1193" s="239" t="s">
        <v>70</v>
      </c>
      <c r="E1193" s="235">
        <v>806</v>
      </c>
      <c r="F1193" s="21"/>
      <c r="G1193" s="32"/>
      <c r="H1193" s="21"/>
      <c r="I1193" s="21"/>
      <c r="J1193" s="243">
        <v>3</v>
      </c>
      <c r="K1193" s="367">
        <f t="shared" si="88"/>
        <v>2418</v>
      </c>
      <c r="L1193" s="21"/>
      <c r="M1193" s="21"/>
      <c r="N1193" s="32"/>
      <c r="O1193" s="21"/>
      <c r="P1193" s="21"/>
      <c r="Q1193" s="21"/>
      <c r="R1193" s="21"/>
      <c r="S1193" s="21"/>
      <c r="T1193" s="21"/>
      <c r="U1193" s="21"/>
      <c r="V1193" s="21"/>
    </row>
    <row r="1194" spans="1:22">
      <c r="A1194" s="246">
        <v>107</v>
      </c>
      <c r="B1194" s="32"/>
      <c r="C1194" s="50" t="s">
        <v>1467</v>
      </c>
      <c r="D1194" s="239" t="s">
        <v>70</v>
      </c>
      <c r="E1194" s="35">
        <v>300</v>
      </c>
      <c r="F1194" s="21"/>
      <c r="G1194" s="32"/>
      <c r="H1194" s="21"/>
      <c r="I1194" s="21"/>
      <c r="J1194" s="243">
        <v>12</v>
      </c>
      <c r="K1194" s="367">
        <f t="shared" si="88"/>
        <v>3600</v>
      </c>
      <c r="L1194" s="21"/>
      <c r="M1194" s="21"/>
      <c r="N1194" s="32"/>
      <c r="O1194" s="21"/>
      <c r="P1194" s="21"/>
      <c r="Q1194" s="21"/>
      <c r="R1194" s="21"/>
      <c r="S1194" s="21"/>
      <c r="T1194" s="21"/>
      <c r="U1194" s="21"/>
      <c r="V1194" s="21"/>
    </row>
    <row r="1195" spans="1:22">
      <c r="A1195" s="246">
        <v>108</v>
      </c>
      <c r="B1195" s="32"/>
      <c r="C1195" s="50" t="s">
        <v>1468</v>
      </c>
      <c r="D1195" s="239" t="s">
        <v>70</v>
      </c>
      <c r="E1195" s="35">
        <v>400</v>
      </c>
      <c r="F1195" s="21"/>
      <c r="G1195" s="32"/>
      <c r="H1195" s="21"/>
      <c r="I1195" s="21"/>
      <c r="J1195" s="243">
        <v>28</v>
      </c>
      <c r="K1195" s="367">
        <f t="shared" si="88"/>
        <v>11200</v>
      </c>
      <c r="L1195" s="21"/>
      <c r="M1195" s="21"/>
      <c r="N1195" s="32"/>
      <c r="O1195" s="21"/>
      <c r="P1195" s="21"/>
      <c r="Q1195" s="21"/>
      <c r="R1195" s="21"/>
      <c r="S1195" s="21"/>
      <c r="T1195" s="21"/>
      <c r="U1195" s="21"/>
      <c r="V1195" s="21"/>
    </row>
    <row r="1196" spans="1:22">
      <c r="A1196" s="246">
        <v>109</v>
      </c>
      <c r="B1196" s="32"/>
      <c r="C1196" s="50" t="s">
        <v>1469</v>
      </c>
      <c r="D1196" s="239" t="s">
        <v>70</v>
      </c>
      <c r="E1196" s="235">
        <v>500</v>
      </c>
      <c r="F1196" s="21"/>
      <c r="G1196" s="32"/>
      <c r="H1196" s="21"/>
      <c r="I1196" s="21"/>
      <c r="J1196" s="243">
        <v>6</v>
      </c>
      <c r="K1196" s="367">
        <f t="shared" si="88"/>
        <v>3000</v>
      </c>
      <c r="L1196" s="21"/>
      <c r="M1196" s="21"/>
      <c r="N1196" s="32"/>
      <c r="O1196" s="21"/>
      <c r="P1196" s="21"/>
      <c r="Q1196" s="21"/>
      <c r="R1196" s="21"/>
      <c r="S1196" s="21"/>
      <c r="T1196" s="21"/>
      <c r="U1196" s="21"/>
      <c r="V1196" s="21"/>
    </row>
    <row r="1197" spans="1:22">
      <c r="A1197" s="246">
        <v>110</v>
      </c>
      <c r="B1197" s="32"/>
      <c r="C1197" s="50" t="s">
        <v>1470</v>
      </c>
      <c r="D1197" s="239" t="s">
        <v>63</v>
      </c>
      <c r="E1197" s="235">
        <v>130625</v>
      </c>
      <c r="F1197" s="241">
        <v>2.383</v>
      </c>
      <c r="G1197" s="124">
        <f>E1197*F1197</f>
        <v>311279.375</v>
      </c>
      <c r="H1197" s="21"/>
      <c r="I1197" s="21"/>
      <c r="J1197" s="243"/>
      <c r="K1197" s="367"/>
      <c r="L1197" s="21"/>
      <c r="M1197" s="21"/>
      <c r="N1197" s="32"/>
      <c r="O1197" s="21"/>
      <c r="P1197" s="21"/>
      <c r="Q1197" s="21"/>
      <c r="R1197" s="21"/>
      <c r="S1197" s="21"/>
      <c r="T1197" s="21"/>
      <c r="U1197" s="21"/>
      <c r="V1197" s="21"/>
    </row>
    <row r="1198" spans="1:22">
      <c r="A1198" s="246"/>
      <c r="B1198" s="51"/>
      <c r="C1198" s="368" t="s">
        <v>1471</v>
      </c>
      <c r="D1198" s="369"/>
      <c r="E1198" s="35"/>
      <c r="F1198" s="126"/>
      <c r="G1198" s="370"/>
      <c r="H1198" s="243"/>
      <c r="I1198" s="59"/>
      <c r="J1198" s="243"/>
      <c r="K1198" s="51"/>
      <c r="L1198" s="51"/>
      <c r="M1198" s="51"/>
      <c r="N1198" s="59"/>
      <c r="O1198" s="21"/>
      <c r="P1198" s="21"/>
      <c r="Q1198" s="21"/>
      <c r="R1198" s="21"/>
      <c r="S1198" s="21"/>
      <c r="T1198" s="21"/>
      <c r="U1198" s="21"/>
      <c r="V1198" s="21"/>
    </row>
    <row r="1199" spans="1:22">
      <c r="A1199" s="246">
        <v>111</v>
      </c>
      <c r="B1199" s="51"/>
      <c r="C1199" s="50" t="s">
        <v>1472</v>
      </c>
      <c r="D1199" s="369" t="s">
        <v>119</v>
      </c>
      <c r="E1199" s="35">
        <v>25000</v>
      </c>
      <c r="F1199" s="126"/>
      <c r="G1199" s="370"/>
      <c r="H1199" s="243"/>
      <c r="I1199" s="59"/>
      <c r="J1199" s="243"/>
      <c r="K1199" s="51"/>
      <c r="L1199" s="51"/>
      <c r="M1199" s="51"/>
      <c r="N1199" s="59"/>
      <c r="O1199" s="21"/>
      <c r="P1199" s="21"/>
      <c r="Q1199" s="21"/>
      <c r="R1199" s="21"/>
      <c r="S1199" s="246">
        <v>2</v>
      </c>
      <c r="T1199" s="246"/>
      <c r="U1199" s="21"/>
      <c r="V1199" s="246">
        <f>S1199*E1199</f>
        <v>50000</v>
      </c>
    </row>
    <row r="1200" spans="1:22">
      <c r="A1200" s="246">
        <v>112</v>
      </c>
      <c r="B1200" s="51"/>
      <c r="C1200" s="50" t="s">
        <v>1473</v>
      </c>
      <c r="D1200" s="369" t="s">
        <v>119</v>
      </c>
      <c r="E1200" s="35">
        <v>200</v>
      </c>
      <c r="F1200" s="126"/>
      <c r="G1200" s="370">
        <v>200</v>
      </c>
      <c r="H1200" s="243"/>
      <c r="I1200" s="59"/>
      <c r="J1200" s="243"/>
      <c r="K1200" s="51"/>
      <c r="L1200" s="51"/>
      <c r="M1200" s="51"/>
      <c r="N1200" s="59"/>
      <c r="O1200" s="51"/>
      <c r="P1200" s="59">
        <v>1</v>
      </c>
      <c r="Q1200" s="32"/>
      <c r="R1200" s="32"/>
      <c r="S1200" s="32"/>
      <c r="T1200" s="32"/>
      <c r="U1200" s="246">
        <f t="shared" ref="U1200" si="89">Q1200+P1200</f>
        <v>1</v>
      </c>
      <c r="V1200" s="246">
        <f t="shared" ref="V1200" si="90">U1200*E1200</f>
        <v>200</v>
      </c>
    </row>
    <row r="1201" spans="1:22">
      <c r="A1201" s="246">
        <v>113</v>
      </c>
      <c r="B1201" s="51"/>
      <c r="C1201" s="50" t="s">
        <v>1474</v>
      </c>
      <c r="D1201" s="369" t="s">
        <v>28</v>
      </c>
      <c r="E1201" s="35">
        <v>100</v>
      </c>
      <c r="F1201" s="59">
        <v>441.7</v>
      </c>
      <c r="G1201" s="370">
        <f>F1201*E1201</f>
        <v>44170</v>
      </c>
      <c r="H1201" s="243"/>
      <c r="I1201" s="59"/>
      <c r="J1201" s="243"/>
      <c r="K1201" s="51"/>
      <c r="L1201" s="51"/>
      <c r="M1201" s="51"/>
      <c r="N1201" s="59"/>
      <c r="O1201" s="51"/>
      <c r="P1201" s="51"/>
      <c r="Q1201" s="246"/>
      <c r="R1201" s="246"/>
      <c r="S1201" s="246"/>
      <c r="T1201" s="246"/>
      <c r="U1201" s="2"/>
      <c r="V1201" s="246"/>
    </row>
    <row r="1202" spans="1:22">
      <c r="A1202" s="246">
        <v>114</v>
      </c>
      <c r="B1202" s="51"/>
      <c r="C1202" s="50" t="s">
        <v>1475</v>
      </c>
      <c r="D1202" s="369" t="s">
        <v>28</v>
      </c>
      <c r="E1202" s="35">
        <v>20</v>
      </c>
      <c r="F1202" s="126"/>
      <c r="G1202" s="370"/>
      <c r="H1202" s="243"/>
      <c r="I1202" s="59"/>
      <c r="J1202" s="243"/>
      <c r="K1202" s="51"/>
      <c r="L1202" s="51"/>
      <c r="M1202" s="51"/>
      <c r="N1202" s="59"/>
      <c r="O1202" s="51"/>
      <c r="P1202" s="42"/>
      <c r="Q1202" s="246">
        <v>65</v>
      </c>
      <c r="R1202" s="246"/>
      <c r="S1202" s="246"/>
      <c r="T1202" s="246"/>
      <c r="U1202" s="246">
        <f>Q1202+P1202</f>
        <v>65</v>
      </c>
      <c r="V1202" s="246">
        <f>U1202*E1202</f>
        <v>1300</v>
      </c>
    </row>
    <row r="1203" spans="1:22">
      <c r="A1203" s="246">
        <v>115</v>
      </c>
      <c r="B1203" s="59"/>
      <c r="C1203" s="50" t="s">
        <v>1476</v>
      </c>
      <c r="D1203" s="369" t="s">
        <v>70</v>
      </c>
      <c r="E1203" s="35">
        <v>2000</v>
      </c>
      <c r="F1203" s="51"/>
      <c r="G1203" s="371"/>
      <c r="H1203" s="243"/>
      <c r="I1203" s="243"/>
      <c r="J1203" s="51"/>
      <c r="K1203" s="51"/>
      <c r="L1203" s="21"/>
      <c r="M1203" s="21"/>
      <c r="N1203" s="59"/>
      <c r="O1203" s="51"/>
      <c r="P1203" s="59">
        <v>1</v>
      </c>
      <c r="Q1203" s="32">
        <v>1</v>
      </c>
      <c r="R1203" s="32"/>
      <c r="S1203" s="32"/>
      <c r="T1203" s="32"/>
      <c r="U1203" s="243">
        <v>2</v>
      </c>
      <c r="V1203" s="243">
        <f t="shared" ref="V1203:V1215" si="91">U1203*E1203</f>
        <v>4000</v>
      </c>
    </row>
    <row r="1204" spans="1:22">
      <c r="A1204" s="246">
        <v>116</v>
      </c>
      <c r="B1204" s="59"/>
      <c r="C1204" s="50" t="s">
        <v>1477</v>
      </c>
      <c r="D1204" s="369" t="s">
        <v>70</v>
      </c>
      <c r="E1204" s="35">
        <v>2000</v>
      </c>
      <c r="F1204" s="243"/>
      <c r="G1204" s="371"/>
      <c r="H1204" s="243"/>
      <c r="I1204" s="243"/>
      <c r="J1204" s="51"/>
      <c r="K1204" s="51"/>
      <c r="L1204" s="21"/>
      <c r="M1204" s="21"/>
      <c r="N1204" s="59"/>
      <c r="O1204" s="51"/>
      <c r="P1204" s="51"/>
      <c r="Q1204" s="246">
        <v>1</v>
      </c>
      <c r="R1204" s="246"/>
      <c r="S1204" s="246"/>
      <c r="T1204" s="246"/>
      <c r="U1204" s="243">
        <v>1</v>
      </c>
      <c r="V1204" s="243">
        <v>2000</v>
      </c>
    </row>
    <row r="1205" spans="1:22">
      <c r="A1205" s="246">
        <v>117</v>
      </c>
      <c r="B1205" s="59"/>
      <c r="C1205" s="50" t="s">
        <v>1478</v>
      </c>
      <c r="D1205" s="369" t="s">
        <v>70</v>
      </c>
      <c r="E1205" s="35">
        <v>2000</v>
      </c>
      <c r="F1205" s="243"/>
      <c r="G1205" s="371"/>
      <c r="H1205" s="243"/>
      <c r="I1205" s="243"/>
      <c r="J1205" s="51"/>
      <c r="K1205" s="51"/>
      <c r="L1205" s="21"/>
      <c r="M1205" s="21"/>
      <c r="N1205" s="59"/>
      <c r="O1205" s="51"/>
      <c r="P1205" s="51"/>
      <c r="Q1205" s="246"/>
      <c r="R1205" s="246"/>
      <c r="S1205" s="246"/>
      <c r="T1205" s="246">
        <v>1</v>
      </c>
      <c r="U1205" s="243">
        <v>1</v>
      </c>
      <c r="V1205" s="243">
        <f>E1205*U1205</f>
        <v>2000</v>
      </c>
    </row>
    <row r="1206" spans="1:22">
      <c r="A1206" s="246">
        <v>118</v>
      </c>
      <c r="B1206" s="59"/>
      <c r="C1206" s="50" t="s">
        <v>1479</v>
      </c>
      <c r="D1206" s="369" t="s">
        <v>70</v>
      </c>
      <c r="E1206" s="35">
        <v>5000</v>
      </c>
      <c r="F1206" s="243"/>
      <c r="G1206" s="371"/>
      <c r="H1206" s="243"/>
      <c r="I1206" s="243"/>
      <c r="J1206" s="51"/>
      <c r="K1206" s="51"/>
      <c r="L1206" s="21"/>
      <c r="M1206" s="21"/>
      <c r="N1206" s="59"/>
      <c r="O1206" s="51"/>
      <c r="P1206" s="51"/>
      <c r="Q1206" s="246"/>
      <c r="R1206" s="246"/>
      <c r="S1206" s="246"/>
      <c r="T1206" s="246">
        <v>1</v>
      </c>
      <c r="U1206" s="243">
        <v>1</v>
      </c>
      <c r="V1206" s="243">
        <f>E1206*U1206</f>
        <v>5000</v>
      </c>
    </row>
    <row r="1207" spans="1:22">
      <c r="A1207" s="246">
        <v>119</v>
      </c>
      <c r="B1207" s="59"/>
      <c r="C1207" s="50" t="s">
        <v>1480</v>
      </c>
      <c r="D1207" s="369" t="s">
        <v>70</v>
      </c>
      <c r="E1207" s="35">
        <v>500</v>
      </c>
      <c r="F1207" s="243"/>
      <c r="G1207" s="371"/>
      <c r="H1207" s="243"/>
      <c r="I1207" s="243"/>
      <c r="J1207" s="51"/>
      <c r="K1207" s="51"/>
      <c r="L1207" s="21"/>
      <c r="M1207" s="21"/>
      <c r="N1207" s="59"/>
      <c r="O1207" s="51"/>
      <c r="P1207" s="51"/>
      <c r="Q1207" s="246"/>
      <c r="R1207" s="246"/>
      <c r="S1207" s="246"/>
      <c r="T1207" s="246">
        <v>24</v>
      </c>
      <c r="U1207" s="243">
        <v>24</v>
      </c>
      <c r="V1207" s="243">
        <f>E1207*U1207</f>
        <v>12000</v>
      </c>
    </row>
    <row r="1208" spans="1:22">
      <c r="A1208" s="246">
        <v>120</v>
      </c>
      <c r="B1208" s="59"/>
      <c r="C1208" s="50" t="s">
        <v>1481</v>
      </c>
      <c r="D1208" s="239" t="s">
        <v>70</v>
      </c>
      <c r="E1208" s="235">
        <v>4000</v>
      </c>
      <c r="F1208" s="21"/>
      <c r="G1208" s="242"/>
      <c r="H1208" s="246"/>
      <c r="I1208" s="246"/>
      <c r="J1208" s="21"/>
      <c r="K1208" s="21"/>
      <c r="L1208" s="21"/>
      <c r="M1208" s="21"/>
      <c r="N1208" s="59"/>
      <c r="O1208" s="51"/>
      <c r="P1208" s="243"/>
      <c r="Q1208" s="246">
        <v>1</v>
      </c>
      <c r="R1208" s="246"/>
      <c r="S1208" s="246"/>
      <c r="T1208" s="246"/>
      <c r="U1208" s="243">
        <f>SUM(N1208:Q1208)</f>
        <v>1</v>
      </c>
      <c r="V1208" s="243">
        <f t="shared" si="91"/>
        <v>4000</v>
      </c>
    </row>
    <row r="1209" spans="1:22">
      <c r="A1209" s="246">
        <v>121</v>
      </c>
      <c r="B1209" s="59"/>
      <c r="C1209" s="50" t="s">
        <v>1482</v>
      </c>
      <c r="D1209" s="239" t="s">
        <v>70</v>
      </c>
      <c r="E1209" s="235">
        <v>200</v>
      </c>
      <c r="F1209" s="21"/>
      <c r="G1209" s="242"/>
      <c r="H1209" s="246"/>
      <c r="I1209" s="246"/>
      <c r="J1209" s="21"/>
      <c r="K1209" s="21"/>
      <c r="L1209" s="21"/>
      <c r="M1209" s="21"/>
      <c r="N1209" s="59"/>
      <c r="O1209" s="51"/>
      <c r="P1209" s="59"/>
      <c r="Q1209" s="32"/>
      <c r="R1209" s="32"/>
      <c r="S1209" s="32"/>
      <c r="T1209" s="32"/>
      <c r="U1209" s="243">
        <v>5</v>
      </c>
      <c r="V1209" s="243">
        <f>E1209*U1209</f>
        <v>1000</v>
      </c>
    </row>
    <row r="1210" spans="1:22">
      <c r="A1210" s="246">
        <v>122</v>
      </c>
      <c r="B1210" s="59"/>
      <c r="C1210" s="50" t="s">
        <v>1482</v>
      </c>
      <c r="D1210" s="239" t="s">
        <v>70</v>
      </c>
      <c r="E1210" s="235">
        <v>500</v>
      </c>
      <c r="F1210" s="21"/>
      <c r="G1210" s="242"/>
      <c r="H1210" s="246"/>
      <c r="I1210" s="246"/>
      <c r="J1210" s="21"/>
      <c r="K1210" s="21"/>
      <c r="L1210" s="21"/>
      <c r="M1210" s="21"/>
      <c r="N1210" s="59"/>
      <c r="O1210" s="51"/>
      <c r="P1210" s="59"/>
      <c r="Q1210" s="32"/>
      <c r="R1210" s="32"/>
      <c r="S1210" s="32"/>
      <c r="T1210" s="32"/>
      <c r="U1210" s="243">
        <v>70</v>
      </c>
      <c r="V1210" s="243">
        <f>E1210*U1210</f>
        <v>35000</v>
      </c>
    </row>
    <row r="1211" spans="1:22">
      <c r="A1211" s="246">
        <v>123</v>
      </c>
      <c r="B1211" s="59"/>
      <c r="C1211" s="50" t="s">
        <v>1483</v>
      </c>
      <c r="D1211" s="239" t="s">
        <v>28</v>
      </c>
      <c r="E1211" s="235">
        <v>80</v>
      </c>
      <c r="F1211" s="21"/>
      <c r="G1211" s="242"/>
      <c r="H1211" s="21"/>
      <c r="I1211" s="21"/>
      <c r="J1211" s="21"/>
      <c r="K1211" s="21"/>
      <c r="L1211" s="21"/>
      <c r="M1211" s="21"/>
      <c r="N1211" s="35">
        <v>0</v>
      </c>
      <c r="O1211" s="372">
        <v>5</v>
      </c>
      <c r="P1211" s="59">
        <v>4.25</v>
      </c>
      <c r="Q1211" s="32">
        <v>8.5</v>
      </c>
      <c r="R1211" s="32"/>
      <c r="S1211" s="32"/>
      <c r="T1211" s="32">
        <v>4</v>
      </c>
      <c r="U1211" s="35">
        <v>21.75</v>
      </c>
      <c r="V1211" s="243">
        <f t="shared" si="91"/>
        <v>1740</v>
      </c>
    </row>
    <row r="1212" spans="1:22">
      <c r="A1212" s="246">
        <v>124</v>
      </c>
      <c r="B1212" s="59"/>
      <c r="C1212" s="50" t="s">
        <v>1484</v>
      </c>
      <c r="D1212" s="239" t="s">
        <v>28</v>
      </c>
      <c r="E1212" s="235">
        <v>50</v>
      </c>
      <c r="F1212" s="21"/>
      <c r="G1212" s="242"/>
      <c r="H1212" s="21"/>
      <c r="I1212" s="21"/>
      <c r="J1212" s="21"/>
      <c r="K1212" s="21"/>
      <c r="L1212" s="21"/>
      <c r="M1212" s="21"/>
      <c r="N1212" s="35"/>
      <c r="O1212" s="372"/>
      <c r="P1212" s="59"/>
      <c r="Q1212" s="32"/>
      <c r="R1212" s="32">
        <v>0.5</v>
      </c>
      <c r="S1212" s="32"/>
      <c r="T1212" s="32"/>
      <c r="U1212" s="35"/>
      <c r="V1212" s="243">
        <v>0.5</v>
      </c>
    </row>
    <row r="1213" spans="1:22">
      <c r="A1213" s="246">
        <v>125</v>
      </c>
      <c r="B1213" s="59"/>
      <c r="C1213" s="50" t="s">
        <v>1485</v>
      </c>
      <c r="D1213" s="239" t="s">
        <v>70</v>
      </c>
      <c r="E1213" s="235">
        <v>50</v>
      </c>
      <c r="F1213" s="21"/>
      <c r="G1213" s="242"/>
      <c r="H1213" s="246"/>
      <c r="I1213" s="246"/>
      <c r="J1213" s="21"/>
      <c r="K1213" s="21"/>
      <c r="L1213" s="21"/>
      <c r="M1213" s="21"/>
      <c r="N1213" s="59"/>
      <c r="O1213" s="59"/>
      <c r="P1213" s="51"/>
      <c r="Q1213" s="21"/>
      <c r="R1213" s="246">
        <v>1</v>
      </c>
      <c r="S1213" s="246"/>
      <c r="T1213" s="246"/>
      <c r="U1213" s="243">
        <v>1</v>
      </c>
      <c r="V1213" s="243">
        <f t="shared" si="91"/>
        <v>50</v>
      </c>
    </row>
    <row r="1214" spans="1:22">
      <c r="A1214" s="246">
        <v>126</v>
      </c>
      <c r="B1214" s="59"/>
      <c r="C1214" s="50" t="s">
        <v>1486</v>
      </c>
      <c r="D1214" s="239" t="s">
        <v>28</v>
      </c>
      <c r="E1214" s="235">
        <v>15</v>
      </c>
      <c r="F1214" s="21"/>
      <c r="G1214" s="242"/>
      <c r="H1214" s="246"/>
      <c r="I1214" s="246"/>
      <c r="J1214" s="21"/>
      <c r="K1214" s="21"/>
      <c r="L1214" s="21"/>
      <c r="M1214" s="21"/>
      <c r="N1214" s="59"/>
      <c r="O1214" s="59"/>
      <c r="P1214" s="51"/>
      <c r="Q1214" s="246">
        <v>15</v>
      </c>
      <c r="R1214" s="246"/>
      <c r="S1214" s="246"/>
      <c r="T1214" s="246"/>
      <c r="U1214" s="243">
        <v>15</v>
      </c>
      <c r="V1214" s="243">
        <f t="shared" si="91"/>
        <v>225</v>
      </c>
    </row>
    <row r="1215" spans="1:22">
      <c r="A1215" s="246">
        <v>127</v>
      </c>
      <c r="B1215" s="59"/>
      <c r="C1215" s="50" t="s">
        <v>1487</v>
      </c>
      <c r="D1215" s="239" t="s">
        <v>59</v>
      </c>
      <c r="E1215" s="235">
        <v>30</v>
      </c>
      <c r="F1215" s="21"/>
      <c r="G1215" s="242"/>
      <c r="H1215" s="246"/>
      <c r="I1215" s="246"/>
      <c r="J1215" s="21"/>
      <c r="K1215" s="21"/>
      <c r="L1215" s="21"/>
      <c r="M1215" s="21"/>
      <c r="N1215" s="59"/>
      <c r="O1215" s="59"/>
      <c r="P1215" s="243">
        <v>28</v>
      </c>
      <c r="Q1215" s="246">
        <v>16</v>
      </c>
      <c r="R1215" s="246"/>
      <c r="S1215" s="246"/>
      <c r="T1215" s="246"/>
      <c r="U1215" s="243">
        <f>SUM(P1215:Q1215)</f>
        <v>44</v>
      </c>
      <c r="V1215" s="243">
        <f t="shared" si="91"/>
        <v>1320</v>
      </c>
    </row>
    <row r="1216" spans="1:22">
      <c r="A1216" s="246">
        <v>128</v>
      </c>
      <c r="B1216" s="246"/>
      <c r="C1216" s="27" t="s">
        <v>1488</v>
      </c>
      <c r="D1216" s="246" t="s">
        <v>119</v>
      </c>
      <c r="E1216" s="36">
        <v>10</v>
      </c>
      <c r="F1216" s="21"/>
      <c r="G1216" s="373"/>
      <c r="H1216" s="21"/>
      <c r="I1216" s="21"/>
      <c r="J1216" s="21"/>
      <c r="K1216" s="21"/>
      <c r="L1216" s="21"/>
      <c r="M1216" s="21"/>
      <c r="N1216" s="59"/>
      <c r="O1216" s="51"/>
      <c r="P1216" s="123"/>
      <c r="Q1216" s="21"/>
      <c r="R1216" s="246">
        <v>43</v>
      </c>
      <c r="S1216" s="246"/>
      <c r="T1216" s="246"/>
      <c r="U1216" s="123">
        <v>43</v>
      </c>
      <c r="V1216" s="246">
        <f>U1216*E1216</f>
        <v>430</v>
      </c>
    </row>
    <row r="1217" spans="1:22">
      <c r="A1217" s="61"/>
      <c r="B1217" s="61"/>
      <c r="C1217" s="61"/>
      <c r="D1217" s="61"/>
      <c r="E1217" s="367" t="s">
        <v>1085</v>
      </c>
      <c r="F1217" s="350"/>
      <c r="G1217" s="367">
        <f>SUM(G1088:G1216)</f>
        <v>4056330.2974999999</v>
      </c>
      <c r="H1217" s="73"/>
      <c r="I1217" s="73"/>
      <c r="J1217" s="73"/>
      <c r="K1217" s="241">
        <f>SUM(K1186:K1215)</f>
        <v>118807</v>
      </c>
      <c r="L1217" s="73"/>
      <c r="M1217" s="73"/>
      <c r="N1217" s="241"/>
      <c r="O1217" s="2"/>
      <c r="P1217" s="2"/>
      <c r="Q1217" s="2"/>
      <c r="R1217" s="2"/>
      <c r="S1217" s="2"/>
      <c r="T1217" s="2"/>
      <c r="U1217" s="2"/>
      <c r="V1217" s="243">
        <f>SUM(V1199:V1216)</f>
        <v>120265.5</v>
      </c>
    </row>
    <row r="1218" spans="1:22">
      <c r="A1218" s="61"/>
      <c r="B1218" s="61"/>
      <c r="C1218" s="246" t="s">
        <v>1489</v>
      </c>
      <c r="D1218" s="374"/>
      <c r="E1218" s="375"/>
      <c r="F1218" s="61"/>
      <c r="G1218" s="61"/>
      <c r="H1218" s="61"/>
      <c r="I1218" s="61"/>
      <c r="J1218" s="61"/>
      <c r="K1218" s="61"/>
      <c r="L1218" s="61"/>
      <c r="M1218" s="61"/>
      <c r="O1218" s="61"/>
      <c r="P1218" s="61"/>
    </row>
    <row r="1219" spans="1:22">
      <c r="A1219" s="61"/>
      <c r="B1219" s="61"/>
      <c r="C1219" s="21" t="s">
        <v>1490</v>
      </c>
      <c r="D1219" s="21"/>
      <c r="E1219" s="34">
        <f>G1217</f>
        <v>4056330.2974999999</v>
      </c>
      <c r="F1219" s="61"/>
      <c r="G1219" s="61"/>
      <c r="H1219" s="61"/>
      <c r="I1219" s="61"/>
      <c r="J1219" s="61"/>
      <c r="K1219" s="61"/>
      <c r="L1219" s="61"/>
      <c r="M1219" s="61"/>
      <c r="O1219" s="61"/>
      <c r="P1219" s="61"/>
    </row>
    <row r="1220" spans="1:22">
      <c r="A1220" s="61"/>
      <c r="B1220" s="61"/>
      <c r="C1220" s="21" t="s">
        <v>1491</v>
      </c>
      <c r="D1220" s="21"/>
      <c r="E1220" s="34">
        <f>K1217</f>
        <v>118807</v>
      </c>
      <c r="F1220" s="61"/>
      <c r="G1220" s="61"/>
      <c r="H1220" s="61"/>
      <c r="I1220" s="61"/>
      <c r="J1220" s="61"/>
      <c r="K1220" s="61"/>
      <c r="L1220" s="61"/>
      <c r="M1220" s="61"/>
      <c r="O1220" s="61"/>
      <c r="P1220" s="61"/>
    </row>
    <row r="1221" spans="1:22">
      <c r="A1221" s="61"/>
      <c r="B1221" s="61"/>
      <c r="C1221" s="21" t="s">
        <v>1492</v>
      </c>
      <c r="D1221" s="21"/>
      <c r="E1221" s="34">
        <f>V1217</f>
        <v>120265.5</v>
      </c>
      <c r="F1221" s="61"/>
      <c r="G1221" s="61"/>
      <c r="H1221" s="61"/>
      <c r="I1221" s="61"/>
      <c r="J1221" s="61"/>
      <c r="K1221" s="61"/>
      <c r="L1221" s="61"/>
      <c r="M1221" s="61"/>
      <c r="O1221" s="61"/>
      <c r="P1221" s="61"/>
    </row>
    <row r="1222" spans="1:22">
      <c r="A1222" s="61"/>
      <c r="B1222" s="61"/>
      <c r="C1222" s="2" t="s">
        <v>1493</v>
      </c>
      <c r="D1222" s="2"/>
      <c r="E1222" s="92">
        <f>SUM(E1219:E1221)</f>
        <v>4295402.7974999994</v>
      </c>
      <c r="F1222" s="61"/>
      <c r="G1222" s="61"/>
      <c r="H1222" s="61"/>
      <c r="I1222" s="61"/>
      <c r="J1222" s="61"/>
      <c r="K1222" s="61"/>
      <c r="L1222" s="61"/>
      <c r="M1222" s="61"/>
      <c r="O1222" s="61"/>
      <c r="P1222" s="61"/>
    </row>
    <row r="1223" spans="1:22">
      <c r="A1223" s="61"/>
      <c r="B1223" s="61"/>
      <c r="C1223" s="61"/>
      <c r="D1223" s="61"/>
      <c r="E1223" s="61"/>
      <c r="F1223" s="61"/>
      <c r="G1223" s="61"/>
      <c r="H1223" s="61"/>
      <c r="I1223" s="61"/>
      <c r="J1223" s="61"/>
      <c r="K1223" s="61"/>
      <c r="L1223" s="61"/>
      <c r="M1223" s="61"/>
      <c r="O1223" s="61"/>
      <c r="P1223" s="61"/>
    </row>
    <row r="1224" spans="1:22">
      <c r="A1224" s="376"/>
      <c r="B1224" s="376"/>
      <c r="C1224" s="366" t="s">
        <v>0</v>
      </c>
      <c r="D1224" s="366"/>
      <c r="E1224" s="366"/>
      <c r="F1224" s="366"/>
      <c r="G1224" s="376"/>
      <c r="H1224" s="376"/>
      <c r="I1224" s="376"/>
      <c r="J1224" s="376"/>
      <c r="K1224" s="376"/>
      <c r="L1224" s="376"/>
      <c r="M1224" s="376"/>
      <c r="N1224" s="376"/>
      <c r="O1224" s="376"/>
      <c r="P1224" s="376"/>
    </row>
    <row r="1225" spans="1:22">
      <c r="A1225" s="377" t="s">
        <v>1494</v>
      </c>
      <c r="B1225" s="377"/>
      <c r="C1225" s="377"/>
      <c r="D1225" s="377"/>
      <c r="E1225" s="377"/>
      <c r="F1225" s="377"/>
      <c r="G1225" s="377"/>
      <c r="H1225" s="377"/>
      <c r="I1225" s="377"/>
      <c r="J1225" s="377"/>
      <c r="K1225" s="377"/>
      <c r="L1225" s="376"/>
      <c r="M1225" s="376"/>
      <c r="N1225" s="376"/>
      <c r="O1225" s="376"/>
      <c r="P1225" s="376"/>
    </row>
    <row r="1226" spans="1:22">
      <c r="A1226" s="377" t="s">
        <v>1495</v>
      </c>
      <c r="B1226" s="377"/>
      <c r="C1226" s="377"/>
      <c r="D1226" s="377"/>
      <c r="E1226" s="377"/>
      <c r="F1226" s="377"/>
      <c r="G1226" s="377"/>
      <c r="H1226" s="377"/>
      <c r="I1226" s="377"/>
      <c r="J1226" s="377"/>
      <c r="K1226" s="377"/>
      <c r="L1226" s="376"/>
      <c r="M1226" s="376"/>
      <c r="N1226" s="376"/>
      <c r="O1226" s="376"/>
      <c r="P1226" s="376"/>
    </row>
    <row r="1227" spans="1:22">
      <c r="A1227" s="377" t="s">
        <v>1496</v>
      </c>
      <c r="B1227" s="377"/>
      <c r="C1227" s="377"/>
      <c r="D1227" s="377"/>
      <c r="E1227" s="377"/>
      <c r="F1227" s="377"/>
      <c r="G1227" s="377"/>
      <c r="H1227" s="377"/>
      <c r="I1227" s="377"/>
      <c r="J1227" s="377"/>
      <c r="K1227" s="377"/>
      <c r="L1227" s="376"/>
      <c r="M1227" s="376"/>
      <c r="N1227" s="376"/>
      <c r="O1227" s="376"/>
      <c r="P1227" s="376"/>
    </row>
    <row r="1228" spans="1:22">
      <c r="A1228" s="377" t="s">
        <v>1497</v>
      </c>
      <c r="B1228" s="377"/>
      <c r="C1228" s="377"/>
      <c r="D1228" s="377"/>
      <c r="E1228" s="377"/>
      <c r="F1228" s="377"/>
      <c r="G1228" s="377"/>
      <c r="H1228" s="377"/>
      <c r="I1228" s="377"/>
      <c r="J1228" s="377"/>
      <c r="K1228" s="377"/>
      <c r="L1228" s="376"/>
      <c r="M1228" s="376"/>
      <c r="N1228" s="376"/>
      <c r="O1228" s="376"/>
      <c r="P1228" s="376"/>
    </row>
    <row r="1229" spans="1:22">
      <c r="A1229" s="378" t="s">
        <v>1498</v>
      </c>
      <c r="B1229" s="378"/>
      <c r="C1229" s="378"/>
      <c r="D1229" s="378"/>
      <c r="E1229" s="378"/>
      <c r="F1229" s="378"/>
      <c r="G1229" s="378"/>
      <c r="H1229" s="376"/>
      <c r="I1229" s="376"/>
      <c r="J1229" s="376"/>
      <c r="K1229" s="376"/>
      <c r="L1229" s="376"/>
      <c r="M1229" s="376"/>
      <c r="N1229" s="376"/>
      <c r="O1229" s="376"/>
      <c r="P1229" s="376"/>
    </row>
    <row r="1230" spans="1:22">
      <c r="A1230" s="285" t="s">
        <v>10</v>
      </c>
      <c r="B1230" s="285" t="s">
        <v>326</v>
      </c>
      <c r="C1230" s="285" t="s">
        <v>11</v>
      </c>
      <c r="D1230" s="285" t="s">
        <v>12</v>
      </c>
      <c r="E1230" s="287" t="s">
        <v>328</v>
      </c>
      <c r="F1230" s="290" t="s">
        <v>14</v>
      </c>
      <c r="G1230" s="291"/>
      <c r="H1230" s="289" t="s">
        <v>108</v>
      </c>
      <c r="I1230" s="289"/>
      <c r="J1230" s="289" t="s">
        <v>16</v>
      </c>
      <c r="K1230" s="289"/>
      <c r="L1230" s="289" t="s">
        <v>17</v>
      </c>
      <c r="M1230" s="289"/>
      <c r="N1230" s="289" t="s">
        <v>176</v>
      </c>
      <c r="O1230" s="289"/>
      <c r="P1230" s="234" t="s">
        <v>1499</v>
      </c>
    </row>
    <row r="1231" spans="1:22" ht="38.25">
      <c r="A1231" s="286"/>
      <c r="B1231" s="286"/>
      <c r="C1231" s="286"/>
      <c r="D1231" s="286"/>
      <c r="E1231" s="288"/>
      <c r="F1231" s="246" t="s">
        <v>111</v>
      </c>
      <c r="G1231" s="234" t="s">
        <v>22</v>
      </c>
      <c r="H1231" s="246" t="s">
        <v>111</v>
      </c>
      <c r="I1231" s="234" t="s">
        <v>22</v>
      </c>
      <c r="J1231" s="246" t="s">
        <v>111</v>
      </c>
      <c r="K1231" s="234" t="s">
        <v>22</v>
      </c>
      <c r="L1231" s="246" t="s">
        <v>111</v>
      </c>
      <c r="M1231" s="234" t="s">
        <v>22</v>
      </c>
      <c r="N1231" s="246" t="s">
        <v>111</v>
      </c>
      <c r="O1231" s="234" t="s">
        <v>22</v>
      </c>
      <c r="P1231" s="234" t="s">
        <v>22</v>
      </c>
    </row>
    <row r="1232" spans="1:22">
      <c r="A1232" s="246">
        <v>1</v>
      </c>
      <c r="B1232" s="246" t="s">
        <v>1500</v>
      </c>
      <c r="C1232" s="27" t="s">
        <v>1501</v>
      </c>
      <c r="D1232" s="246" t="s">
        <v>70</v>
      </c>
      <c r="E1232" s="235">
        <v>4540</v>
      </c>
      <c r="F1232" s="246">
        <v>1</v>
      </c>
      <c r="G1232" s="235">
        <f t="shared" ref="G1232:G1295" si="92">E1232*F1232</f>
        <v>4540</v>
      </c>
      <c r="H1232" s="246"/>
      <c r="I1232" s="246"/>
      <c r="J1232" s="246"/>
      <c r="K1232" s="246"/>
      <c r="L1232" s="246"/>
      <c r="M1232" s="246"/>
      <c r="N1232" s="246"/>
      <c r="O1232" s="246"/>
      <c r="P1232" s="246"/>
    </row>
    <row r="1233" spans="1:16">
      <c r="A1233" s="246">
        <v>2</v>
      </c>
      <c r="B1233" s="246" t="s">
        <v>1502</v>
      </c>
      <c r="C1233" s="27" t="s">
        <v>1503</v>
      </c>
      <c r="D1233" s="246" t="s">
        <v>70</v>
      </c>
      <c r="E1233" s="235">
        <v>4540</v>
      </c>
      <c r="F1233" s="246">
        <v>2</v>
      </c>
      <c r="G1233" s="235">
        <f t="shared" si="92"/>
        <v>9080</v>
      </c>
      <c r="H1233" s="246"/>
      <c r="I1233" s="246"/>
      <c r="J1233" s="246"/>
      <c r="K1233" s="246"/>
      <c r="L1233" s="246"/>
      <c r="M1233" s="246"/>
      <c r="N1233" s="246"/>
      <c r="O1233" s="241"/>
      <c r="P1233" s="246"/>
    </row>
    <row r="1234" spans="1:16">
      <c r="A1234" s="246">
        <v>3</v>
      </c>
      <c r="B1234" s="246" t="s">
        <v>1504</v>
      </c>
      <c r="C1234" s="27" t="s">
        <v>1505</v>
      </c>
      <c r="D1234" s="246" t="s">
        <v>70</v>
      </c>
      <c r="E1234" s="235">
        <v>12720</v>
      </c>
      <c r="F1234" s="246">
        <v>2</v>
      </c>
      <c r="G1234" s="235">
        <f t="shared" si="92"/>
        <v>25440</v>
      </c>
      <c r="H1234" s="246"/>
      <c r="I1234" s="246"/>
      <c r="J1234" s="246"/>
      <c r="K1234" s="246"/>
      <c r="L1234" s="246"/>
      <c r="M1234" s="246"/>
      <c r="N1234" s="246"/>
      <c r="O1234" s="246"/>
      <c r="P1234" s="246"/>
    </row>
    <row r="1235" spans="1:16" ht="25.5">
      <c r="A1235" s="246">
        <v>4</v>
      </c>
      <c r="B1235" s="246" t="s">
        <v>1506</v>
      </c>
      <c r="C1235" s="27" t="s">
        <v>1507</v>
      </c>
      <c r="D1235" s="246" t="s">
        <v>63</v>
      </c>
      <c r="E1235" s="235">
        <v>106414.39999999999</v>
      </c>
      <c r="F1235" s="49">
        <v>1.4079999999999999</v>
      </c>
      <c r="G1235" s="235">
        <f t="shared" si="92"/>
        <v>149831.47519999999</v>
      </c>
      <c r="H1235" s="246"/>
      <c r="I1235" s="246"/>
      <c r="J1235" s="246"/>
      <c r="K1235" s="246"/>
      <c r="L1235" s="246"/>
      <c r="M1235" s="246"/>
      <c r="N1235" s="246"/>
      <c r="O1235" s="246"/>
      <c r="P1235" s="246"/>
    </row>
    <row r="1236" spans="1:16">
      <c r="A1236" s="246">
        <v>5</v>
      </c>
      <c r="B1236" s="246" t="s">
        <v>1508</v>
      </c>
      <c r="C1236" s="27" t="s">
        <v>1509</v>
      </c>
      <c r="D1236" s="246" t="s">
        <v>59</v>
      </c>
      <c r="E1236" s="235">
        <v>221.33</v>
      </c>
      <c r="F1236" s="246">
        <v>50</v>
      </c>
      <c r="G1236" s="235">
        <f t="shared" si="92"/>
        <v>11066.5</v>
      </c>
      <c r="H1236" s="246"/>
      <c r="I1236" s="246"/>
      <c r="J1236" s="246"/>
      <c r="K1236" s="246"/>
      <c r="L1236" s="246"/>
      <c r="M1236" s="246"/>
      <c r="N1236" s="246"/>
      <c r="O1236" s="246"/>
      <c r="P1236" s="246"/>
    </row>
    <row r="1237" spans="1:16">
      <c r="A1237" s="246">
        <v>6</v>
      </c>
      <c r="B1237" s="246" t="s">
        <v>1510</v>
      </c>
      <c r="C1237" s="27" t="s">
        <v>1511</v>
      </c>
      <c r="D1237" s="246" t="s">
        <v>59</v>
      </c>
      <c r="E1237" s="235">
        <v>221.33</v>
      </c>
      <c r="F1237" s="246">
        <v>19</v>
      </c>
      <c r="G1237" s="235">
        <f t="shared" si="92"/>
        <v>4205.2700000000004</v>
      </c>
      <c r="H1237" s="246"/>
      <c r="I1237" s="246"/>
      <c r="J1237" s="246"/>
      <c r="K1237" s="246"/>
      <c r="L1237" s="246"/>
      <c r="M1237" s="246"/>
      <c r="N1237" s="246"/>
      <c r="O1237" s="246"/>
      <c r="P1237" s="246"/>
    </row>
    <row r="1238" spans="1:16">
      <c r="A1238" s="246">
        <v>7</v>
      </c>
      <c r="B1238" s="246" t="s">
        <v>1512</v>
      </c>
      <c r="C1238" s="27" t="s">
        <v>1513</v>
      </c>
      <c r="D1238" s="246" t="s">
        <v>59</v>
      </c>
      <c r="E1238" s="235">
        <v>100</v>
      </c>
      <c r="F1238" s="246">
        <v>20</v>
      </c>
      <c r="G1238" s="235">
        <f t="shared" si="92"/>
        <v>2000</v>
      </c>
      <c r="H1238" s="246"/>
      <c r="I1238" s="246"/>
      <c r="J1238" s="246"/>
      <c r="K1238" s="246"/>
      <c r="L1238" s="246"/>
      <c r="M1238" s="246"/>
      <c r="N1238" s="246"/>
      <c r="O1238" s="246"/>
      <c r="P1238" s="246"/>
    </row>
    <row r="1239" spans="1:16">
      <c r="A1239" s="246">
        <v>8</v>
      </c>
      <c r="B1239" s="246" t="s">
        <v>1514</v>
      </c>
      <c r="C1239" s="27" t="s">
        <v>1515</v>
      </c>
      <c r="D1239" s="246" t="s">
        <v>63</v>
      </c>
      <c r="E1239" s="235">
        <v>88341</v>
      </c>
      <c r="F1239" s="49">
        <v>0.28000000000000003</v>
      </c>
      <c r="G1239" s="235">
        <f t="shared" si="92"/>
        <v>24735.480000000003</v>
      </c>
      <c r="H1239" s="246"/>
      <c r="I1239" s="246"/>
      <c r="J1239" s="246"/>
      <c r="K1239" s="246"/>
      <c r="L1239" s="246"/>
      <c r="M1239" s="246"/>
      <c r="N1239" s="246"/>
      <c r="O1239" s="246"/>
      <c r="P1239" s="246"/>
    </row>
    <row r="1240" spans="1:16">
      <c r="A1240" s="246">
        <v>9</v>
      </c>
      <c r="B1240" s="246" t="s">
        <v>1516</v>
      </c>
      <c r="C1240" s="27" t="s">
        <v>1517</v>
      </c>
      <c r="D1240" s="246" t="s">
        <v>63</v>
      </c>
      <c r="E1240" s="235">
        <v>84325</v>
      </c>
      <c r="F1240" s="49">
        <v>4.2000000000000003E-2</v>
      </c>
      <c r="G1240" s="235">
        <f t="shared" si="92"/>
        <v>3541.65</v>
      </c>
      <c r="H1240" s="246"/>
      <c r="I1240" s="246"/>
      <c r="J1240" s="246"/>
      <c r="K1240" s="246"/>
      <c r="L1240" s="246"/>
      <c r="M1240" s="246"/>
      <c r="N1240" s="246"/>
      <c r="O1240" s="246"/>
      <c r="P1240" s="246"/>
    </row>
    <row r="1241" spans="1:16">
      <c r="A1241" s="246">
        <v>10</v>
      </c>
      <c r="B1241" s="244" t="s">
        <v>1518</v>
      </c>
      <c r="C1241" s="27" t="s">
        <v>1519</v>
      </c>
      <c r="D1241" s="246" t="s">
        <v>70</v>
      </c>
      <c r="E1241" s="235">
        <v>50</v>
      </c>
      <c r="F1241" s="246">
        <v>18</v>
      </c>
      <c r="G1241" s="235">
        <f t="shared" si="92"/>
        <v>900</v>
      </c>
      <c r="H1241" s="246"/>
      <c r="I1241" s="246"/>
      <c r="J1241" s="246"/>
      <c r="K1241" s="246"/>
      <c r="L1241" s="246"/>
      <c r="M1241" s="246"/>
      <c r="N1241" s="246"/>
      <c r="O1241" s="246"/>
      <c r="P1241" s="246"/>
    </row>
    <row r="1242" spans="1:16" ht="25.5">
      <c r="A1242" s="246">
        <v>11</v>
      </c>
      <c r="B1242" s="246" t="s">
        <v>1520</v>
      </c>
      <c r="C1242" s="27" t="s">
        <v>1521</v>
      </c>
      <c r="D1242" s="234" t="s">
        <v>70</v>
      </c>
      <c r="E1242" s="235">
        <v>28084</v>
      </c>
      <c r="F1242" s="246">
        <v>1</v>
      </c>
      <c r="G1242" s="235">
        <f t="shared" si="92"/>
        <v>28084</v>
      </c>
      <c r="H1242" s="246"/>
      <c r="I1242" s="246"/>
      <c r="J1242" s="246"/>
      <c r="K1242" s="246"/>
      <c r="L1242" s="246"/>
      <c r="M1242" s="246"/>
      <c r="N1242" s="246"/>
      <c r="O1242" s="246"/>
      <c r="P1242" s="246"/>
    </row>
    <row r="1243" spans="1:16">
      <c r="A1243" s="246">
        <v>12</v>
      </c>
      <c r="B1243" s="246" t="s">
        <v>698</v>
      </c>
      <c r="C1243" s="27" t="s">
        <v>1522</v>
      </c>
      <c r="D1243" s="246" t="s">
        <v>59</v>
      </c>
      <c r="E1243" s="235">
        <v>700</v>
      </c>
      <c r="F1243" s="246">
        <v>55</v>
      </c>
      <c r="G1243" s="235">
        <f t="shared" si="92"/>
        <v>38500</v>
      </c>
      <c r="H1243" s="246"/>
      <c r="I1243" s="246"/>
      <c r="J1243" s="246"/>
      <c r="K1243" s="246"/>
      <c r="L1243" s="246"/>
      <c r="M1243" s="246"/>
      <c r="N1243" s="246"/>
      <c r="O1243" s="246"/>
      <c r="P1243" s="246"/>
    </row>
    <row r="1244" spans="1:16">
      <c r="A1244" s="246">
        <v>13</v>
      </c>
      <c r="B1244" s="246" t="s">
        <v>1523</v>
      </c>
      <c r="C1244" s="27" t="s">
        <v>1524</v>
      </c>
      <c r="D1244" s="246" t="s">
        <v>59</v>
      </c>
      <c r="E1244" s="235">
        <v>96.29</v>
      </c>
      <c r="F1244" s="246">
        <v>48</v>
      </c>
      <c r="G1244" s="235">
        <f t="shared" si="92"/>
        <v>4621.92</v>
      </c>
      <c r="H1244" s="246"/>
      <c r="I1244" s="246"/>
      <c r="J1244" s="246"/>
      <c r="K1244" s="246"/>
      <c r="L1244" s="246"/>
      <c r="M1244" s="246"/>
      <c r="N1244" s="246"/>
      <c r="O1244" s="246"/>
      <c r="P1244" s="246"/>
    </row>
    <row r="1245" spans="1:16" ht="25.5">
      <c r="A1245" s="246">
        <v>14</v>
      </c>
      <c r="B1245" s="246" t="s">
        <v>1525</v>
      </c>
      <c r="C1245" s="27" t="s">
        <v>1526</v>
      </c>
      <c r="D1245" s="246" t="s">
        <v>59</v>
      </c>
      <c r="E1245" s="235">
        <v>100</v>
      </c>
      <c r="F1245" s="246">
        <v>40</v>
      </c>
      <c r="G1245" s="235">
        <f t="shared" si="92"/>
        <v>4000</v>
      </c>
      <c r="H1245" s="246"/>
      <c r="I1245" s="246"/>
      <c r="J1245" s="246"/>
      <c r="K1245" s="246"/>
      <c r="L1245" s="246"/>
      <c r="M1245" s="246"/>
      <c r="N1245" s="246"/>
      <c r="O1245" s="246"/>
      <c r="P1245" s="246"/>
    </row>
    <row r="1246" spans="1:16">
      <c r="A1246" s="246">
        <v>15</v>
      </c>
      <c r="B1246" s="246" t="s">
        <v>209</v>
      </c>
      <c r="C1246" s="27" t="s">
        <v>1527</v>
      </c>
      <c r="D1246" s="246" t="s">
        <v>59</v>
      </c>
      <c r="E1246" s="235">
        <v>232</v>
      </c>
      <c r="F1246" s="246">
        <v>240</v>
      </c>
      <c r="G1246" s="235">
        <f t="shared" si="92"/>
        <v>55680</v>
      </c>
      <c r="H1246" s="246"/>
      <c r="I1246" s="246"/>
      <c r="J1246" s="246"/>
      <c r="K1246" s="246"/>
      <c r="L1246" s="246"/>
      <c r="M1246" s="246"/>
      <c r="N1246" s="246"/>
      <c r="O1246" s="246"/>
      <c r="P1246" s="246"/>
    </row>
    <row r="1247" spans="1:16" ht="25.5">
      <c r="A1247" s="246">
        <v>16</v>
      </c>
      <c r="B1247" s="246" t="s">
        <v>1450</v>
      </c>
      <c r="C1247" s="27" t="s">
        <v>1528</v>
      </c>
      <c r="D1247" s="246" t="s">
        <v>70</v>
      </c>
      <c r="E1247" s="235">
        <v>4534.33</v>
      </c>
      <c r="F1247" s="246">
        <v>14</v>
      </c>
      <c r="G1247" s="235">
        <f t="shared" si="92"/>
        <v>63480.619999999995</v>
      </c>
      <c r="H1247" s="246"/>
      <c r="I1247" s="246"/>
      <c r="J1247" s="246"/>
      <c r="K1247" s="246"/>
      <c r="L1247" s="246"/>
      <c r="M1247" s="246"/>
      <c r="N1247" s="246"/>
      <c r="O1247" s="246"/>
      <c r="P1247" s="246"/>
    </row>
    <row r="1248" spans="1:16">
      <c r="A1248" s="246">
        <v>17</v>
      </c>
      <c r="B1248" s="246" t="s">
        <v>1529</v>
      </c>
      <c r="C1248" s="27" t="s">
        <v>1530</v>
      </c>
      <c r="D1248" s="246" t="s">
        <v>70</v>
      </c>
      <c r="E1248" s="235">
        <v>100</v>
      </c>
      <c r="F1248" s="246">
        <v>3</v>
      </c>
      <c r="G1248" s="235">
        <f t="shared" si="92"/>
        <v>300</v>
      </c>
      <c r="H1248" s="246"/>
      <c r="I1248" s="246"/>
      <c r="J1248" s="246"/>
      <c r="K1248" s="246"/>
      <c r="L1248" s="246"/>
      <c r="M1248" s="246"/>
      <c r="N1248" s="246"/>
      <c r="O1248" s="246"/>
      <c r="P1248" s="246"/>
    </row>
    <row r="1249" spans="1:16">
      <c r="A1249" s="246">
        <v>18</v>
      </c>
      <c r="B1249" s="246" t="s">
        <v>189</v>
      </c>
      <c r="C1249" s="27" t="s">
        <v>1531</v>
      </c>
      <c r="D1249" s="246" t="s">
        <v>70</v>
      </c>
      <c r="E1249" s="235">
        <v>1935.33</v>
      </c>
      <c r="F1249" s="246">
        <v>3</v>
      </c>
      <c r="G1249" s="235">
        <f t="shared" si="92"/>
        <v>5805.99</v>
      </c>
      <c r="H1249" s="246"/>
      <c r="I1249" s="246"/>
      <c r="J1249" s="246"/>
      <c r="K1249" s="246"/>
      <c r="L1249" s="246"/>
      <c r="M1249" s="246"/>
      <c r="N1249" s="246"/>
      <c r="O1249" s="246"/>
      <c r="P1249" s="246"/>
    </row>
    <row r="1250" spans="1:16">
      <c r="A1250" s="246">
        <v>19</v>
      </c>
      <c r="B1250" s="246" t="s">
        <v>187</v>
      </c>
      <c r="C1250" s="27" t="s">
        <v>1532</v>
      </c>
      <c r="D1250" s="246" t="s">
        <v>70</v>
      </c>
      <c r="E1250" s="235">
        <v>851.25</v>
      </c>
      <c r="F1250" s="246">
        <v>3</v>
      </c>
      <c r="G1250" s="235">
        <f t="shared" si="92"/>
        <v>2553.75</v>
      </c>
      <c r="H1250" s="246"/>
      <c r="I1250" s="246"/>
      <c r="J1250" s="246"/>
      <c r="K1250" s="246"/>
      <c r="L1250" s="246"/>
      <c r="M1250" s="246"/>
      <c r="N1250" s="246"/>
      <c r="O1250" s="246"/>
      <c r="P1250" s="246"/>
    </row>
    <row r="1251" spans="1:16">
      <c r="A1251" s="246">
        <v>20</v>
      </c>
      <c r="B1251" s="246" t="s">
        <v>236</v>
      </c>
      <c r="C1251" s="27" t="s">
        <v>1267</v>
      </c>
      <c r="D1251" s="246" t="s">
        <v>70</v>
      </c>
      <c r="E1251" s="235">
        <v>340</v>
      </c>
      <c r="F1251" s="246">
        <v>2</v>
      </c>
      <c r="G1251" s="235">
        <f t="shared" si="92"/>
        <v>680</v>
      </c>
      <c r="H1251" s="246"/>
      <c r="I1251" s="246"/>
      <c r="J1251" s="246"/>
      <c r="K1251" s="246"/>
      <c r="L1251" s="246"/>
      <c r="M1251" s="246"/>
      <c r="N1251" s="246"/>
      <c r="O1251" s="246"/>
      <c r="P1251" s="246"/>
    </row>
    <row r="1252" spans="1:16">
      <c r="A1252" s="246">
        <v>21</v>
      </c>
      <c r="B1252" s="246" t="s">
        <v>1533</v>
      </c>
      <c r="C1252" s="27" t="s">
        <v>69</v>
      </c>
      <c r="D1252" s="246" t="s">
        <v>70</v>
      </c>
      <c r="E1252" s="235">
        <v>850</v>
      </c>
      <c r="F1252" s="246">
        <v>14</v>
      </c>
      <c r="G1252" s="235">
        <f t="shared" si="92"/>
        <v>11900</v>
      </c>
      <c r="H1252" s="246"/>
      <c r="I1252" s="246"/>
      <c r="J1252" s="246"/>
      <c r="K1252" s="246"/>
      <c r="L1252" s="246"/>
      <c r="M1252" s="246"/>
      <c r="N1252" s="246"/>
      <c r="O1252" s="246"/>
      <c r="P1252" s="246"/>
    </row>
    <row r="1253" spans="1:16">
      <c r="A1253" s="246">
        <v>22</v>
      </c>
      <c r="B1253" s="246" t="s">
        <v>1534</v>
      </c>
      <c r="C1253" s="379" t="s">
        <v>1535</v>
      </c>
      <c r="D1253" s="246" t="s">
        <v>70</v>
      </c>
      <c r="E1253" s="235">
        <v>354</v>
      </c>
      <c r="F1253" s="246">
        <v>2</v>
      </c>
      <c r="G1253" s="235">
        <f t="shared" si="92"/>
        <v>708</v>
      </c>
      <c r="H1253" s="246"/>
      <c r="I1253" s="246"/>
      <c r="J1253" s="246"/>
      <c r="K1253" s="246"/>
      <c r="L1253" s="246"/>
      <c r="M1253" s="246"/>
      <c r="N1253" s="246"/>
      <c r="O1253" s="246"/>
      <c r="P1253" s="246"/>
    </row>
    <row r="1254" spans="1:16">
      <c r="A1254" s="246">
        <v>23</v>
      </c>
      <c r="B1254" s="246" t="s">
        <v>1536</v>
      </c>
      <c r="C1254" s="27" t="s">
        <v>1537</v>
      </c>
      <c r="D1254" s="246" t="s">
        <v>70</v>
      </c>
      <c r="E1254" s="235">
        <v>1000</v>
      </c>
      <c r="F1254" s="246">
        <v>1</v>
      </c>
      <c r="G1254" s="235">
        <f t="shared" si="92"/>
        <v>1000</v>
      </c>
      <c r="H1254" s="246"/>
      <c r="I1254" s="246"/>
      <c r="J1254" s="246"/>
      <c r="K1254" s="246"/>
      <c r="L1254" s="246"/>
      <c r="M1254" s="246"/>
      <c r="N1254" s="246"/>
      <c r="O1254" s="246"/>
      <c r="P1254" s="246"/>
    </row>
    <row r="1255" spans="1:16">
      <c r="A1255" s="246">
        <v>24</v>
      </c>
      <c r="B1255" s="246" t="s">
        <v>1538</v>
      </c>
      <c r="C1255" s="30" t="s">
        <v>1539</v>
      </c>
      <c r="D1255" s="234" t="s">
        <v>70</v>
      </c>
      <c r="E1255" s="235">
        <v>2912</v>
      </c>
      <c r="F1255" s="246">
        <v>2</v>
      </c>
      <c r="G1255" s="235">
        <f t="shared" si="92"/>
        <v>5824</v>
      </c>
      <c r="H1255" s="246"/>
      <c r="I1255" s="246"/>
      <c r="J1255" s="246"/>
      <c r="K1255" s="246"/>
      <c r="L1255" s="246"/>
      <c r="M1255" s="246"/>
      <c r="N1255" s="246"/>
      <c r="O1255" s="235"/>
      <c r="P1255" s="246"/>
    </row>
    <row r="1256" spans="1:16">
      <c r="A1256" s="246">
        <v>25</v>
      </c>
      <c r="B1256" s="246" t="s">
        <v>1540</v>
      </c>
      <c r="C1256" s="27" t="s">
        <v>1541</v>
      </c>
      <c r="D1256" s="234" t="s">
        <v>70</v>
      </c>
      <c r="E1256" s="235">
        <v>344</v>
      </c>
      <c r="F1256" s="246">
        <v>1</v>
      </c>
      <c r="G1256" s="235">
        <f t="shared" si="92"/>
        <v>344</v>
      </c>
      <c r="H1256" s="246"/>
      <c r="I1256" s="246"/>
      <c r="J1256" s="246"/>
      <c r="K1256" s="27"/>
      <c r="L1256" s="234"/>
      <c r="M1256" s="36"/>
      <c r="N1256" s="246"/>
      <c r="O1256" s="235"/>
      <c r="P1256" s="246"/>
    </row>
    <row r="1257" spans="1:16">
      <c r="A1257" s="246">
        <v>26</v>
      </c>
      <c r="B1257" s="246" t="s">
        <v>1542</v>
      </c>
      <c r="C1257" s="27" t="s">
        <v>1543</v>
      </c>
      <c r="D1257" s="246" t="s">
        <v>70</v>
      </c>
      <c r="E1257" s="235">
        <v>849.6</v>
      </c>
      <c r="F1257" s="246">
        <v>2</v>
      </c>
      <c r="G1257" s="235">
        <f t="shared" si="92"/>
        <v>1699.2</v>
      </c>
      <c r="H1257" s="246"/>
      <c r="I1257" s="246"/>
      <c r="J1257" s="246"/>
      <c r="K1257" s="27"/>
      <c r="L1257" s="234"/>
      <c r="M1257" s="36"/>
      <c r="N1257" s="246"/>
      <c r="O1257" s="235"/>
      <c r="P1257" s="246"/>
    </row>
    <row r="1258" spans="1:16">
      <c r="A1258" s="246">
        <v>27</v>
      </c>
      <c r="B1258" s="246" t="s">
        <v>1544</v>
      </c>
      <c r="C1258" s="380" t="s">
        <v>1545</v>
      </c>
      <c r="D1258" s="234" t="s">
        <v>70</v>
      </c>
      <c r="E1258" s="235">
        <v>1700.23</v>
      </c>
      <c r="F1258" s="246">
        <v>6</v>
      </c>
      <c r="G1258" s="235">
        <f t="shared" si="92"/>
        <v>10201.380000000001</v>
      </c>
      <c r="H1258" s="246"/>
      <c r="I1258" s="246"/>
      <c r="J1258" s="246"/>
      <c r="K1258" s="246"/>
      <c r="L1258" s="27"/>
      <c r="M1258" s="246"/>
      <c r="N1258" s="235"/>
      <c r="O1258" s="246"/>
      <c r="P1258" s="246"/>
    </row>
    <row r="1259" spans="1:16">
      <c r="A1259" s="246">
        <v>28</v>
      </c>
      <c r="B1259" s="246" t="s">
        <v>1546</v>
      </c>
      <c r="C1259" s="380" t="s">
        <v>1547</v>
      </c>
      <c r="D1259" s="234" t="s">
        <v>70</v>
      </c>
      <c r="E1259" s="235">
        <v>340.5</v>
      </c>
      <c r="F1259" s="246">
        <v>10</v>
      </c>
      <c r="G1259" s="235">
        <f t="shared" si="92"/>
        <v>3405</v>
      </c>
      <c r="H1259" s="246"/>
      <c r="I1259" s="246"/>
      <c r="J1259" s="246"/>
      <c r="K1259" s="27"/>
      <c r="L1259" s="246"/>
      <c r="M1259" s="235"/>
      <c r="N1259" s="246"/>
      <c r="O1259" s="235"/>
      <c r="P1259" s="246"/>
    </row>
    <row r="1260" spans="1:16" ht="25.5">
      <c r="A1260" s="246">
        <v>29</v>
      </c>
      <c r="B1260" s="246" t="s">
        <v>1548</v>
      </c>
      <c r="C1260" s="27" t="s">
        <v>1549</v>
      </c>
      <c r="D1260" s="246" t="s">
        <v>70</v>
      </c>
      <c r="E1260" s="235">
        <v>22774</v>
      </c>
      <c r="F1260" s="246">
        <v>1</v>
      </c>
      <c r="G1260" s="235">
        <f t="shared" si="92"/>
        <v>22774</v>
      </c>
      <c r="H1260" s="246"/>
      <c r="I1260" s="246"/>
      <c r="J1260" s="246"/>
      <c r="K1260" s="246"/>
      <c r="L1260" s="246"/>
      <c r="M1260" s="246"/>
      <c r="N1260" s="246"/>
      <c r="O1260" s="246"/>
      <c r="P1260" s="246"/>
    </row>
    <row r="1261" spans="1:16" ht="25.5">
      <c r="A1261" s="246">
        <v>30</v>
      </c>
      <c r="B1261" s="246" t="s">
        <v>1550</v>
      </c>
      <c r="C1261" s="27" t="s">
        <v>1551</v>
      </c>
      <c r="D1261" s="246" t="s">
        <v>70</v>
      </c>
      <c r="E1261" s="235">
        <v>5664</v>
      </c>
      <c r="F1261" s="246">
        <v>1</v>
      </c>
      <c r="G1261" s="235">
        <f t="shared" si="92"/>
        <v>5664</v>
      </c>
      <c r="H1261" s="246"/>
      <c r="I1261" s="246"/>
      <c r="J1261" s="246"/>
      <c r="K1261" s="246"/>
      <c r="L1261" s="246"/>
      <c r="M1261" s="246"/>
      <c r="N1261" s="246"/>
      <c r="O1261" s="246"/>
      <c r="P1261" s="246"/>
    </row>
    <row r="1262" spans="1:16" ht="25.5">
      <c r="A1262" s="246">
        <v>31</v>
      </c>
      <c r="B1262" s="246" t="s">
        <v>1550</v>
      </c>
      <c r="C1262" s="27" t="s">
        <v>1552</v>
      </c>
      <c r="D1262" s="246" t="s">
        <v>70</v>
      </c>
      <c r="E1262" s="235">
        <v>5664</v>
      </c>
      <c r="F1262" s="246">
        <v>1</v>
      </c>
      <c r="G1262" s="235">
        <f t="shared" si="92"/>
        <v>5664</v>
      </c>
      <c r="H1262" s="246"/>
      <c r="I1262" s="246"/>
      <c r="J1262" s="246"/>
      <c r="K1262" s="246"/>
      <c r="L1262" s="246"/>
      <c r="M1262" s="246"/>
      <c r="N1262" s="246"/>
      <c r="O1262" s="246"/>
      <c r="P1262" s="246"/>
    </row>
    <row r="1263" spans="1:16" ht="25.5">
      <c r="A1263" s="246">
        <v>32</v>
      </c>
      <c r="B1263" s="246" t="s">
        <v>1553</v>
      </c>
      <c r="C1263" s="27" t="s">
        <v>1554</v>
      </c>
      <c r="D1263" s="246" t="s">
        <v>70</v>
      </c>
      <c r="E1263" s="235">
        <v>826</v>
      </c>
      <c r="F1263" s="246">
        <v>1</v>
      </c>
      <c r="G1263" s="235">
        <f t="shared" si="92"/>
        <v>826</v>
      </c>
      <c r="H1263" s="246"/>
      <c r="I1263" s="246"/>
      <c r="J1263" s="246"/>
      <c r="K1263" s="246"/>
      <c r="L1263" s="246"/>
      <c r="M1263" s="246"/>
      <c r="N1263" s="246"/>
      <c r="O1263" s="246"/>
      <c r="P1263" s="246"/>
    </row>
    <row r="1264" spans="1:16" ht="25.5">
      <c r="A1264" s="246">
        <v>33</v>
      </c>
      <c r="B1264" s="246" t="s">
        <v>1553</v>
      </c>
      <c r="C1264" s="381" t="s">
        <v>1555</v>
      </c>
      <c r="D1264" s="246" t="s">
        <v>70</v>
      </c>
      <c r="E1264" s="235">
        <v>826</v>
      </c>
      <c r="F1264" s="246">
        <v>1</v>
      </c>
      <c r="G1264" s="235">
        <f t="shared" si="92"/>
        <v>826</v>
      </c>
      <c r="H1264" s="246"/>
      <c r="I1264" s="246"/>
      <c r="J1264" s="246"/>
      <c r="K1264" s="246"/>
      <c r="L1264" s="246"/>
      <c r="M1264" s="246"/>
      <c r="N1264" s="246"/>
      <c r="O1264" s="246"/>
      <c r="P1264" s="246"/>
    </row>
    <row r="1265" spans="1:16" ht="25.5">
      <c r="A1265" s="246">
        <v>34</v>
      </c>
      <c r="B1265" s="246" t="s">
        <v>1556</v>
      </c>
      <c r="C1265" s="15" t="s">
        <v>1557</v>
      </c>
      <c r="D1265" s="246" t="s">
        <v>70</v>
      </c>
      <c r="E1265" s="235">
        <v>19116</v>
      </c>
      <c r="F1265" s="246">
        <v>1</v>
      </c>
      <c r="G1265" s="235">
        <f t="shared" si="92"/>
        <v>19116</v>
      </c>
      <c r="H1265" s="246"/>
      <c r="I1265" s="246"/>
      <c r="J1265" s="246"/>
      <c r="K1265" s="246"/>
      <c r="L1265" s="246"/>
      <c r="M1265" s="246"/>
      <c r="N1265" s="246"/>
      <c r="O1265" s="246"/>
      <c r="P1265" s="246"/>
    </row>
    <row r="1266" spans="1:16">
      <c r="A1266" s="246">
        <v>35</v>
      </c>
      <c r="B1266" s="246" t="s">
        <v>1558</v>
      </c>
      <c r="C1266" s="27" t="s">
        <v>1559</v>
      </c>
      <c r="D1266" s="246" t="s">
        <v>70</v>
      </c>
      <c r="E1266" s="235">
        <v>1352.82</v>
      </c>
      <c r="F1266" s="246">
        <v>11</v>
      </c>
      <c r="G1266" s="235">
        <f t="shared" si="92"/>
        <v>14881.019999999999</v>
      </c>
      <c r="H1266" s="246"/>
      <c r="I1266" s="246"/>
      <c r="J1266" s="246"/>
      <c r="K1266" s="246"/>
      <c r="L1266" s="246"/>
      <c r="M1266" s="246"/>
      <c r="N1266" s="246"/>
      <c r="O1266" s="246"/>
      <c r="P1266" s="246"/>
    </row>
    <row r="1267" spans="1:16">
      <c r="A1267" s="246">
        <v>36</v>
      </c>
      <c r="B1267" s="246"/>
      <c r="C1267" s="382" t="s">
        <v>1560</v>
      </c>
      <c r="D1267" s="246" t="s">
        <v>70</v>
      </c>
      <c r="E1267" s="235">
        <v>821.28</v>
      </c>
      <c r="F1267" s="246">
        <v>8</v>
      </c>
      <c r="G1267" s="235">
        <f t="shared" si="92"/>
        <v>6570.24</v>
      </c>
      <c r="H1267" s="246"/>
      <c r="I1267" s="246"/>
      <c r="J1267" s="246"/>
      <c r="K1267" s="246"/>
      <c r="L1267" s="246"/>
      <c r="M1267" s="246"/>
      <c r="N1267" s="246"/>
      <c r="O1267" s="246"/>
      <c r="P1267" s="246"/>
    </row>
    <row r="1268" spans="1:16">
      <c r="A1268" s="246">
        <v>37</v>
      </c>
      <c r="B1268" s="246" t="s">
        <v>1561</v>
      </c>
      <c r="C1268" s="382" t="s">
        <v>1562</v>
      </c>
      <c r="D1268" s="246" t="s">
        <v>70</v>
      </c>
      <c r="E1268" s="235">
        <v>14691</v>
      </c>
      <c r="F1268" s="246">
        <v>1</v>
      </c>
      <c r="G1268" s="235">
        <f t="shared" si="92"/>
        <v>14691</v>
      </c>
      <c r="H1268" s="246"/>
      <c r="I1268" s="246"/>
      <c r="J1268" s="246"/>
      <c r="K1268" s="246"/>
      <c r="L1268" s="246"/>
      <c r="M1268" s="246"/>
      <c r="N1268" s="246"/>
      <c r="O1268" s="246"/>
      <c r="P1268" s="246"/>
    </row>
    <row r="1269" spans="1:16">
      <c r="A1269" s="246">
        <v>38</v>
      </c>
      <c r="B1269" s="246" t="s">
        <v>197</v>
      </c>
      <c r="C1269" s="382" t="s">
        <v>1563</v>
      </c>
      <c r="D1269" s="246" t="s">
        <v>59</v>
      </c>
      <c r="E1269" s="235">
        <v>150</v>
      </c>
      <c r="F1269" s="246">
        <v>62</v>
      </c>
      <c r="G1269" s="235">
        <f t="shared" si="92"/>
        <v>9300</v>
      </c>
      <c r="H1269" s="246"/>
      <c r="I1269" s="246"/>
      <c r="J1269" s="246"/>
      <c r="K1269" s="246"/>
      <c r="L1269" s="246"/>
      <c r="M1269" s="246"/>
      <c r="N1269" s="246"/>
      <c r="O1269" s="246"/>
      <c r="P1269" s="246"/>
    </row>
    <row r="1270" spans="1:16" ht="25.5">
      <c r="A1270" s="246">
        <v>39</v>
      </c>
      <c r="B1270" s="246" t="s">
        <v>1564</v>
      </c>
      <c r="C1270" s="382" t="s">
        <v>1565</v>
      </c>
      <c r="D1270" s="246" t="s">
        <v>70</v>
      </c>
      <c r="E1270" s="235">
        <v>107675</v>
      </c>
      <c r="F1270" s="246">
        <v>2</v>
      </c>
      <c r="G1270" s="235">
        <f t="shared" si="92"/>
        <v>215350</v>
      </c>
      <c r="H1270" s="246"/>
      <c r="I1270" s="246"/>
      <c r="J1270" s="246"/>
      <c r="K1270" s="246"/>
      <c r="L1270" s="246"/>
      <c r="M1270" s="246"/>
      <c r="N1270" s="246"/>
      <c r="O1270" s="246"/>
      <c r="P1270" s="246"/>
    </row>
    <row r="1271" spans="1:16" ht="25.5">
      <c r="A1271" s="246">
        <v>40</v>
      </c>
      <c r="B1271" s="246" t="s">
        <v>1564</v>
      </c>
      <c r="C1271" s="382" t="s">
        <v>1566</v>
      </c>
      <c r="D1271" s="353" t="s">
        <v>70</v>
      </c>
      <c r="E1271" s="353">
        <v>95875</v>
      </c>
      <c r="F1271" s="246">
        <v>2</v>
      </c>
      <c r="G1271" s="353">
        <f t="shared" si="92"/>
        <v>191750</v>
      </c>
      <c r="H1271" s="353"/>
      <c r="I1271" s="353"/>
      <c r="J1271" s="353"/>
      <c r="K1271" s="353"/>
      <c r="L1271" s="353"/>
      <c r="M1271" s="353"/>
      <c r="N1271" s="353"/>
      <c r="O1271" s="353"/>
      <c r="P1271" s="246"/>
    </row>
    <row r="1272" spans="1:16" ht="25.5">
      <c r="A1272" s="246">
        <v>41</v>
      </c>
      <c r="B1272" s="353" t="s">
        <v>341</v>
      </c>
      <c r="C1272" s="382" t="s">
        <v>1567</v>
      </c>
      <c r="D1272" s="353" t="s">
        <v>70</v>
      </c>
      <c r="E1272" s="353">
        <v>31388</v>
      </c>
      <c r="F1272" s="246">
        <v>1</v>
      </c>
      <c r="G1272" s="353">
        <f t="shared" si="92"/>
        <v>31388</v>
      </c>
      <c r="H1272" s="353"/>
      <c r="I1272" s="353"/>
      <c r="J1272" s="353"/>
      <c r="K1272" s="353"/>
      <c r="L1272" s="353"/>
      <c r="M1272" s="353"/>
      <c r="N1272" s="353"/>
      <c r="O1272" s="353"/>
      <c r="P1272" s="246"/>
    </row>
    <row r="1273" spans="1:16" ht="25.5">
      <c r="A1273" s="246">
        <v>42</v>
      </c>
      <c r="B1273" s="353" t="s">
        <v>1568</v>
      </c>
      <c r="C1273" s="382" t="s">
        <v>1569</v>
      </c>
      <c r="D1273" s="353" t="s">
        <v>70</v>
      </c>
      <c r="E1273" s="353">
        <v>27140</v>
      </c>
      <c r="F1273" s="246">
        <v>2</v>
      </c>
      <c r="G1273" s="353">
        <f t="shared" si="92"/>
        <v>54280</v>
      </c>
      <c r="H1273" s="353"/>
      <c r="I1273" s="353"/>
      <c r="J1273" s="353"/>
      <c r="K1273" s="353"/>
      <c r="L1273" s="353"/>
      <c r="M1273" s="353"/>
      <c r="N1273" s="353"/>
      <c r="O1273" s="353"/>
      <c r="P1273" s="246"/>
    </row>
    <row r="1274" spans="1:16" ht="25.5">
      <c r="A1274" s="246">
        <v>43</v>
      </c>
      <c r="B1274" s="353" t="s">
        <v>1570</v>
      </c>
      <c r="C1274" s="382" t="s">
        <v>1571</v>
      </c>
      <c r="D1274" s="353" t="s">
        <v>70</v>
      </c>
      <c r="E1274" s="353">
        <v>10000</v>
      </c>
      <c r="F1274" s="246">
        <v>1</v>
      </c>
      <c r="G1274" s="353">
        <f t="shared" si="92"/>
        <v>10000</v>
      </c>
      <c r="H1274" s="353"/>
      <c r="I1274" s="353"/>
      <c r="J1274" s="353"/>
      <c r="K1274" s="353"/>
      <c r="L1274" s="353"/>
      <c r="M1274" s="353"/>
      <c r="N1274" s="353"/>
      <c r="O1274" s="353"/>
      <c r="P1274" s="246"/>
    </row>
    <row r="1275" spans="1:16" ht="25.5">
      <c r="A1275" s="246">
        <v>44</v>
      </c>
      <c r="B1275" s="353" t="s">
        <v>1572</v>
      </c>
      <c r="C1275" s="382" t="s">
        <v>1573</v>
      </c>
      <c r="D1275" s="353" t="s">
        <v>246</v>
      </c>
      <c r="E1275" s="353">
        <v>200</v>
      </c>
      <c r="F1275" s="246">
        <v>2</v>
      </c>
      <c r="G1275" s="353">
        <f t="shared" si="92"/>
        <v>400</v>
      </c>
      <c r="H1275" s="353"/>
      <c r="I1275" s="353"/>
      <c r="J1275" s="353"/>
      <c r="K1275" s="353"/>
      <c r="L1275" s="353"/>
      <c r="M1275" s="353"/>
      <c r="N1275" s="353"/>
      <c r="O1275" s="353"/>
      <c r="P1275" s="246"/>
    </row>
    <row r="1276" spans="1:16" ht="25.5">
      <c r="A1276" s="246">
        <v>45</v>
      </c>
      <c r="B1276" s="353" t="s">
        <v>1574</v>
      </c>
      <c r="C1276" s="382" t="s">
        <v>1575</v>
      </c>
      <c r="D1276" s="353" t="s">
        <v>70</v>
      </c>
      <c r="E1276" s="353">
        <v>47082</v>
      </c>
      <c r="F1276" s="246">
        <v>2</v>
      </c>
      <c r="G1276" s="353">
        <f t="shared" si="92"/>
        <v>94164</v>
      </c>
      <c r="H1276" s="353"/>
      <c r="I1276" s="353"/>
      <c r="J1276" s="353"/>
      <c r="K1276" s="353"/>
      <c r="L1276" s="353"/>
      <c r="M1276" s="353"/>
      <c r="N1276" s="353"/>
      <c r="O1276" s="353"/>
      <c r="P1276" s="246"/>
    </row>
    <row r="1277" spans="1:16" ht="25.5">
      <c r="A1277" s="246">
        <v>46</v>
      </c>
      <c r="B1277" s="353" t="s">
        <v>330</v>
      </c>
      <c r="C1277" s="382" t="s">
        <v>1576</v>
      </c>
      <c r="D1277" s="353" t="s">
        <v>70</v>
      </c>
      <c r="E1277" s="353">
        <v>7670</v>
      </c>
      <c r="F1277" s="246">
        <v>1</v>
      </c>
      <c r="G1277" s="353">
        <f t="shared" si="92"/>
        <v>7670</v>
      </c>
      <c r="H1277" s="353"/>
      <c r="I1277" s="353"/>
      <c r="J1277" s="353"/>
      <c r="K1277" s="353"/>
      <c r="L1277" s="353"/>
      <c r="M1277" s="353"/>
      <c r="N1277" s="353"/>
      <c r="O1277" s="353"/>
      <c r="P1277" s="246"/>
    </row>
    <row r="1278" spans="1:16" ht="25.5">
      <c r="A1278" s="246">
        <v>47</v>
      </c>
      <c r="B1278" s="353" t="s">
        <v>675</v>
      </c>
      <c r="C1278" s="27" t="s">
        <v>1577</v>
      </c>
      <c r="D1278" s="246" t="s">
        <v>70</v>
      </c>
      <c r="E1278" s="235">
        <v>300</v>
      </c>
      <c r="F1278" s="383">
        <v>6</v>
      </c>
      <c r="G1278" s="353">
        <f t="shared" si="92"/>
        <v>1800</v>
      </c>
      <c r="H1278" s="353"/>
      <c r="I1278" s="353"/>
      <c r="J1278" s="353"/>
      <c r="K1278" s="353"/>
      <c r="L1278" s="353"/>
      <c r="M1278" s="353"/>
      <c r="N1278" s="353"/>
      <c r="O1278" s="353"/>
      <c r="P1278" s="246"/>
    </row>
    <row r="1279" spans="1:16">
      <c r="A1279" s="246">
        <v>48</v>
      </c>
      <c r="B1279" s="353" t="s">
        <v>1578</v>
      </c>
      <c r="C1279" s="27" t="s">
        <v>1579</v>
      </c>
      <c r="D1279" s="246" t="s">
        <v>70</v>
      </c>
      <c r="E1279" s="235">
        <v>849.6</v>
      </c>
      <c r="F1279" s="383">
        <v>1</v>
      </c>
      <c r="G1279" s="353">
        <f t="shared" si="92"/>
        <v>849.6</v>
      </c>
      <c r="H1279" s="353"/>
      <c r="I1279" s="353"/>
      <c r="J1279" s="353"/>
      <c r="K1279" s="353"/>
      <c r="L1279" s="353"/>
      <c r="M1279" s="353"/>
      <c r="N1279" s="353"/>
      <c r="O1279" s="353"/>
      <c r="P1279" s="246"/>
    </row>
    <row r="1280" spans="1:16">
      <c r="A1280" s="246">
        <v>49</v>
      </c>
      <c r="B1280" s="353" t="s">
        <v>1580</v>
      </c>
      <c r="C1280" s="27" t="s">
        <v>1581</v>
      </c>
      <c r="D1280" s="246" t="s">
        <v>70</v>
      </c>
      <c r="E1280" s="235">
        <v>849.6</v>
      </c>
      <c r="F1280" s="383">
        <v>3</v>
      </c>
      <c r="G1280" s="353">
        <f t="shared" si="92"/>
        <v>2548.8000000000002</v>
      </c>
      <c r="H1280" s="353"/>
      <c r="I1280" s="353"/>
      <c r="J1280" s="353"/>
      <c r="K1280" s="353"/>
      <c r="L1280" s="353"/>
      <c r="M1280" s="353"/>
      <c r="N1280" s="353"/>
      <c r="O1280" s="353"/>
      <c r="P1280" s="246"/>
    </row>
    <row r="1281" spans="1:16">
      <c r="A1281" s="246">
        <v>50</v>
      </c>
      <c r="B1281" s="2" t="s">
        <v>1582</v>
      </c>
      <c r="C1281" s="27" t="s">
        <v>1583</v>
      </c>
      <c r="D1281" s="246" t="s">
        <v>70</v>
      </c>
      <c r="E1281" s="235">
        <v>100</v>
      </c>
      <c r="F1281" s="383">
        <v>1</v>
      </c>
      <c r="G1281" s="353">
        <f t="shared" si="92"/>
        <v>100</v>
      </c>
      <c r="H1281" s="353"/>
      <c r="I1281" s="353"/>
      <c r="J1281" s="353"/>
      <c r="K1281" s="353"/>
      <c r="L1281" s="353"/>
      <c r="M1281" s="353"/>
      <c r="N1281" s="353"/>
      <c r="O1281" s="353"/>
      <c r="P1281" s="246"/>
    </row>
    <row r="1282" spans="1:16">
      <c r="A1282" s="246">
        <v>51</v>
      </c>
      <c r="B1282" s="2"/>
      <c r="C1282" s="27" t="s">
        <v>1584</v>
      </c>
      <c r="D1282" s="246" t="s">
        <v>70</v>
      </c>
      <c r="E1282" s="235">
        <v>1767.4</v>
      </c>
      <c r="F1282" s="383">
        <v>5</v>
      </c>
      <c r="G1282" s="353">
        <f t="shared" si="92"/>
        <v>8837</v>
      </c>
      <c r="H1282" s="353"/>
      <c r="I1282" s="353"/>
      <c r="J1282" s="353"/>
      <c r="K1282" s="353"/>
      <c r="L1282" s="353"/>
      <c r="M1282" s="353"/>
      <c r="N1282" s="353"/>
      <c r="O1282" s="353"/>
      <c r="P1282" s="246"/>
    </row>
    <row r="1283" spans="1:16">
      <c r="A1283" s="246">
        <v>52</v>
      </c>
      <c r="B1283" s="2" t="s">
        <v>194</v>
      </c>
      <c r="C1283" s="27" t="s">
        <v>1585</v>
      </c>
      <c r="D1283" s="246" t="s">
        <v>1586</v>
      </c>
      <c r="E1283" s="235">
        <v>135.69999999999999</v>
      </c>
      <c r="F1283" s="383">
        <v>70</v>
      </c>
      <c r="G1283" s="353">
        <f t="shared" si="92"/>
        <v>9499</v>
      </c>
      <c r="H1283" s="353"/>
      <c r="I1283" s="353"/>
      <c r="J1283" s="353"/>
      <c r="K1283" s="353"/>
      <c r="L1283" s="353"/>
      <c r="M1283" s="353"/>
      <c r="N1283" s="353"/>
      <c r="O1283" s="353"/>
      <c r="P1283" s="246"/>
    </row>
    <row r="1284" spans="1:16" ht="25.5">
      <c r="A1284" s="246">
        <v>53</v>
      </c>
      <c r="B1284" s="2" t="s">
        <v>1587</v>
      </c>
      <c r="C1284" s="27" t="s">
        <v>1588</v>
      </c>
      <c r="D1284" s="246" t="s">
        <v>70</v>
      </c>
      <c r="E1284" s="235">
        <v>105680.8</v>
      </c>
      <c r="F1284" s="383">
        <v>4</v>
      </c>
      <c r="G1284" s="353">
        <f t="shared" si="92"/>
        <v>422723.2</v>
      </c>
      <c r="H1284" s="353"/>
      <c r="I1284" s="353"/>
      <c r="J1284" s="353"/>
      <c r="K1284" s="353"/>
      <c r="L1284" s="353"/>
      <c r="M1284" s="353"/>
      <c r="N1284" s="353"/>
      <c r="O1284" s="353"/>
      <c r="P1284" s="246"/>
    </row>
    <row r="1285" spans="1:16">
      <c r="A1285" s="246">
        <v>54</v>
      </c>
      <c r="B1285" s="2" t="s">
        <v>1589</v>
      </c>
      <c r="C1285" s="18" t="s">
        <v>1590</v>
      </c>
      <c r="D1285" s="246" t="s">
        <v>70</v>
      </c>
      <c r="E1285" s="235">
        <v>823.64</v>
      </c>
      <c r="F1285" s="383">
        <v>2</v>
      </c>
      <c r="G1285" s="353">
        <f t="shared" si="92"/>
        <v>1647.28</v>
      </c>
      <c r="H1285" s="353"/>
      <c r="I1285" s="353"/>
      <c r="J1285" s="353"/>
      <c r="K1285" s="353"/>
      <c r="L1285" s="353"/>
      <c r="M1285" s="353"/>
      <c r="N1285" s="353"/>
      <c r="O1285" s="353"/>
      <c r="P1285" s="246"/>
    </row>
    <row r="1286" spans="1:16">
      <c r="A1286" s="246">
        <v>55</v>
      </c>
      <c r="B1286" s="2" t="s">
        <v>1591</v>
      </c>
      <c r="C1286" s="18" t="s">
        <v>1592</v>
      </c>
      <c r="D1286" s="246" t="s">
        <v>70</v>
      </c>
      <c r="E1286" s="235">
        <v>823.64</v>
      </c>
      <c r="F1286" s="383">
        <v>2</v>
      </c>
      <c r="G1286" s="353">
        <f t="shared" si="92"/>
        <v>1647.28</v>
      </c>
      <c r="H1286" s="353"/>
      <c r="I1286" s="353"/>
      <c r="J1286" s="353"/>
      <c r="K1286" s="353"/>
      <c r="L1286" s="353"/>
      <c r="M1286" s="353"/>
      <c r="N1286" s="353"/>
      <c r="O1286" s="353"/>
      <c r="P1286" s="246"/>
    </row>
    <row r="1287" spans="1:16" ht="25.5">
      <c r="A1287" s="246">
        <v>56</v>
      </c>
      <c r="B1287" s="2" t="s">
        <v>1593</v>
      </c>
      <c r="C1287" s="60" t="s">
        <v>1594</v>
      </c>
      <c r="D1287" s="246" t="s">
        <v>70</v>
      </c>
      <c r="E1287" s="235">
        <v>15133.5</v>
      </c>
      <c r="F1287" s="383">
        <v>6</v>
      </c>
      <c r="G1287" s="353">
        <f t="shared" si="92"/>
        <v>90801</v>
      </c>
      <c r="H1287" s="353"/>
      <c r="I1287" s="353"/>
      <c r="J1287" s="353"/>
      <c r="K1287" s="353"/>
      <c r="L1287" s="353"/>
      <c r="M1287" s="353"/>
      <c r="N1287" s="353"/>
      <c r="O1287" s="353"/>
      <c r="P1287" s="246"/>
    </row>
    <row r="1288" spans="1:16" ht="38.25">
      <c r="A1288" s="246">
        <v>57</v>
      </c>
      <c r="B1288" s="2" t="s">
        <v>1595</v>
      </c>
      <c r="C1288" s="18" t="s">
        <v>1596</v>
      </c>
      <c r="D1288" s="246" t="s">
        <v>70</v>
      </c>
      <c r="E1288" s="235">
        <v>13452</v>
      </c>
      <c r="F1288" s="383">
        <v>2</v>
      </c>
      <c r="G1288" s="353">
        <f t="shared" si="92"/>
        <v>26904</v>
      </c>
      <c r="H1288" s="353"/>
      <c r="I1288" s="353"/>
      <c r="J1288" s="353"/>
      <c r="K1288" s="353"/>
      <c r="L1288" s="353"/>
      <c r="M1288" s="353"/>
      <c r="N1288" s="353"/>
      <c r="O1288" s="353"/>
      <c r="P1288" s="246"/>
    </row>
    <row r="1289" spans="1:16" ht="51">
      <c r="A1289" s="246">
        <v>58</v>
      </c>
      <c r="B1289" s="2" t="s">
        <v>1597</v>
      </c>
      <c r="C1289" s="18" t="s">
        <v>1598</v>
      </c>
      <c r="D1289" s="246" t="s">
        <v>70</v>
      </c>
      <c r="E1289" s="235">
        <v>12331</v>
      </c>
      <c r="F1289" s="383">
        <v>5</v>
      </c>
      <c r="G1289" s="353">
        <f t="shared" si="92"/>
        <v>61655</v>
      </c>
      <c r="H1289" s="353"/>
      <c r="I1289" s="353"/>
      <c r="J1289" s="353"/>
      <c r="K1289" s="353"/>
      <c r="L1289" s="353"/>
      <c r="M1289" s="353"/>
      <c r="N1289" s="353"/>
      <c r="O1289" s="353"/>
      <c r="P1289" s="246"/>
    </row>
    <row r="1290" spans="1:16" ht="51">
      <c r="A1290" s="246">
        <v>59</v>
      </c>
      <c r="B1290" s="2" t="s">
        <v>1599</v>
      </c>
      <c r="C1290" s="60" t="s">
        <v>1600</v>
      </c>
      <c r="D1290" s="246" t="s">
        <v>70</v>
      </c>
      <c r="E1290" s="235">
        <v>12387.05</v>
      </c>
      <c r="F1290" s="383">
        <v>2</v>
      </c>
      <c r="G1290" s="353">
        <f t="shared" si="92"/>
        <v>24774.1</v>
      </c>
      <c r="H1290" s="353"/>
      <c r="I1290" s="353"/>
      <c r="J1290" s="353"/>
      <c r="K1290" s="353"/>
      <c r="L1290" s="353"/>
      <c r="M1290" s="353"/>
      <c r="N1290" s="353"/>
      <c r="O1290" s="353"/>
      <c r="P1290" s="246"/>
    </row>
    <row r="1291" spans="1:16" ht="25.5">
      <c r="A1291" s="246">
        <v>60</v>
      </c>
      <c r="B1291" s="2" t="s">
        <v>1601</v>
      </c>
      <c r="C1291" s="30" t="s">
        <v>1602</v>
      </c>
      <c r="D1291" s="246" t="s">
        <v>70</v>
      </c>
      <c r="E1291" s="235">
        <v>19281.2</v>
      </c>
      <c r="F1291" s="383">
        <v>3</v>
      </c>
      <c r="G1291" s="353">
        <f t="shared" si="92"/>
        <v>57843.600000000006</v>
      </c>
      <c r="H1291" s="353"/>
      <c r="I1291" s="353"/>
      <c r="J1291" s="353"/>
      <c r="K1291" s="353"/>
      <c r="L1291" s="353"/>
      <c r="M1291" s="353"/>
      <c r="N1291" s="353"/>
      <c r="O1291" s="353"/>
      <c r="P1291" s="246"/>
    </row>
    <row r="1292" spans="1:16" ht="25.5">
      <c r="A1292" s="246">
        <v>61</v>
      </c>
      <c r="B1292" s="246" t="s">
        <v>1564</v>
      </c>
      <c r="C1292" s="60" t="s">
        <v>1603</v>
      </c>
      <c r="D1292" s="246" t="s">
        <v>70</v>
      </c>
      <c r="E1292" s="235">
        <v>69480.759999999995</v>
      </c>
      <c r="F1292" s="383">
        <v>2</v>
      </c>
      <c r="G1292" s="353">
        <f t="shared" si="92"/>
        <v>138961.51999999999</v>
      </c>
      <c r="H1292" s="353"/>
      <c r="I1292" s="353"/>
      <c r="J1292" s="353"/>
      <c r="K1292" s="353"/>
      <c r="L1292" s="353"/>
      <c r="M1292" s="353"/>
      <c r="N1292" s="353"/>
      <c r="O1292" s="353"/>
      <c r="P1292" s="246"/>
    </row>
    <row r="1293" spans="1:16">
      <c r="A1293" s="246">
        <v>62</v>
      </c>
      <c r="B1293" s="2" t="s">
        <v>1604</v>
      </c>
      <c r="C1293" s="60" t="s">
        <v>1605</v>
      </c>
      <c r="D1293" s="246" t="s">
        <v>70</v>
      </c>
      <c r="E1293" s="235">
        <v>2770.64</v>
      </c>
      <c r="F1293" s="383">
        <v>2</v>
      </c>
      <c r="G1293" s="353">
        <f t="shared" si="92"/>
        <v>5541.28</v>
      </c>
      <c r="H1293" s="353"/>
      <c r="I1293" s="353"/>
      <c r="J1293" s="353"/>
      <c r="K1293" s="353"/>
      <c r="L1293" s="353"/>
      <c r="M1293" s="353"/>
      <c r="N1293" s="353"/>
      <c r="O1293" s="353"/>
      <c r="P1293" s="246"/>
    </row>
    <row r="1294" spans="1:16">
      <c r="A1294" s="246">
        <v>63</v>
      </c>
      <c r="B1294" s="2" t="s">
        <v>1606</v>
      </c>
      <c r="C1294" s="60" t="s">
        <v>1607</v>
      </c>
      <c r="D1294" s="246" t="s">
        <v>70</v>
      </c>
      <c r="E1294" s="235">
        <v>2885.1</v>
      </c>
      <c r="F1294" s="383">
        <v>1</v>
      </c>
      <c r="G1294" s="353">
        <f t="shared" si="92"/>
        <v>2885.1</v>
      </c>
      <c r="H1294" s="353"/>
      <c r="I1294" s="353"/>
      <c r="J1294" s="353"/>
      <c r="K1294" s="353"/>
      <c r="L1294" s="353"/>
      <c r="M1294" s="353"/>
      <c r="N1294" s="353"/>
      <c r="O1294" s="353"/>
      <c r="P1294" s="246"/>
    </row>
    <row r="1295" spans="1:16">
      <c r="A1295" s="246">
        <v>64</v>
      </c>
      <c r="B1295" s="2" t="s">
        <v>1608</v>
      </c>
      <c r="C1295" s="60" t="s">
        <v>1609</v>
      </c>
      <c r="D1295" s="246" t="s">
        <v>70</v>
      </c>
      <c r="E1295" s="235">
        <v>1770</v>
      </c>
      <c r="F1295" s="383">
        <v>1</v>
      </c>
      <c r="G1295" s="353">
        <f t="shared" si="92"/>
        <v>1770</v>
      </c>
      <c r="H1295" s="353"/>
      <c r="I1295" s="353"/>
      <c r="J1295" s="353"/>
      <c r="K1295" s="353"/>
      <c r="L1295" s="353"/>
      <c r="M1295" s="353"/>
      <c r="N1295" s="353"/>
      <c r="O1295" s="353"/>
      <c r="P1295" s="246"/>
    </row>
    <row r="1296" spans="1:16">
      <c r="A1296" s="246">
        <v>65</v>
      </c>
      <c r="B1296" s="2" t="s">
        <v>1610</v>
      </c>
      <c r="C1296" s="60" t="s">
        <v>1611</v>
      </c>
      <c r="D1296" s="246" t="s">
        <v>70</v>
      </c>
      <c r="E1296" s="235">
        <v>1947</v>
      </c>
      <c r="F1296" s="383">
        <v>0</v>
      </c>
      <c r="G1296" s="353">
        <f t="shared" ref="G1296:G1302" si="93">E1296*F1296</f>
        <v>0</v>
      </c>
      <c r="H1296" s="353"/>
      <c r="I1296" s="353"/>
      <c r="J1296" s="353"/>
      <c r="K1296" s="353"/>
      <c r="L1296" s="353"/>
      <c r="M1296" s="353"/>
      <c r="N1296" s="353"/>
      <c r="O1296" s="353"/>
      <c r="P1296" s="246"/>
    </row>
    <row r="1297" spans="1:16">
      <c r="A1297" s="246">
        <v>66</v>
      </c>
      <c r="B1297" s="2" t="s">
        <v>1612</v>
      </c>
      <c r="C1297" s="60" t="s">
        <v>1613</v>
      </c>
      <c r="D1297" s="246" t="s">
        <v>70</v>
      </c>
      <c r="E1297" s="235">
        <v>1767.64</v>
      </c>
      <c r="F1297" s="383">
        <v>0</v>
      </c>
      <c r="G1297" s="353">
        <f t="shared" si="93"/>
        <v>0</v>
      </c>
      <c r="H1297" s="353"/>
      <c r="I1297" s="353"/>
      <c r="J1297" s="353"/>
      <c r="K1297" s="353"/>
      <c r="L1297" s="353"/>
      <c r="M1297" s="353"/>
      <c r="N1297" s="353"/>
      <c r="O1297" s="353"/>
      <c r="P1297" s="246"/>
    </row>
    <row r="1298" spans="1:16">
      <c r="A1298" s="246">
        <v>67</v>
      </c>
      <c r="B1298" s="2" t="s">
        <v>1614</v>
      </c>
      <c r="C1298" s="60" t="s">
        <v>1615</v>
      </c>
      <c r="D1298" s="246" t="s">
        <v>70</v>
      </c>
      <c r="E1298" s="235">
        <v>2170.1999999999998</v>
      </c>
      <c r="F1298" s="383">
        <v>0</v>
      </c>
      <c r="G1298" s="353">
        <f t="shared" si="93"/>
        <v>0</v>
      </c>
      <c r="H1298" s="353"/>
      <c r="I1298" s="353"/>
      <c r="J1298" s="353"/>
      <c r="K1298" s="353"/>
      <c r="L1298" s="353"/>
      <c r="M1298" s="353"/>
      <c r="N1298" s="353"/>
      <c r="O1298" s="353"/>
      <c r="P1298" s="246"/>
    </row>
    <row r="1299" spans="1:16">
      <c r="A1299" s="246">
        <v>68</v>
      </c>
      <c r="B1299" s="2" t="s">
        <v>1616</v>
      </c>
      <c r="C1299" s="30" t="s">
        <v>1617</v>
      </c>
      <c r="D1299" s="246" t="s">
        <v>156</v>
      </c>
      <c r="E1299" s="235">
        <v>442849.68</v>
      </c>
      <c r="F1299" s="383">
        <v>3.9E-2</v>
      </c>
      <c r="G1299" s="353">
        <f t="shared" si="93"/>
        <v>17271.13752</v>
      </c>
      <c r="H1299" s="353"/>
      <c r="I1299" s="353"/>
      <c r="J1299" s="353"/>
      <c r="K1299" s="353"/>
      <c r="L1299" s="353"/>
      <c r="M1299" s="353"/>
      <c r="N1299" s="353"/>
      <c r="O1299" s="353"/>
      <c r="P1299" s="246"/>
    </row>
    <row r="1300" spans="1:16">
      <c r="A1300" s="246">
        <v>69</v>
      </c>
      <c r="B1300" s="2"/>
      <c r="C1300" s="30" t="s">
        <v>1618</v>
      </c>
      <c r="D1300" s="246" t="s">
        <v>70</v>
      </c>
      <c r="E1300" s="235">
        <v>8366.2099999999991</v>
      </c>
      <c r="F1300" s="383">
        <v>14</v>
      </c>
      <c r="G1300" s="353">
        <f t="shared" si="93"/>
        <v>117126.93999999999</v>
      </c>
      <c r="H1300" s="353"/>
      <c r="I1300" s="353"/>
      <c r="J1300" s="353"/>
      <c r="K1300" s="353"/>
      <c r="L1300" s="353"/>
      <c r="M1300" s="353"/>
      <c r="N1300" s="353"/>
      <c r="O1300" s="353"/>
      <c r="P1300" s="246"/>
    </row>
    <row r="1301" spans="1:16" ht="25.5">
      <c r="A1301" s="246">
        <v>70</v>
      </c>
      <c r="B1301" s="2"/>
      <c r="C1301" s="108" t="s">
        <v>1619</v>
      </c>
      <c r="D1301" s="246" t="s">
        <v>70</v>
      </c>
      <c r="E1301" s="235">
        <v>71471.42</v>
      </c>
      <c r="F1301" s="383">
        <v>1</v>
      </c>
      <c r="G1301" s="353">
        <f t="shared" si="93"/>
        <v>71471.42</v>
      </c>
      <c r="H1301" s="353"/>
      <c r="I1301" s="353"/>
      <c r="J1301" s="353"/>
      <c r="K1301" s="353"/>
      <c r="L1301" s="353"/>
      <c r="M1301" s="353"/>
      <c r="N1301" s="353"/>
      <c r="O1301" s="353"/>
      <c r="P1301" s="246"/>
    </row>
    <row r="1302" spans="1:16" ht="25.5">
      <c r="A1302" s="246">
        <v>71</v>
      </c>
      <c r="B1302" s="2"/>
      <c r="C1302" s="60" t="s">
        <v>1620</v>
      </c>
      <c r="D1302" s="246" t="s">
        <v>70</v>
      </c>
      <c r="E1302" s="235">
        <v>11500000</v>
      </c>
      <c r="F1302" s="383">
        <v>1</v>
      </c>
      <c r="G1302" s="353">
        <f t="shared" si="93"/>
        <v>11500000</v>
      </c>
      <c r="H1302" s="353"/>
      <c r="I1302" s="353"/>
      <c r="J1302" s="353"/>
      <c r="K1302" s="353"/>
      <c r="L1302" s="353"/>
      <c r="M1302" s="353"/>
      <c r="N1302" s="353"/>
      <c r="O1302" s="353"/>
      <c r="P1302" s="246"/>
    </row>
    <row r="1303" spans="1:16">
      <c r="A1303" s="246">
        <v>1</v>
      </c>
      <c r="B1303" s="246" t="s">
        <v>1508</v>
      </c>
      <c r="C1303" s="27" t="s">
        <v>1509</v>
      </c>
      <c r="D1303" s="246" t="s">
        <v>59</v>
      </c>
      <c r="E1303" s="235">
        <v>221.33</v>
      </c>
      <c r="F1303" s="246"/>
      <c r="G1303" s="235"/>
      <c r="H1303" s="246"/>
      <c r="I1303" s="246"/>
      <c r="J1303" s="246">
        <v>48</v>
      </c>
      <c r="K1303" s="246">
        <f>E1303*J1303</f>
        <v>10623.84</v>
      </c>
      <c r="L1303" s="246"/>
      <c r="M1303" s="246"/>
      <c r="N1303" s="246"/>
      <c r="O1303" s="246"/>
      <c r="P1303" s="246"/>
    </row>
    <row r="1304" spans="1:16">
      <c r="A1304" s="246">
        <v>2</v>
      </c>
      <c r="B1304" s="27" t="s">
        <v>1518</v>
      </c>
      <c r="C1304" s="27" t="s">
        <v>1519</v>
      </c>
      <c r="D1304" s="246" t="s">
        <v>70</v>
      </c>
      <c r="E1304" s="235">
        <v>50</v>
      </c>
      <c r="F1304" s="246"/>
      <c r="G1304" s="235"/>
      <c r="H1304" s="246"/>
      <c r="I1304" s="246"/>
      <c r="J1304" s="246">
        <v>18</v>
      </c>
      <c r="K1304" s="235">
        <f>E1304*J1304</f>
        <v>900</v>
      </c>
      <c r="L1304" s="246"/>
      <c r="M1304" s="246"/>
      <c r="N1304" s="246"/>
      <c r="O1304" s="246"/>
      <c r="P1304" s="246"/>
    </row>
    <row r="1305" spans="1:16">
      <c r="A1305" s="246"/>
      <c r="B1305" s="246"/>
      <c r="C1305" s="290" t="s">
        <v>1621</v>
      </c>
      <c r="D1305" s="291"/>
      <c r="E1305" s="235"/>
      <c r="F1305" s="246"/>
      <c r="G1305" s="235"/>
      <c r="H1305" s="246"/>
      <c r="I1305" s="246"/>
      <c r="J1305" s="246"/>
      <c r="K1305" s="246"/>
      <c r="L1305" s="246"/>
      <c r="M1305" s="246"/>
      <c r="N1305" s="246"/>
      <c r="O1305" s="246"/>
      <c r="P1305" s="246"/>
    </row>
    <row r="1306" spans="1:16">
      <c r="A1306" s="246">
        <v>1</v>
      </c>
      <c r="B1306" s="246" t="s">
        <v>1622</v>
      </c>
      <c r="C1306" s="27" t="s">
        <v>1623</v>
      </c>
      <c r="D1306" s="246" t="s">
        <v>70</v>
      </c>
      <c r="E1306" s="235">
        <v>100</v>
      </c>
      <c r="F1306" s="246"/>
      <c r="G1306" s="235"/>
      <c r="H1306" s="246"/>
      <c r="I1306" s="246"/>
      <c r="J1306" s="246"/>
      <c r="K1306" s="246"/>
      <c r="L1306" s="246"/>
      <c r="M1306" s="235"/>
      <c r="N1306" s="246">
        <v>11</v>
      </c>
      <c r="O1306" s="235">
        <f>E1306*N1306</f>
        <v>1100</v>
      </c>
      <c r="P1306" s="246"/>
    </row>
    <row r="1307" spans="1:16">
      <c r="A1307" s="246">
        <v>2</v>
      </c>
      <c r="B1307" s="246" t="s">
        <v>1622</v>
      </c>
      <c r="C1307" s="27" t="s">
        <v>1624</v>
      </c>
      <c r="D1307" s="246" t="s">
        <v>70</v>
      </c>
      <c r="E1307" s="235">
        <v>2000</v>
      </c>
      <c r="F1307" s="246"/>
      <c r="G1307" s="235"/>
      <c r="H1307" s="246"/>
      <c r="I1307" s="246"/>
      <c r="J1307" s="246"/>
      <c r="K1307" s="246"/>
      <c r="L1307" s="246"/>
      <c r="M1307" s="235"/>
      <c r="N1307" s="246">
        <v>14</v>
      </c>
      <c r="O1307" s="235">
        <f t="shared" ref="O1307:O1312" si="94">E1307*N1307</f>
        <v>28000</v>
      </c>
      <c r="P1307" s="246"/>
    </row>
    <row r="1308" spans="1:16">
      <c r="A1308" s="246">
        <v>3</v>
      </c>
      <c r="B1308" s="246" t="s">
        <v>1622</v>
      </c>
      <c r="C1308" s="27" t="s">
        <v>1625</v>
      </c>
      <c r="D1308" s="246" t="s">
        <v>70</v>
      </c>
      <c r="E1308" s="235">
        <v>100</v>
      </c>
      <c r="F1308" s="246"/>
      <c r="G1308" s="235"/>
      <c r="H1308" s="246"/>
      <c r="I1308" s="246"/>
      <c r="J1308" s="246"/>
      <c r="K1308" s="246"/>
      <c r="L1308" s="246"/>
      <c r="M1308" s="235"/>
      <c r="N1308" s="246">
        <v>4</v>
      </c>
      <c r="O1308" s="235">
        <f t="shared" si="94"/>
        <v>400</v>
      </c>
      <c r="P1308" s="246"/>
    </row>
    <row r="1309" spans="1:16" ht="114.75">
      <c r="A1309" s="246">
        <v>4</v>
      </c>
      <c r="B1309" s="234" t="s">
        <v>1626</v>
      </c>
      <c r="C1309" s="27" t="s">
        <v>120</v>
      </c>
      <c r="D1309" s="234" t="s">
        <v>246</v>
      </c>
      <c r="E1309" s="36">
        <v>50</v>
      </c>
      <c r="F1309" s="246"/>
      <c r="G1309" s="235"/>
      <c r="H1309" s="246"/>
      <c r="I1309" s="246"/>
      <c r="J1309" s="246"/>
      <c r="K1309" s="246"/>
      <c r="L1309" s="246"/>
      <c r="M1309" s="246"/>
      <c r="N1309" s="49">
        <v>11.4</v>
      </c>
      <c r="O1309" s="235">
        <f t="shared" si="94"/>
        <v>570</v>
      </c>
      <c r="P1309" s="246"/>
    </row>
    <row r="1310" spans="1:16" ht="63.75">
      <c r="A1310" s="246">
        <v>5</v>
      </c>
      <c r="B1310" s="18" t="s">
        <v>1627</v>
      </c>
      <c r="C1310" s="27" t="s">
        <v>1628</v>
      </c>
      <c r="D1310" s="234" t="s">
        <v>70</v>
      </c>
      <c r="E1310" s="36">
        <v>25</v>
      </c>
      <c r="F1310" s="246"/>
      <c r="G1310" s="235"/>
      <c r="H1310" s="246"/>
      <c r="I1310" s="239"/>
      <c r="J1310" s="246"/>
      <c r="K1310" s="246"/>
      <c r="L1310" s="239"/>
      <c r="M1310" s="246"/>
      <c r="N1310" s="58">
        <v>2</v>
      </c>
      <c r="O1310" s="235">
        <f t="shared" si="94"/>
        <v>50</v>
      </c>
      <c r="P1310" s="246"/>
    </row>
    <row r="1311" spans="1:16" ht="51">
      <c r="A1311" s="246">
        <v>6</v>
      </c>
      <c r="B1311" s="234" t="s">
        <v>1629</v>
      </c>
      <c r="C1311" s="27" t="s">
        <v>1630</v>
      </c>
      <c r="D1311" s="234" t="s">
        <v>246</v>
      </c>
      <c r="E1311" s="36">
        <v>20</v>
      </c>
      <c r="F1311" s="246"/>
      <c r="G1311" s="235"/>
      <c r="H1311" s="246"/>
      <c r="I1311" s="239"/>
      <c r="J1311" s="246"/>
      <c r="K1311" s="246"/>
      <c r="L1311" s="239"/>
      <c r="M1311" s="246"/>
      <c r="N1311" s="235">
        <v>780</v>
      </c>
      <c r="O1311" s="235">
        <f t="shared" si="94"/>
        <v>15600</v>
      </c>
      <c r="P1311" s="246"/>
    </row>
    <row r="1312" spans="1:16" ht="38.25">
      <c r="A1312" s="246">
        <v>7</v>
      </c>
      <c r="B1312" s="56" t="s">
        <v>1631</v>
      </c>
      <c r="C1312" s="382" t="s">
        <v>1632</v>
      </c>
      <c r="D1312" s="353" t="s">
        <v>70</v>
      </c>
      <c r="E1312" s="36">
        <v>1000</v>
      </c>
      <c r="F1312" s="246"/>
      <c r="G1312" s="235"/>
      <c r="H1312" s="246"/>
      <c r="I1312" s="239"/>
      <c r="J1312" s="246"/>
      <c r="K1312" s="246"/>
      <c r="L1312" s="239"/>
      <c r="M1312" s="246"/>
      <c r="N1312" s="235">
        <v>1</v>
      </c>
      <c r="O1312" s="235">
        <f t="shared" si="94"/>
        <v>1000</v>
      </c>
      <c r="P1312" s="246"/>
    </row>
    <row r="1313" spans="1:16">
      <c r="A1313" s="246">
        <v>8</v>
      </c>
      <c r="B1313" s="246" t="s">
        <v>675</v>
      </c>
      <c r="C1313" s="27" t="s">
        <v>1633</v>
      </c>
      <c r="D1313" s="234" t="s">
        <v>70</v>
      </c>
      <c r="E1313" s="36">
        <v>300</v>
      </c>
      <c r="F1313" s="246"/>
      <c r="G1313" s="235"/>
      <c r="H1313" s="246"/>
      <c r="I1313" s="246"/>
      <c r="J1313" s="246"/>
      <c r="K1313" s="246"/>
      <c r="L1313" s="246"/>
      <c r="M1313" s="246"/>
      <c r="N1313" s="246">
        <v>53</v>
      </c>
      <c r="O1313" s="235">
        <f>E1313*N1313</f>
        <v>15900</v>
      </c>
      <c r="P1313" s="246"/>
    </row>
    <row r="1314" spans="1:16" ht="38.25">
      <c r="A1314" s="246">
        <v>9</v>
      </c>
      <c r="B1314" s="56" t="s">
        <v>1634</v>
      </c>
      <c r="C1314" s="382" t="s">
        <v>1635</v>
      </c>
      <c r="D1314" s="234" t="s">
        <v>70</v>
      </c>
      <c r="E1314" s="36">
        <v>25</v>
      </c>
      <c r="F1314" s="246"/>
      <c r="G1314" s="235"/>
      <c r="H1314" s="246"/>
      <c r="I1314" s="239"/>
      <c r="J1314" s="246"/>
      <c r="K1314" s="246"/>
      <c r="L1314" s="239"/>
      <c r="M1314" s="246"/>
      <c r="N1314" s="246">
        <v>3</v>
      </c>
      <c r="O1314" s="235">
        <f t="shared" ref="O1314" si="95">E1314*N1314</f>
        <v>75</v>
      </c>
      <c r="P1314" s="246"/>
    </row>
    <row r="1315" spans="1:16" ht="38.25">
      <c r="A1315" s="246">
        <v>10</v>
      </c>
      <c r="B1315" s="56" t="s">
        <v>1636</v>
      </c>
      <c r="C1315" s="382" t="s">
        <v>1637</v>
      </c>
      <c r="D1315" s="234" t="s">
        <v>246</v>
      </c>
      <c r="E1315" s="36">
        <v>250</v>
      </c>
      <c r="F1315" s="246"/>
      <c r="G1315" s="235"/>
      <c r="H1315" s="246"/>
      <c r="I1315" s="239"/>
      <c r="J1315" s="246"/>
      <c r="K1315" s="246"/>
      <c r="L1315" s="239"/>
      <c r="M1315" s="246"/>
      <c r="N1315" s="246">
        <v>2</v>
      </c>
      <c r="O1315" s="235">
        <f>E1315*N1315</f>
        <v>500</v>
      </c>
      <c r="P1315" s="246"/>
    </row>
    <row r="1316" spans="1:16" ht="38.25">
      <c r="A1316" s="246">
        <v>12</v>
      </c>
      <c r="B1316" s="56" t="s">
        <v>1638</v>
      </c>
      <c r="C1316" s="27" t="s">
        <v>1639</v>
      </c>
      <c r="D1316" s="234" t="s">
        <v>246</v>
      </c>
      <c r="E1316" s="36">
        <v>7</v>
      </c>
      <c r="F1316" s="246"/>
      <c r="G1316" s="235"/>
      <c r="H1316" s="246"/>
      <c r="I1316" s="239"/>
      <c r="J1316" s="246"/>
      <c r="K1316" s="246"/>
      <c r="L1316" s="239"/>
      <c r="M1316" s="246"/>
      <c r="N1316" s="246">
        <v>1</v>
      </c>
      <c r="O1316" s="235">
        <f t="shared" ref="O1316:O1325" si="96">E1316*N1316</f>
        <v>7</v>
      </c>
      <c r="P1316" s="246"/>
    </row>
    <row r="1317" spans="1:16" ht="38.25">
      <c r="A1317" s="246">
        <v>13</v>
      </c>
      <c r="B1317" s="56" t="s">
        <v>1640</v>
      </c>
      <c r="C1317" s="27" t="s">
        <v>1641</v>
      </c>
      <c r="D1317" s="353" t="s">
        <v>70</v>
      </c>
      <c r="E1317" s="36">
        <v>5</v>
      </c>
      <c r="F1317" s="246"/>
      <c r="G1317" s="235"/>
      <c r="H1317" s="246"/>
      <c r="I1317" s="239"/>
      <c r="J1317" s="246"/>
      <c r="K1317" s="246"/>
      <c r="L1317" s="239"/>
      <c r="M1317" s="246"/>
      <c r="N1317" s="246">
        <v>23</v>
      </c>
      <c r="O1317" s="235">
        <f t="shared" si="96"/>
        <v>115</v>
      </c>
      <c r="P1317" s="246"/>
    </row>
    <row r="1318" spans="1:16">
      <c r="A1318" s="238"/>
      <c r="B1318" s="2"/>
      <c r="C1318" s="384"/>
      <c r="D1318" s="385"/>
      <c r="E1318" s="36"/>
      <c r="F1318" s="246"/>
      <c r="G1318" s="235"/>
      <c r="H1318" s="246"/>
      <c r="I1318" s="239"/>
      <c r="J1318" s="246"/>
      <c r="K1318" s="246"/>
      <c r="L1318" s="239"/>
      <c r="M1318" s="246"/>
      <c r="N1318" s="246" t="s">
        <v>1085</v>
      </c>
      <c r="O1318" s="235">
        <f>SUM(O1306:O1317)</f>
        <v>63317</v>
      </c>
      <c r="P1318" s="246"/>
    </row>
    <row r="1319" spans="1:16">
      <c r="A1319" s="238"/>
      <c r="B1319" s="2"/>
      <c r="C1319" s="290" t="s">
        <v>1642</v>
      </c>
      <c r="D1319" s="291"/>
      <c r="E1319" s="36"/>
      <c r="F1319" s="246"/>
      <c r="G1319" s="235"/>
      <c r="H1319" s="246"/>
      <c r="I1319" s="239"/>
      <c r="J1319" s="246"/>
      <c r="K1319" s="246"/>
      <c r="L1319" s="239"/>
      <c r="M1319" s="246"/>
      <c r="N1319" s="246"/>
      <c r="O1319" s="235"/>
      <c r="P1319" s="246"/>
    </row>
    <row r="1320" spans="1:16" ht="38.25">
      <c r="A1320" s="238">
        <v>1</v>
      </c>
      <c r="B1320" s="56" t="s">
        <v>1643</v>
      </c>
      <c r="C1320" s="382" t="s">
        <v>120</v>
      </c>
      <c r="D1320" s="234" t="s">
        <v>246</v>
      </c>
      <c r="E1320" s="36">
        <v>50</v>
      </c>
      <c r="F1320" s="246"/>
      <c r="G1320" s="235"/>
      <c r="H1320" s="246"/>
      <c r="I1320" s="239"/>
      <c r="J1320" s="246"/>
      <c r="K1320" s="246"/>
      <c r="L1320" s="239"/>
      <c r="M1320" s="246"/>
      <c r="N1320" s="246">
        <v>4.8</v>
      </c>
      <c r="O1320" s="235">
        <f t="shared" si="96"/>
        <v>240</v>
      </c>
      <c r="P1320" s="246"/>
    </row>
    <row r="1321" spans="1:16" ht="51">
      <c r="A1321" s="246">
        <v>2</v>
      </c>
      <c r="B1321" s="56" t="s">
        <v>1644</v>
      </c>
      <c r="C1321" s="27" t="s">
        <v>1645</v>
      </c>
      <c r="D1321" s="353" t="s">
        <v>246</v>
      </c>
      <c r="E1321" s="36">
        <v>35</v>
      </c>
      <c r="F1321" s="246"/>
      <c r="G1321" s="235"/>
      <c r="H1321" s="246"/>
      <c r="I1321" s="246"/>
      <c r="J1321" s="246"/>
      <c r="K1321" s="246"/>
      <c r="L1321" s="246"/>
      <c r="M1321" s="246"/>
      <c r="N1321" s="246">
        <v>40.75</v>
      </c>
      <c r="O1321" s="235">
        <f t="shared" si="96"/>
        <v>1426.25</v>
      </c>
      <c r="P1321" s="246"/>
    </row>
    <row r="1322" spans="1:16" ht="38.25">
      <c r="A1322" s="238">
        <v>3</v>
      </c>
      <c r="B1322" s="56" t="s">
        <v>1646</v>
      </c>
      <c r="C1322" s="27" t="s">
        <v>1647</v>
      </c>
      <c r="D1322" s="353" t="s">
        <v>246</v>
      </c>
      <c r="E1322" s="36">
        <v>35</v>
      </c>
      <c r="F1322" s="246"/>
      <c r="G1322" s="235"/>
      <c r="H1322" s="246"/>
      <c r="I1322" s="246"/>
      <c r="J1322" s="246"/>
      <c r="K1322" s="246"/>
      <c r="L1322" s="246"/>
      <c r="M1322" s="246"/>
      <c r="N1322" s="235">
        <v>2700</v>
      </c>
      <c r="O1322" s="235">
        <f t="shared" si="96"/>
        <v>94500</v>
      </c>
      <c r="P1322" s="246"/>
    </row>
    <row r="1323" spans="1:16" ht="63.75">
      <c r="A1323" s="246">
        <v>4</v>
      </c>
      <c r="B1323" s="18" t="s">
        <v>1627</v>
      </c>
      <c r="C1323" s="27" t="s">
        <v>1628</v>
      </c>
      <c r="D1323" s="234" t="s">
        <v>70</v>
      </c>
      <c r="E1323" s="36">
        <v>25</v>
      </c>
      <c r="F1323" s="246"/>
      <c r="G1323" s="235"/>
      <c r="H1323" s="246"/>
      <c r="I1323" s="239"/>
      <c r="J1323" s="246"/>
      <c r="K1323" s="246"/>
      <c r="L1323" s="239"/>
      <c r="M1323" s="246"/>
      <c r="N1323" s="58">
        <v>2</v>
      </c>
      <c r="O1323" s="235">
        <f t="shared" si="96"/>
        <v>50</v>
      </c>
      <c r="P1323" s="246"/>
    </row>
    <row r="1324" spans="1:16" ht="25.5">
      <c r="A1324" s="238">
        <v>5</v>
      </c>
      <c r="B1324" s="246" t="s">
        <v>1648</v>
      </c>
      <c r="C1324" s="30" t="s">
        <v>1649</v>
      </c>
      <c r="D1324" s="246" t="s">
        <v>246</v>
      </c>
      <c r="E1324" s="246">
        <v>10</v>
      </c>
      <c r="F1324" s="246"/>
      <c r="G1324" s="367"/>
      <c r="H1324" s="241"/>
      <c r="I1324" s="386"/>
      <c r="J1324" s="241"/>
      <c r="K1324" s="241"/>
      <c r="L1324" s="386"/>
      <c r="M1324" s="241"/>
      <c r="N1324" s="235">
        <v>3.76</v>
      </c>
      <c r="O1324" s="235">
        <f t="shared" si="96"/>
        <v>37.599999999999994</v>
      </c>
      <c r="P1324" s="246"/>
    </row>
    <row r="1325" spans="1:16" ht="51">
      <c r="A1325" s="246">
        <v>6</v>
      </c>
      <c r="B1325" s="234" t="s">
        <v>1629</v>
      </c>
      <c r="C1325" s="27" t="s">
        <v>1630</v>
      </c>
      <c r="D1325" s="234" t="s">
        <v>246</v>
      </c>
      <c r="E1325" s="36">
        <v>20</v>
      </c>
      <c r="F1325" s="246"/>
      <c r="G1325" s="235"/>
      <c r="H1325" s="246"/>
      <c r="I1325" s="239"/>
      <c r="J1325" s="246"/>
      <c r="K1325" s="246"/>
      <c r="L1325" s="239"/>
      <c r="M1325" s="246"/>
      <c r="N1325" s="235">
        <v>173</v>
      </c>
      <c r="O1325" s="235">
        <f t="shared" si="96"/>
        <v>3460</v>
      </c>
      <c r="P1325" s="246"/>
    </row>
    <row r="1326" spans="1:16">
      <c r="C1326" s="120"/>
      <c r="D1326" s="387"/>
      <c r="E1326" s="387"/>
      <c r="F1326" s="387"/>
      <c r="G1326" s="387"/>
      <c r="H1326" s="387"/>
      <c r="I1326" s="387"/>
      <c r="J1326" s="387"/>
      <c r="K1326" s="387"/>
      <c r="L1326" s="387"/>
      <c r="M1326" s="388"/>
      <c r="N1326" s="241" t="s">
        <v>1085</v>
      </c>
      <c r="O1326" s="367">
        <f>SUM(O1320:O1324)</f>
        <v>96253.85</v>
      </c>
      <c r="P1326" s="241"/>
    </row>
    <row r="1327" spans="1:16">
      <c r="A1327" s="389"/>
      <c r="B1327" s="390"/>
      <c r="C1327" s="391" t="s">
        <v>1650</v>
      </c>
      <c r="D1327" s="390"/>
      <c r="E1327" s="390"/>
      <c r="F1327" s="390"/>
      <c r="G1327" s="92">
        <f>SUM(G1232:G1326)</f>
        <v>13746099.75272</v>
      </c>
      <c r="H1327" s="390"/>
      <c r="I1327" s="392"/>
      <c r="J1327" s="76"/>
      <c r="K1327" s="92">
        <f>SUM(K1303:K1326)</f>
        <v>11523.84</v>
      </c>
      <c r="L1327" s="388"/>
      <c r="M1327" s="290" t="s">
        <v>1651</v>
      </c>
      <c r="N1327" s="291"/>
      <c r="O1327" s="393">
        <f>O1318+O1326+G1327+K1327</f>
        <v>13917194.44272</v>
      </c>
      <c r="P1327" s="394"/>
    </row>
    <row r="1328" spans="1:16">
      <c r="A1328" s="61"/>
      <c r="B1328" s="61"/>
      <c r="C1328" s="61"/>
      <c r="D1328" s="61"/>
      <c r="E1328" s="61"/>
      <c r="F1328" s="61"/>
      <c r="G1328" s="61"/>
      <c r="H1328" s="61"/>
      <c r="I1328" s="61"/>
      <c r="J1328" s="61"/>
      <c r="K1328" s="61"/>
      <c r="L1328" s="61"/>
      <c r="M1328" s="61"/>
      <c r="N1328" s="61"/>
      <c r="O1328" s="61"/>
      <c r="P1328" s="61"/>
    </row>
    <row r="1329" spans="1:16">
      <c r="A1329" s="139"/>
      <c r="B1329" s="395" t="s">
        <v>1</v>
      </c>
      <c r="C1329" s="395"/>
      <c r="D1329" s="395" t="s">
        <v>887</v>
      </c>
      <c r="E1329" s="395"/>
      <c r="F1329" s="395"/>
      <c r="G1329" s="395"/>
      <c r="H1329" s="395"/>
      <c r="I1329" s="395"/>
      <c r="J1329" s="139"/>
      <c r="K1329" s="139"/>
      <c r="L1329" s="139"/>
      <c r="M1329" s="139"/>
      <c r="N1329" s="139"/>
      <c r="O1329" s="139"/>
      <c r="P1329" s="139"/>
    </row>
    <row r="1330" spans="1:16">
      <c r="A1330" s="139"/>
      <c r="B1330" s="395" t="s">
        <v>3</v>
      </c>
      <c r="C1330" s="395"/>
      <c r="D1330" s="395" t="s">
        <v>1652</v>
      </c>
      <c r="E1330" s="395"/>
      <c r="F1330" s="395"/>
      <c r="G1330" s="395"/>
      <c r="H1330" s="395"/>
      <c r="I1330" s="395"/>
      <c r="J1330" s="139"/>
      <c r="K1330" s="139"/>
      <c r="L1330" s="139"/>
      <c r="M1330" s="139"/>
      <c r="N1330" s="139"/>
      <c r="O1330" s="139"/>
      <c r="P1330" s="139"/>
    </row>
    <row r="1331" spans="1:16">
      <c r="A1331" s="139"/>
      <c r="B1331" s="395" t="s">
        <v>5</v>
      </c>
      <c r="C1331" s="395"/>
      <c r="D1331" s="395" t="s">
        <v>1653</v>
      </c>
      <c r="E1331" s="395"/>
      <c r="F1331" s="395"/>
      <c r="G1331" s="395"/>
      <c r="H1331" s="395"/>
      <c r="I1331" s="395"/>
      <c r="J1331" s="139"/>
      <c r="K1331" s="139"/>
      <c r="L1331" s="139"/>
      <c r="M1331" s="139"/>
      <c r="N1331" s="139"/>
      <c r="O1331" s="139"/>
      <c r="P1331" s="139"/>
    </row>
    <row r="1332" spans="1:16">
      <c r="A1332" s="139"/>
      <c r="B1332" s="395" t="s">
        <v>7</v>
      </c>
      <c r="C1332" s="395"/>
      <c r="D1332" s="395" t="s">
        <v>1654</v>
      </c>
      <c r="E1332" s="395"/>
      <c r="F1332" s="395"/>
      <c r="G1332" s="395"/>
      <c r="H1332" s="395"/>
      <c r="I1332" s="395"/>
      <c r="J1332" s="139"/>
      <c r="K1332" s="139"/>
      <c r="L1332" s="139"/>
      <c r="M1332" s="139"/>
      <c r="N1332" s="139"/>
      <c r="O1332" s="139"/>
      <c r="P1332" s="139"/>
    </row>
    <row r="1333" spans="1:16">
      <c r="A1333" s="61"/>
      <c r="B1333" s="396" t="s">
        <v>1655</v>
      </c>
      <c r="C1333" s="396"/>
      <c r="D1333" s="397">
        <v>46233</v>
      </c>
      <c r="E1333" s="396"/>
      <c r="F1333" s="396"/>
      <c r="G1333" s="396"/>
      <c r="H1333" s="396"/>
      <c r="I1333" s="396"/>
      <c r="J1333" s="396" t="s">
        <v>1656</v>
      </c>
      <c r="K1333" s="396"/>
      <c r="L1333" s="396"/>
      <c r="M1333" s="396"/>
      <c r="N1333" s="396"/>
      <c r="O1333" s="396"/>
      <c r="P1333" s="396"/>
    </row>
    <row r="1334" spans="1:16">
      <c r="A1334" s="344" t="s">
        <v>105</v>
      </c>
      <c r="B1334" s="311" t="s">
        <v>326</v>
      </c>
      <c r="C1334" s="311" t="s">
        <v>1657</v>
      </c>
      <c r="D1334" s="311" t="s">
        <v>12</v>
      </c>
      <c r="E1334" s="311" t="s">
        <v>373</v>
      </c>
      <c r="F1334" s="398" t="s">
        <v>1658</v>
      </c>
      <c r="G1334" s="399"/>
      <c r="H1334" s="400" t="s">
        <v>329</v>
      </c>
      <c r="I1334" s="399"/>
      <c r="J1334" s="401" t="s">
        <v>108</v>
      </c>
      <c r="K1334" s="402"/>
      <c r="L1334" s="403" t="s">
        <v>17</v>
      </c>
      <c r="M1334" s="404"/>
      <c r="N1334" s="403" t="s">
        <v>176</v>
      </c>
      <c r="O1334" s="404"/>
      <c r="P1334" s="405" t="s">
        <v>1659</v>
      </c>
    </row>
    <row r="1335" spans="1:16" ht="38.25">
      <c r="A1335" s="406"/>
      <c r="B1335" s="311"/>
      <c r="C1335" s="311"/>
      <c r="D1335" s="311"/>
      <c r="E1335" s="311"/>
      <c r="F1335" s="122" t="s">
        <v>111</v>
      </c>
      <c r="G1335" s="55" t="s">
        <v>1660</v>
      </c>
      <c r="H1335" s="122" t="s">
        <v>111</v>
      </c>
      <c r="I1335" s="55" t="s">
        <v>1660</v>
      </c>
      <c r="J1335" s="122" t="s">
        <v>111</v>
      </c>
      <c r="K1335" s="55" t="s">
        <v>1660</v>
      </c>
      <c r="L1335" s="122" t="s">
        <v>111</v>
      </c>
      <c r="M1335" s="55" t="s">
        <v>1660</v>
      </c>
      <c r="N1335" s="122" t="s">
        <v>111</v>
      </c>
      <c r="O1335" s="55" t="s">
        <v>1660</v>
      </c>
      <c r="P1335" s="405"/>
    </row>
    <row r="1336" spans="1:16">
      <c r="A1336" s="32">
        <v>1</v>
      </c>
      <c r="B1336" s="21" t="s">
        <v>1661</v>
      </c>
      <c r="C1336" s="20" t="s">
        <v>1662</v>
      </c>
      <c r="D1336" s="59" t="s">
        <v>119</v>
      </c>
      <c r="E1336" s="407">
        <v>304</v>
      </c>
      <c r="F1336" s="371">
        <v>6</v>
      </c>
      <c r="G1336" s="373">
        <f t="shared" ref="G1336:G1349" si="97">E1336*F1336</f>
        <v>1824</v>
      </c>
      <c r="H1336" s="242"/>
      <c r="I1336" s="242">
        <f t="shared" ref="I1336:I1354" si="98">E1336*H1336</f>
        <v>0</v>
      </c>
      <c r="J1336" s="242"/>
      <c r="K1336" s="242">
        <f t="shared" ref="K1336:K1354" si="99">J1336*E1336</f>
        <v>0</v>
      </c>
      <c r="L1336" s="242"/>
      <c r="M1336" s="242">
        <f t="shared" ref="M1336:M1349" si="100">L1336*E1336</f>
        <v>0</v>
      </c>
      <c r="N1336" s="242"/>
      <c r="O1336" s="242">
        <f t="shared" ref="O1336:O1374" si="101">N1336*E1336</f>
        <v>0</v>
      </c>
      <c r="P1336" s="21"/>
    </row>
    <row r="1337" spans="1:16">
      <c r="A1337" s="32">
        <v>2</v>
      </c>
      <c r="B1337" s="21" t="s">
        <v>1663</v>
      </c>
      <c r="C1337" s="20" t="s">
        <v>1664</v>
      </c>
      <c r="D1337" s="59" t="s">
        <v>70</v>
      </c>
      <c r="E1337" s="408">
        <v>60000</v>
      </c>
      <c r="F1337" s="371">
        <v>1</v>
      </c>
      <c r="G1337" s="373">
        <f t="shared" si="97"/>
        <v>60000</v>
      </c>
      <c r="H1337" s="242"/>
      <c r="I1337" s="242">
        <f t="shared" si="98"/>
        <v>0</v>
      </c>
      <c r="J1337" s="242"/>
      <c r="K1337" s="242">
        <f t="shared" si="99"/>
        <v>0</v>
      </c>
      <c r="L1337" s="242"/>
      <c r="M1337" s="242">
        <f t="shared" si="100"/>
        <v>0</v>
      </c>
      <c r="N1337" s="242"/>
      <c r="O1337" s="242">
        <f t="shared" si="101"/>
        <v>0</v>
      </c>
      <c r="P1337" s="21"/>
    </row>
    <row r="1338" spans="1:16">
      <c r="A1338" s="32">
        <v>3</v>
      </c>
      <c r="B1338" s="21" t="s">
        <v>1665</v>
      </c>
      <c r="C1338" s="20" t="s">
        <v>1666</v>
      </c>
      <c r="D1338" s="59" t="s">
        <v>70</v>
      </c>
      <c r="E1338" s="408">
        <v>50000</v>
      </c>
      <c r="F1338" s="371">
        <v>1</v>
      </c>
      <c r="G1338" s="373">
        <f t="shared" si="97"/>
        <v>50000</v>
      </c>
      <c r="H1338" s="242"/>
      <c r="I1338" s="242">
        <f t="shared" si="98"/>
        <v>0</v>
      </c>
      <c r="J1338" s="242"/>
      <c r="K1338" s="242">
        <f t="shared" si="99"/>
        <v>0</v>
      </c>
      <c r="L1338" s="242"/>
      <c r="M1338" s="242">
        <f t="shared" si="100"/>
        <v>0</v>
      </c>
      <c r="N1338" s="242"/>
      <c r="O1338" s="242">
        <f t="shared" si="101"/>
        <v>0</v>
      </c>
      <c r="P1338" s="21"/>
    </row>
    <row r="1339" spans="1:16">
      <c r="A1339" s="32">
        <v>4</v>
      </c>
      <c r="B1339" s="21" t="s">
        <v>1667</v>
      </c>
      <c r="C1339" s="20" t="s">
        <v>1668</v>
      </c>
      <c r="D1339" s="59" t="s">
        <v>70</v>
      </c>
      <c r="E1339" s="408">
        <v>30000</v>
      </c>
      <c r="F1339" s="371">
        <v>1</v>
      </c>
      <c r="G1339" s="373">
        <f t="shared" si="97"/>
        <v>30000</v>
      </c>
      <c r="H1339" s="242"/>
      <c r="I1339" s="242">
        <f t="shared" si="98"/>
        <v>0</v>
      </c>
      <c r="J1339" s="242"/>
      <c r="K1339" s="242">
        <f t="shared" si="99"/>
        <v>0</v>
      </c>
      <c r="L1339" s="242"/>
      <c r="M1339" s="242">
        <f t="shared" si="100"/>
        <v>0</v>
      </c>
      <c r="N1339" s="242"/>
      <c r="O1339" s="242">
        <f t="shared" si="101"/>
        <v>0</v>
      </c>
      <c r="P1339" s="21"/>
    </row>
    <row r="1340" spans="1:16">
      <c r="A1340" s="32">
        <v>5</v>
      </c>
      <c r="B1340" s="21" t="s">
        <v>1669</v>
      </c>
      <c r="C1340" s="20" t="s">
        <v>1670</v>
      </c>
      <c r="D1340" s="59" t="s">
        <v>70</v>
      </c>
      <c r="E1340" s="408">
        <v>180000</v>
      </c>
      <c r="F1340" s="371">
        <v>1</v>
      </c>
      <c r="G1340" s="373">
        <f t="shared" si="97"/>
        <v>180000</v>
      </c>
      <c r="H1340" s="242"/>
      <c r="I1340" s="242">
        <f t="shared" si="98"/>
        <v>0</v>
      </c>
      <c r="J1340" s="242"/>
      <c r="K1340" s="242">
        <f t="shared" si="99"/>
        <v>0</v>
      </c>
      <c r="L1340" s="242"/>
      <c r="M1340" s="242">
        <f t="shared" si="100"/>
        <v>0</v>
      </c>
      <c r="N1340" s="242"/>
      <c r="O1340" s="242">
        <f t="shared" si="101"/>
        <v>0</v>
      </c>
      <c r="P1340" s="21"/>
    </row>
    <row r="1341" spans="1:16">
      <c r="A1341" s="32">
        <v>6</v>
      </c>
      <c r="B1341" s="409" t="s">
        <v>1671</v>
      </c>
      <c r="C1341" s="20" t="s">
        <v>1672</v>
      </c>
      <c r="D1341" s="59" t="s">
        <v>70</v>
      </c>
      <c r="E1341" s="408">
        <v>92000</v>
      </c>
      <c r="F1341" s="371">
        <v>1</v>
      </c>
      <c r="G1341" s="373">
        <f t="shared" si="97"/>
        <v>92000</v>
      </c>
      <c r="H1341" s="242"/>
      <c r="I1341" s="242">
        <f t="shared" si="98"/>
        <v>0</v>
      </c>
      <c r="J1341" s="242"/>
      <c r="K1341" s="242">
        <f t="shared" si="99"/>
        <v>0</v>
      </c>
      <c r="L1341" s="242"/>
      <c r="M1341" s="242">
        <f t="shared" si="100"/>
        <v>0</v>
      </c>
      <c r="N1341" s="242"/>
      <c r="O1341" s="242">
        <f t="shared" si="101"/>
        <v>0</v>
      </c>
      <c r="P1341" s="21"/>
    </row>
    <row r="1342" spans="1:16">
      <c r="A1342" s="32">
        <v>7</v>
      </c>
      <c r="B1342" s="409" t="s">
        <v>453</v>
      </c>
      <c r="C1342" s="20" t="s">
        <v>1673</v>
      </c>
      <c r="D1342" s="59" t="s">
        <v>70</v>
      </c>
      <c r="E1342" s="408">
        <v>13133</v>
      </c>
      <c r="F1342" s="371">
        <v>1</v>
      </c>
      <c r="G1342" s="373">
        <f t="shared" si="97"/>
        <v>13133</v>
      </c>
      <c r="H1342" s="242"/>
      <c r="I1342" s="242">
        <f t="shared" si="98"/>
        <v>0</v>
      </c>
      <c r="J1342" s="242"/>
      <c r="K1342" s="242">
        <f t="shared" si="99"/>
        <v>0</v>
      </c>
      <c r="L1342" s="242"/>
      <c r="M1342" s="242">
        <f t="shared" si="100"/>
        <v>0</v>
      </c>
      <c r="N1342" s="242"/>
      <c r="O1342" s="242">
        <f t="shared" si="101"/>
        <v>0</v>
      </c>
      <c r="P1342" s="21"/>
    </row>
    <row r="1343" spans="1:16">
      <c r="A1343" s="32">
        <v>8</v>
      </c>
      <c r="B1343" s="21" t="s">
        <v>1674</v>
      </c>
      <c r="C1343" s="20" t="s">
        <v>1675</v>
      </c>
      <c r="D1343" s="59" t="s">
        <v>70</v>
      </c>
      <c r="E1343" s="408">
        <v>37759</v>
      </c>
      <c r="F1343" s="371">
        <v>1</v>
      </c>
      <c r="G1343" s="373">
        <f t="shared" si="97"/>
        <v>37759</v>
      </c>
      <c r="H1343" s="242"/>
      <c r="I1343" s="242">
        <f t="shared" si="98"/>
        <v>0</v>
      </c>
      <c r="J1343" s="242"/>
      <c r="K1343" s="242">
        <f t="shared" si="99"/>
        <v>0</v>
      </c>
      <c r="L1343" s="242"/>
      <c r="M1343" s="242">
        <f t="shared" si="100"/>
        <v>0</v>
      </c>
      <c r="N1343" s="242"/>
      <c r="O1343" s="242">
        <f t="shared" si="101"/>
        <v>0</v>
      </c>
      <c r="P1343" s="21"/>
    </row>
    <row r="1344" spans="1:16" ht="25.5">
      <c r="A1344" s="32">
        <v>9</v>
      </c>
      <c r="B1344" s="409" t="s">
        <v>1676</v>
      </c>
      <c r="C1344" s="20" t="s">
        <v>1677</v>
      </c>
      <c r="D1344" s="59" t="s">
        <v>119</v>
      </c>
      <c r="E1344" s="408">
        <v>1752</v>
      </c>
      <c r="F1344" s="410">
        <v>10</v>
      </c>
      <c r="G1344" s="373">
        <f t="shared" si="97"/>
        <v>17520</v>
      </c>
      <c r="H1344" s="242"/>
      <c r="I1344" s="242">
        <f t="shared" si="98"/>
        <v>0</v>
      </c>
      <c r="J1344" s="242"/>
      <c r="K1344" s="242">
        <f t="shared" si="99"/>
        <v>0</v>
      </c>
      <c r="L1344" s="242"/>
      <c r="M1344" s="242">
        <f t="shared" si="100"/>
        <v>0</v>
      </c>
      <c r="N1344" s="242"/>
      <c r="O1344" s="242">
        <f t="shared" si="101"/>
        <v>0</v>
      </c>
      <c r="P1344" s="21"/>
    </row>
    <row r="1345" spans="1:16">
      <c r="A1345" s="32">
        <v>10</v>
      </c>
      <c r="B1345" s="21" t="s">
        <v>1678</v>
      </c>
      <c r="C1345" s="20" t="s">
        <v>1679</v>
      </c>
      <c r="D1345" s="59" t="s">
        <v>119</v>
      </c>
      <c r="E1345" s="408">
        <v>31812.5</v>
      </c>
      <c r="F1345" s="410">
        <v>1</v>
      </c>
      <c r="G1345" s="373">
        <f t="shared" si="97"/>
        <v>31812.5</v>
      </c>
      <c r="H1345" s="242"/>
      <c r="I1345" s="242">
        <f t="shared" si="98"/>
        <v>0</v>
      </c>
      <c r="J1345" s="242"/>
      <c r="K1345" s="242">
        <f t="shared" si="99"/>
        <v>0</v>
      </c>
      <c r="L1345" s="242"/>
      <c r="M1345" s="242">
        <f t="shared" si="100"/>
        <v>0</v>
      </c>
      <c r="N1345" s="242"/>
      <c r="O1345" s="242">
        <f t="shared" si="101"/>
        <v>0</v>
      </c>
      <c r="P1345" s="21"/>
    </row>
    <row r="1346" spans="1:16">
      <c r="A1346" s="32">
        <v>11</v>
      </c>
      <c r="B1346" s="21" t="s">
        <v>1533</v>
      </c>
      <c r="C1346" s="20" t="s">
        <v>1680</v>
      </c>
      <c r="D1346" s="122" t="s">
        <v>119</v>
      </c>
      <c r="E1346" s="407">
        <v>10</v>
      </c>
      <c r="F1346" s="371">
        <v>38</v>
      </c>
      <c r="G1346" s="373">
        <f t="shared" si="97"/>
        <v>380</v>
      </c>
      <c r="H1346" s="242"/>
      <c r="I1346" s="242">
        <f t="shared" si="98"/>
        <v>0</v>
      </c>
      <c r="J1346" s="242"/>
      <c r="K1346" s="242">
        <f t="shared" si="99"/>
        <v>0</v>
      </c>
      <c r="L1346" s="242"/>
      <c r="M1346" s="242">
        <f t="shared" si="100"/>
        <v>0</v>
      </c>
      <c r="N1346" s="242"/>
      <c r="O1346" s="242">
        <f t="shared" si="101"/>
        <v>0</v>
      </c>
      <c r="P1346" s="21"/>
    </row>
    <row r="1347" spans="1:16">
      <c r="A1347" s="32">
        <v>12</v>
      </c>
      <c r="B1347" s="21" t="s">
        <v>236</v>
      </c>
      <c r="C1347" s="55" t="s">
        <v>1681</v>
      </c>
      <c r="D1347" s="21" t="s">
        <v>70</v>
      </c>
      <c r="E1347" s="411">
        <v>280.51</v>
      </c>
      <c r="F1347" s="371">
        <v>33</v>
      </c>
      <c r="G1347" s="412">
        <f t="shared" si="97"/>
        <v>9256.83</v>
      </c>
      <c r="H1347" s="413"/>
      <c r="I1347" s="242">
        <f t="shared" si="98"/>
        <v>0</v>
      </c>
      <c r="J1347" s="242"/>
      <c r="K1347" s="242">
        <f t="shared" si="99"/>
        <v>0</v>
      </c>
      <c r="L1347" s="242"/>
      <c r="M1347" s="242">
        <f t="shared" si="100"/>
        <v>0</v>
      </c>
      <c r="N1347" s="242"/>
      <c r="O1347" s="242">
        <f t="shared" si="101"/>
        <v>0</v>
      </c>
      <c r="P1347" s="21"/>
    </row>
    <row r="1348" spans="1:16" ht="25.5">
      <c r="A1348" s="32">
        <v>13</v>
      </c>
      <c r="B1348" s="409" t="s">
        <v>1682</v>
      </c>
      <c r="C1348" s="31" t="s">
        <v>1683</v>
      </c>
      <c r="D1348" s="21" t="s">
        <v>156</v>
      </c>
      <c r="E1348" s="411">
        <v>472000</v>
      </c>
      <c r="F1348" s="371">
        <v>0.15</v>
      </c>
      <c r="G1348" s="412">
        <f t="shared" si="97"/>
        <v>70800</v>
      </c>
      <c r="H1348" s="413"/>
      <c r="I1348" s="242">
        <f t="shared" si="98"/>
        <v>0</v>
      </c>
      <c r="J1348" s="242"/>
      <c r="K1348" s="242">
        <f t="shared" si="99"/>
        <v>0</v>
      </c>
      <c r="L1348" s="242"/>
      <c r="M1348" s="242">
        <f t="shared" si="100"/>
        <v>0</v>
      </c>
      <c r="N1348" s="242"/>
      <c r="O1348" s="242">
        <f t="shared" si="101"/>
        <v>0</v>
      </c>
      <c r="P1348" s="21"/>
    </row>
    <row r="1349" spans="1:16">
      <c r="A1349" s="32">
        <v>14</v>
      </c>
      <c r="B1349" s="21" t="s">
        <v>1684</v>
      </c>
      <c r="C1349" s="55" t="s">
        <v>1685</v>
      </c>
      <c r="D1349" s="21" t="s">
        <v>28</v>
      </c>
      <c r="E1349" s="234">
        <v>3151.78</v>
      </c>
      <c r="F1349" s="243">
        <v>4</v>
      </c>
      <c r="G1349" s="412">
        <f t="shared" si="97"/>
        <v>12607.12</v>
      </c>
      <c r="H1349" s="413"/>
      <c r="I1349" s="242">
        <f t="shared" si="98"/>
        <v>0</v>
      </c>
      <c r="J1349" s="242"/>
      <c r="K1349" s="242">
        <f t="shared" si="99"/>
        <v>0</v>
      </c>
      <c r="L1349" s="242"/>
      <c r="M1349" s="242">
        <f t="shared" si="100"/>
        <v>0</v>
      </c>
      <c r="N1349" s="413"/>
      <c r="O1349" s="242">
        <f t="shared" si="101"/>
        <v>0</v>
      </c>
      <c r="P1349" s="21"/>
    </row>
    <row r="1350" spans="1:16" ht="25.5">
      <c r="A1350" s="32">
        <v>15</v>
      </c>
      <c r="B1350" s="21" t="s">
        <v>1686</v>
      </c>
      <c r="C1350" s="20" t="s">
        <v>1687</v>
      </c>
      <c r="D1350" s="59" t="s">
        <v>119</v>
      </c>
      <c r="E1350" s="408">
        <v>1000</v>
      </c>
      <c r="F1350" s="371"/>
      <c r="G1350" s="373"/>
      <c r="H1350" s="242"/>
      <c r="I1350" s="242">
        <f t="shared" si="98"/>
        <v>0</v>
      </c>
      <c r="J1350" s="242">
        <v>1</v>
      </c>
      <c r="K1350" s="242">
        <f t="shared" si="99"/>
        <v>1000</v>
      </c>
      <c r="L1350" s="242"/>
      <c r="M1350" s="242">
        <f>L1350*E1350</f>
        <v>0</v>
      </c>
      <c r="N1350" s="242"/>
      <c r="O1350" s="242">
        <f t="shared" si="101"/>
        <v>0</v>
      </c>
      <c r="P1350" s="21"/>
    </row>
    <row r="1351" spans="1:16" ht="25.5">
      <c r="A1351" s="32">
        <v>16</v>
      </c>
      <c r="B1351" s="21" t="s">
        <v>1688</v>
      </c>
      <c r="C1351" s="55" t="s">
        <v>1689</v>
      </c>
      <c r="D1351" s="122" t="s">
        <v>70</v>
      </c>
      <c r="E1351" s="34">
        <v>3575</v>
      </c>
      <c r="F1351" s="246">
        <v>1</v>
      </c>
      <c r="G1351" s="412">
        <f t="shared" ref="G1351:G1372" si="102">E1351*F1351</f>
        <v>3575</v>
      </c>
      <c r="H1351" s="21"/>
      <c r="I1351" s="242">
        <f t="shared" si="98"/>
        <v>0</v>
      </c>
      <c r="J1351" s="21"/>
      <c r="K1351" s="242">
        <f t="shared" si="99"/>
        <v>0</v>
      </c>
      <c r="L1351" s="21"/>
      <c r="M1351" s="242">
        <f t="shared" ref="M1351:M1354" si="103">L1351*E1351</f>
        <v>0</v>
      </c>
      <c r="N1351" s="21"/>
      <c r="O1351" s="242">
        <f t="shared" si="101"/>
        <v>0</v>
      </c>
      <c r="P1351" s="21"/>
    </row>
    <row r="1352" spans="1:16" ht="25.5">
      <c r="A1352" s="32">
        <v>17</v>
      </c>
      <c r="B1352" s="21" t="s">
        <v>1690</v>
      </c>
      <c r="C1352" s="18" t="s">
        <v>1691</v>
      </c>
      <c r="D1352" s="414" t="s">
        <v>70</v>
      </c>
      <c r="E1352" s="411">
        <v>2891</v>
      </c>
      <c r="F1352" s="32">
        <v>4</v>
      </c>
      <c r="G1352" s="412">
        <f t="shared" si="102"/>
        <v>11564</v>
      </c>
      <c r="H1352" s="32"/>
      <c r="I1352" s="242">
        <f t="shared" si="98"/>
        <v>0</v>
      </c>
      <c r="J1352" s="21"/>
      <c r="K1352" s="242">
        <f t="shared" si="99"/>
        <v>0</v>
      </c>
      <c r="L1352" s="21"/>
      <c r="M1352" s="242">
        <f t="shared" si="103"/>
        <v>0</v>
      </c>
      <c r="N1352" s="32"/>
      <c r="O1352" s="242">
        <f t="shared" si="101"/>
        <v>0</v>
      </c>
      <c r="P1352" s="21"/>
    </row>
    <row r="1353" spans="1:16" ht="25.5">
      <c r="A1353" s="32">
        <v>18</v>
      </c>
      <c r="B1353" s="21" t="s">
        <v>1692</v>
      </c>
      <c r="C1353" s="18" t="s">
        <v>1693</v>
      </c>
      <c r="D1353" s="414" t="s">
        <v>70</v>
      </c>
      <c r="E1353" s="411">
        <v>2631.4</v>
      </c>
      <c r="F1353" s="32">
        <v>4</v>
      </c>
      <c r="G1353" s="412">
        <f t="shared" si="102"/>
        <v>10525.6</v>
      </c>
      <c r="H1353" s="32"/>
      <c r="I1353" s="242">
        <f t="shared" si="98"/>
        <v>0</v>
      </c>
      <c r="J1353" s="21"/>
      <c r="K1353" s="242">
        <f t="shared" si="99"/>
        <v>0</v>
      </c>
      <c r="L1353" s="21"/>
      <c r="M1353" s="242">
        <f t="shared" si="103"/>
        <v>0</v>
      </c>
      <c r="N1353" s="32"/>
      <c r="O1353" s="242">
        <f t="shared" si="101"/>
        <v>0</v>
      </c>
      <c r="P1353" s="21"/>
    </row>
    <row r="1354" spans="1:16">
      <c r="A1354" s="32">
        <v>19</v>
      </c>
      <c r="B1354" s="21" t="s">
        <v>1694</v>
      </c>
      <c r="C1354" s="53" t="s">
        <v>1695</v>
      </c>
      <c r="D1354" s="414" t="s">
        <v>70</v>
      </c>
      <c r="E1354" s="411">
        <v>69000</v>
      </c>
      <c r="F1354" s="32">
        <v>1</v>
      </c>
      <c r="G1354" s="412">
        <f t="shared" si="102"/>
        <v>69000</v>
      </c>
      <c r="H1354" s="32"/>
      <c r="I1354" s="242">
        <f t="shared" si="98"/>
        <v>0</v>
      </c>
      <c r="J1354" s="21"/>
      <c r="K1354" s="242">
        <f t="shared" si="99"/>
        <v>0</v>
      </c>
      <c r="L1354" s="21"/>
      <c r="M1354" s="242">
        <f t="shared" si="103"/>
        <v>0</v>
      </c>
      <c r="N1354" s="32"/>
      <c r="O1354" s="242">
        <f t="shared" si="101"/>
        <v>0</v>
      </c>
      <c r="P1354" s="21"/>
    </row>
    <row r="1355" spans="1:16">
      <c r="A1355" s="32">
        <v>20</v>
      </c>
      <c r="B1355" s="94" t="s">
        <v>1529</v>
      </c>
      <c r="C1355" s="21" t="s">
        <v>1696</v>
      </c>
      <c r="D1355" s="94" t="s">
        <v>119</v>
      </c>
      <c r="E1355" s="21">
        <v>5664</v>
      </c>
      <c r="F1355" s="21">
        <v>4</v>
      </c>
      <c r="G1355" s="412">
        <f t="shared" si="102"/>
        <v>22656</v>
      </c>
      <c r="H1355" s="21"/>
      <c r="I1355" s="21"/>
      <c r="J1355" s="21"/>
      <c r="K1355" s="21"/>
      <c r="L1355" s="21"/>
      <c r="M1355" s="21"/>
      <c r="N1355" s="21"/>
      <c r="O1355" s="242">
        <f t="shared" si="101"/>
        <v>0</v>
      </c>
      <c r="P1355" s="21"/>
    </row>
    <row r="1356" spans="1:16">
      <c r="A1356" s="32">
        <v>21</v>
      </c>
      <c r="B1356" s="415" t="s">
        <v>570</v>
      </c>
      <c r="C1356" s="21" t="s">
        <v>1697</v>
      </c>
      <c r="D1356" s="94" t="s">
        <v>119</v>
      </c>
      <c r="E1356" s="21">
        <v>7080</v>
      </c>
      <c r="F1356" s="21">
        <v>6</v>
      </c>
      <c r="G1356" s="412">
        <f t="shared" si="102"/>
        <v>42480</v>
      </c>
      <c r="H1356" s="21"/>
      <c r="I1356" s="21"/>
      <c r="J1356" s="21"/>
      <c r="K1356" s="21"/>
      <c r="L1356" s="21"/>
      <c r="M1356" s="21"/>
      <c r="N1356" s="21"/>
      <c r="O1356" s="242">
        <f t="shared" si="101"/>
        <v>0</v>
      </c>
      <c r="P1356" s="21"/>
    </row>
    <row r="1357" spans="1:16">
      <c r="A1357" s="32">
        <v>22</v>
      </c>
      <c r="B1357" s="94" t="s">
        <v>1698</v>
      </c>
      <c r="C1357" s="21" t="s">
        <v>1699</v>
      </c>
      <c r="D1357" s="94" t="s">
        <v>119</v>
      </c>
      <c r="E1357" s="21">
        <v>9204</v>
      </c>
      <c r="F1357" s="21">
        <v>5</v>
      </c>
      <c r="G1357" s="412">
        <f t="shared" si="102"/>
        <v>46020</v>
      </c>
      <c r="H1357" s="21"/>
      <c r="I1357" s="21"/>
      <c r="J1357" s="21"/>
      <c r="K1357" s="21"/>
      <c r="L1357" s="21"/>
      <c r="M1357" s="21"/>
      <c r="N1357" s="21"/>
      <c r="O1357" s="242">
        <f t="shared" si="101"/>
        <v>0</v>
      </c>
      <c r="P1357" s="21"/>
    </row>
    <row r="1358" spans="1:16">
      <c r="A1358" s="32">
        <v>23</v>
      </c>
      <c r="B1358" s="415" t="s">
        <v>558</v>
      </c>
      <c r="C1358" s="21" t="s">
        <v>1700</v>
      </c>
      <c r="D1358" s="94" t="s">
        <v>119</v>
      </c>
      <c r="E1358" s="21">
        <v>10384</v>
      </c>
      <c r="F1358" s="21">
        <v>5</v>
      </c>
      <c r="G1358" s="412">
        <f t="shared" si="102"/>
        <v>51920</v>
      </c>
      <c r="H1358" s="21"/>
      <c r="I1358" s="21"/>
      <c r="J1358" s="21"/>
      <c r="K1358" s="21"/>
      <c r="L1358" s="21"/>
      <c r="M1358" s="21"/>
      <c r="N1358" s="21"/>
      <c r="O1358" s="242">
        <f t="shared" si="101"/>
        <v>0</v>
      </c>
      <c r="P1358" s="21"/>
    </row>
    <row r="1359" spans="1:16">
      <c r="A1359" s="32">
        <v>24</v>
      </c>
      <c r="B1359" s="94" t="s">
        <v>1701</v>
      </c>
      <c r="C1359" s="21" t="s">
        <v>1702</v>
      </c>
      <c r="D1359" s="94" t="s">
        <v>119</v>
      </c>
      <c r="E1359" s="21">
        <v>1711</v>
      </c>
      <c r="F1359" s="21">
        <v>15</v>
      </c>
      <c r="G1359" s="412">
        <f t="shared" si="102"/>
        <v>25665</v>
      </c>
      <c r="H1359" s="21"/>
      <c r="I1359" s="21"/>
      <c r="J1359" s="21"/>
      <c r="K1359" s="21"/>
      <c r="L1359" s="21"/>
      <c r="M1359" s="21"/>
      <c r="N1359" s="21"/>
      <c r="O1359" s="242">
        <f t="shared" si="101"/>
        <v>0</v>
      </c>
      <c r="P1359" s="21"/>
    </row>
    <row r="1360" spans="1:16">
      <c r="A1360" s="32">
        <v>25</v>
      </c>
      <c r="B1360" s="415" t="s">
        <v>1703</v>
      </c>
      <c r="C1360" s="21" t="s">
        <v>1704</v>
      </c>
      <c r="D1360" s="94" t="s">
        <v>119</v>
      </c>
      <c r="E1360" s="21">
        <v>1829</v>
      </c>
      <c r="F1360" s="21">
        <v>10</v>
      </c>
      <c r="G1360" s="412">
        <f t="shared" si="102"/>
        <v>18290</v>
      </c>
      <c r="H1360" s="21"/>
      <c r="I1360" s="21"/>
      <c r="J1360" s="21"/>
      <c r="K1360" s="21"/>
      <c r="L1360" s="21"/>
      <c r="M1360" s="21"/>
      <c r="N1360" s="21"/>
      <c r="O1360" s="242">
        <f t="shared" si="101"/>
        <v>0</v>
      </c>
      <c r="P1360" s="21"/>
    </row>
    <row r="1361" spans="1:16">
      <c r="A1361" s="32">
        <v>26</v>
      </c>
      <c r="B1361" s="94" t="s">
        <v>1705</v>
      </c>
      <c r="C1361" s="21" t="s">
        <v>1706</v>
      </c>
      <c r="D1361" s="94" t="s">
        <v>119</v>
      </c>
      <c r="E1361" s="21">
        <v>1652</v>
      </c>
      <c r="F1361" s="21">
        <v>10</v>
      </c>
      <c r="G1361" s="412">
        <f t="shared" si="102"/>
        <v>16520</v>
      </c>
      <c r="H1361" s="21"/>
      <c r="I1361" s="21"/>
      <c r="J1361" s="21"/>
      <c r="K1361" s="21"/>
      <c r="L1361" s="21"/>
      <c r="M1361" s="21"/>
      <c r="N1361" s="21"/>
      <c r="O1361" s="242">
        <f t="shared" si="101"/>
        <v>0</v>
      </c>
      <c r="P1361" s="21"/>
    </row>
    <row r="1362" spans="1:16">
      <c r="A1362" s="32">
        <v>27</v>
      </c>
      <c r="B1362" s="415" t="s">
        <v>807</v>
      </c>
      <c r="C1362" s="21" t="s">
        <v>1707</v>
      </c>
      <c r="D1362" s="94" t="s">
        <v>119</v>
      </c>
      <c r="E1362" s="21">
        <v>6844</v>
      </c>
      <c r="F1362" s="21">
        <v>8</v>
      </c>
      <c r="G1362" s="412">
        <f t="shared" si="102"/>
        <v>54752</v>
      </c>
      <c r="H1362" s="21"/>
      <c r="I1362" s="21"/>
      <c r="J1362" s="21"/>
      <c r="K1362" s="21"/>
      <c r="L1362" s="21"/>
      <c r="M1362" s="21"/>
      <c r="N1362" s="21"/>
      <c r="O1362" s="242">
        <f t="shared" si="101"/>
        <v>0</v>
      </c>
      <c r="P1362" s="21"/>
    </row>
    <row r="1363" spans="1:16">
      <c r="A1363" s="32">
        <v>28</v>
      </c>
      <c r="B1363" s="94" t="s">
        <v>1708</v>
      </c>
      <c r="C1363" s="21" t="s">
        <v>1709</v>
      </c>
      <c r="D1363" s="94" t="s">
        <v>119</v>
      </c>
      <c r="E1363" s="21">
        <v>1593</v>
      </c>
      <c r="F1363" s="21">
        <v>2</v>
      </c>
      <c r="G1363" s="412">
        <f t="shared" si="102"/>
        <v>3186</v>
      </c>
      <c r="H1363" s="21"/>
      <c r="I1363" s="21"/>
      <c r="J1363" s="21"/>
      <c r="K1363" s="21"/>
      <c r="L1363" s="21"/>
      <c r="M1363" s="21"/>
      <c r="N1363" s="21"/>
      <c r="O1363" s="242">
        <f t="shared" si="101"/>
        <v>0</v>
      </c>
      <c r="P1363" s="21"/>
    </row>
    <row r="1364" spans="1:16">
      <c r="A1364" s="32">
        <v>29</v>
      </c>
      <c r="B1364" s="415" t="s">
        <v>1536</v>
      </c>
      <c r="C1364" s="21" t="s">
        <v>1710</v>
      </c>
      <c r="D1364" s="94" t="s">
        <v>119</v>
      </c>
      <c r="E1364" s="21">
        <v>33630</v>
      </c>
      <c r="F1364" s="21">
        <v>5</v>
      </c>
      <c r="G1364" s="412">
        <f t="shared" si="102"/>
        <v>168150</v>
      </c>
      <c r="H1364" s="21"/>
      <c r="I1364" s="21"/>
      <c r="J1364" s="21"/>
      <c r="K1364" s="21"/>
      <c r="L1364" s="21"/>
      <c r="M1364" s="21"/>
      <c r="N1364" s="21"/>
      <c r="O1364" s="242">
        <f t="shared" si="101"/>
        <v>0</v>
      </c>
      <c r="P1364" s="21"/>
    </row>
    <row r="1365" spans="1:16" ht="25.5">
      <c r="A1365" s="32">
        <v>30</v>
      </c>
      <c r="B1365" s="94" t="s">
        <v>1711</v>
      </c>
      <c r="C1365" s="416" t="s">
        <v>1712</v>
      </c>
      <c r="D1365" s="243" t="s">
        <v>59</v>
      </c>
      <c r="E1365" s="246">
        <v>200</v>
      </c>
      <c r="F1365" s="246"/>
      <c r="G1365" s="412"/>
      <c r="H1365" s="240"/>
      <c r="I1365" s="246"/>
      <c r="J1365" s="246"/>
      <c r="K1365" s="246"/>
      <c r="L1365" s="246"/>
      <c r="M1365" s="246"/>
      <c r="N1365" s="246">
        <v>32</v>
      </c>
      <c r="O1365" s="246">
        <f t="shared" si="101"/>
        <v>6400</v>
      </c>
      <c r="P1365" s="240"/>
    </row>
    <row r="1366" spans="1:16" ht="25.5">
      <c r="A1366" s="32">
        <v>31</v>
      </c>
      <c r="B1366" s="21" t="s">
        <v>1694</v>
      </c>
      <c r="C1366" s="417" t="s">
        <v>1713</v>
      </c>
      <c r="D1366" s="418" t="s">
        <v>119</v>
      </c>
      <c r="E1366" s="240">
        <v>46020</v>
      </c>
      <c r="F1366" s="419">
        <v>2</v>
      </c>
      <c r="G1366" s="412">
        <f t="shared" si="102"/>
        <v>92040</v>
      </c>
      <c r="H1366" s="240"/>
      <c r="I1366" s="240"/>
      <c r="J1366" s="240"/>
      <c r="K1366" s="240"/>
      <c r="L1366" s="240"/>
      <c r="M1366" s="240"/>
      <c r="N1366" s="240"/>
      <c r="O1366" s="246"/>
      <c r="P1366" s="240"/>
    </row>
    <row r="1367" spans="1:16">
      <c r="A1367" s="32">
        <v>32</v>
      </c>
      <c r="B1367" s="94" t="s">
        <v>1671</v>
      </c>
      <c r="C1367" s="31" t="s">
        <v>1714</v>
      </c>
      <c r="D1367" s="243" t="s">
        <v>119</v>
      </c>
      <c r="E1367" s="246">
        <v>5000</v>
      </c>
      <c r="F1367" s="246">
        <v>2</v>
      </c>
      <c r="G1367" s="373">
        <f t="shared" si="102"/>
        <v>10000</v>
      </c>
      <c r="H1367" s="246"/>
      <c r="I1367" s="246"/>
      <c r="J1367" s="246"/>
      <c r="K1367" s="246"/>
      <c r="L1367" s="246"/>
      <c r="M1367" s="246"/>
      <c r="N1367" s="246"/>
      <c r="O1367" s="246"/>
      <c r="P1367" s="246"/>
    </row>
    <row r="1368" spans="1:16">
      <c r="A1368" s="32">
        <v>33</v>
      </c>
      <c r="B1368" s="94" t="s">
        <v>675</v>
      </c>
      <c r="C1368" s="420" t="s">
        <v>1715</v>
      </c>
      <c r="D1368" s="345" t="s">
        <v>119</v>
      </c>
      <c r="E1368" s="240">
        <v>200</v>
      </c>
      <c r="F1368" s="240">
        <v>3</v>
      </c>
      <c r="G1368" s="412">
        <f t="shared" si="102"/>
        <v>600</v>
      </c>
      <c r="H1368" s="240"/>
      <c r="I1368" s="240"/>
      <c r="J1368" s="240"/>
      <c r="K1368" s="240"/>
      <c r="L1368" s="247"/>
      <c r="M1368" s="247"/>
      <c r="N1368" s="247"/>
      <c r="O1368" s="246"/>
      <c r="P1368" s="247"/>
    </row>
    <row r="1369" spans="1:16">
      <c r="A1369" s="32">
        <v>34</v>
      </c>
      <c r="B1369" s="421" t="s">
        <v>1582</v>
      </c>
      <c r="C1369" s="31" t="s">
        <v>1716</v>
      </c>
      <c r="D1369" s="345" t="s">
        <v>119</v>
      </c>
      <c r="E1369" s="422">
        <v>105680.8</v>
      </c>
      <c r="F1369" s="240">
        <v>4</v>
      </c>
      <c r="G1369" s="412">
        <f t="shared" si="102"/>
        <v>422723.2</v>
      </c>
      <c r="H1369" s="240"/>
      <c r="I1369" s="240"/>
      <c r="J1369" s="240"/>
      <c r="K1369" s="240"/>
      <c r="L1369" s="240"/>
      <c r="M1369" s="240"/>
      <c r="N1369" s="240"/>
      <c r="O1369" s="246"/>
      <c r="P1369" s="240"/>
    </row>
    <row r="1370" spans="1:16">
      <c r="A1370" s="32">
        <v>35</v>
      </c>
      <c r="B1370" s="94" t="s">
        <v>675</v>
      </c>
      <c r="C1370" s="31" t="s">
        <v>1717</v>
      </c>
      <c r="D1370" s="243" t="s">
        <v>119</v>
      </c>
      <c r="E1370" s="34">
        <v>250</v>
      </c>
      <c r="F1370" s="246">
        <v>7</v>
      </c>
      <c r="G1370" s="373">
        <f t="shared" si="102"/>
        <v>1750</v>
      </c>
      <c r="H1370" s="246"/>
      <c r="I1370" s="246"/>
      <c r="J1370" s="246"/>
      <c r="K1370" s="246"/>
      <c r="L1370" s="246"/>
      <c r="M1370" s="246"/>
      <c r="N1370" s="246"/>
      <c r="O1370" s="246"/>
      <c r="P1370" s="246"/>
    </row>
    <row r="1371" spans="1:16">
      <c r="A1371" s="32">
        <v>36</v>
      </c>
      <c r="B1371" s="94" t="s">
        <v>1574</v>
      </c>
      <c r="C1371" s="423" t="s">
        <v>1718</v>
      </c>
      <c r="D1371" s="345" t="s">
        <v>119</v>
      </c>
      <c r="E1371" s="422">
        <v>83190</v>
      </c>
      <c r="F1371" s="240">
        <v>1</v>
      </c>
      <c r="G1371" s="412">
        <f t="shared" si="102"/>
        <v>83190</v>
      </c>
      <c r="H1371" s="246"/>
      <c r="I1371" s="246"/>
      <c r="J1371" s="246"/>
      <c r="K1371" s="246"/>
      <c r="L1371" s="246"/>
      <c r="M1371" s="246"/>
      <c r="N1371" s="246"/>
      <c r="O1371" s="246"/>
      <c r="P1371" s="246"/>
    </row>
    <row r="1372" spans="1:16" ht="25.5">
      <c r="A1372" s="32">
        <v>37</v>
      </c>
      <c r="B1372" s="94" t="s">
        <v>1719</v>
      </c>
      <c r="C1372" s="30" t="s">
        <v>1720</v>
      </c>
      <c r="D1372" s="243" t="s">
        <v>119</v>
      </c>
      <c r="E1372" s="34">
        <v>259600</v>
      </c>
      <c r="F1372" s="246">
        <v>1</v>
      </c>
      <c r="G1372" s="373">
        <f t="shared" si="102"/>
        <v>259600</v>
      </c>
      <c r="H1372" s="246"/>
      <c r="I1372" s="246"/>
      <c r="J1372" s="246"/>
      <c r="K1372" s="246"/>
      <c r="L1372" s="246"/>
      <c r="M1372" s="246"/>
      <c r="N1372" s="246"/>
      <c r="O1372" s="246"/>
      <c r="P1372" s="246"/>
    </row>
    <row r="1373" spans="1:16">
      <c r="A1373" s="32">
        <v>38</v>
      </c>
      <c r="B1373" s="94"/>
      <c r="C1373" s="55" t="s">
        <v>1721</v>
      </c>
      <c r="D1373" s="243" t="s">
        <v>119</v>
      </c>
      <c r="E1373" s="34">
        <v>2000</v>
      </c>
      <c r="F1373" s="246"/>
      <c r="G1373" s="373"/>
      <c r="H1373" s="246"/>
      <c r="I1373" s="246"/>
      <c r="J1373" s="246"/>
      <c r="K1373" s="246"/>
      <c r="L1373" s="246"/>
      <c r="M1373" s="246"/>
      <c r="N1373" s="246">
        <v>2</v>
      </c>
      <c r="O1373" s="246">
        <f t="shared" si="101"/>
        <v>4000</v>
      </c>
      <c r="P1373" s="246"/>
    </row>
    <row r="1374" spans="1:16">
      <c r="A1374" s="32">
        <v>39</v>
      </c>
      <c r="B1374" s="94"/>
      <c r="C1374" s="55" t="s">
        <v>1722</v>
      </c>
      <c r="D1374" s="243" t="s">
        <v>119</v>
      </c>
      <c r="E1374" s="34">
        <v>2000</v>
      </c>
      <c r="F1374" s="246"/>
      <c r="G1374" s="373"/>
      <c r="H1374" s="246"/>
      <c r="I1374" s="246"/>
      <c r="J1374" s="246"/>
      <c r="K1374" s="246"/>
      <c r="L1374" s="246"/>
      <c r="M1374" s="246"/>
      <c r="N1374" s="246">
        <v>1</v>
      </c>
      <c r="O1374" s="246">
        <f t="shared" si="101"/>
        <v>2000</v>
      </c>
      <c r="P1374" s="246"/>
    </row>
    <row r="1375" spans="1:16">
      <c r="A1375" s="396" t="s">
        <v>1723</v>
      </c>
      <c r="B1375" s="396"/>
      <c r="C1375" s="396"/>
      <c r="D1375" s="396"/>
      <c r="E1375" s="396"/>
      <c r="F1375" s="396"/>
      <c r="G1375" s="373">
        <f>SUM(G1336:G1372)</f>
        <v>2021299.25</v>
      </c>
      <c r="H1375" s="94"/>
      <c r="I1375" s="242">
        <f>SUM(I1336:I1372)</f>
        <v>0</v>
      </c>
      <c r="J1375" s="21"/>
      <c r="K1375" s="242">
        <f>SUM(K1336:K1372)</f>
        <v>1000</v>
      </c>
      <c r="L1375" s="21"/>
      <c r="M1375" s="242">
        <f>SUM(M1336:M1372)</f>
        <v>0</v>
      </c>
      <c r="N1375" s="424"/>
      <c r="O1375" s="32">
        <f>SUM(O1336:O1374)</f>
        <v>12400</v>
      </c>
      <c r="P1375" s="373">
        <f>G1375+I1375+K1375+M1375+O1375</f>
        <v>2034699.25</v>
      </c>
    </row>
    <row r="1376" spans="1:16">
      <c r="A1376" s="294" t="s">
        <v>1724</v>
      </c>
      <c r="B1376" s="425"/>
      <c r="C1376" s="425"/>
      <c r="D1376" s="425"/>
      <c r="E1376" s="425"/>
      <c r="F1376" s="425"/>
      <c r="G1376" s="425"/>
      <c r="H1376" s="425"/>
      <c r="I1376" s="425"/>
      <c r="J1376" s="425"/>
      <c r="K1376" s="425"/>
      <c r="L1376" s="425"/>
      <c r="M1376" s="425"/>
      <c r="N1376" s="425"/>
      <c r="O1376" s="425"/>
      <c r="P1376" s="295"/>
    </row>
    <row r="1377" spans="1:16">
      <c r="A1377" s="125">
        <v>1</v>
      </c>
      <c r="B1377" s="51" t="s">
        <v>1694</v>
      </c>
      <c r="C1377" s="55" t="s">
        <v>1725</v>
      </c>
      <c r="D1377" s="21" t="s">
        <v>70</v>
      </c>
      <c r="E1377" s="411">
        <v>500</v>
      </c>
      <c r="F1377" s="243"/>
      <c r="G1377" s="412"/>
      <c r="H1377" s="413"/>
      <c r="I1377" s="242"/>
      <c r="J1377" s="242"/>
      <c r="K1377" s="242"/>
      <c r="L1377" s="242"/>
      <c r="M1377" s="242">
        <f>L1377*E1377</f>
        <v>0</v>
      </c>
      <c r="N1377" s="243">
        <v>6</v>
      </c>
      <c r="O1377" s="242">
        <f>N1377*E1377</f>
        <v>3000</v>
      </c>
      <c r="P1377" s="426"/>
    </row>
    <row r="1378" spans="1:16">
      <c r="A1378" s="125">
        <v>2</v>
      </c>
      <c r="B1378" s="21" t="s">
        <v>1726</v>
      </c>
      <c r="C1378" s="55" t="s">
        <v>1727</v>
      </c>
      <c r="D1378" s="21" t="s">
        <v>70</v>
      </c>
      <c r="E1378" s="411">
        <v>500</v>
      </c>
      <c r="F1378" s="243"/>
      <c r="G1378" s="412"/>
      <c r="H1378" s="413"/>
      <c r="I1378" s="242"/>
      <c r="J1378" s="242"/>
      <c r="K1378" s="242"/>
      <c r="L1378" s="242"/>
      <c r="M1378" s="242">
        <f>L1378*E1378</f>
        <v>0</v>
      </c>
      <c r="N1378" s="243">
        <v>12</v>
      </c>
      <c r="O1378" s="242">
        <f>N1378*E1378</f>
        <v>6000</v>
      </c>
      <c r="P1378" s="426"/>
    </row>
    <row r="1379" spans="1:16">
      <c r="A1379" s="125">
        <v>3</v>
      </c>
      <c r="B1379" s="409" t="s">
        <v>1728</v>
      </c>
      <c r="C1379" s="106" t="s">
        <v>120</v>
      </c>
      <c r="D1379" s="414" t="s">
        <v>28</v>
      </c>
      <c r="E1379" s="427">
        <v>40</v>
      </c>
      <c r="F1379" s="32"/>
      <c r="G1379" s="412"/>
      <c r="H1379" s="32"/>
      <c r="I1379" s="242"/>
      <c r="J1379" s="21"/>
      <c r="K1379" s="242"/>
      <c r="L1379" s="21"/>
      <c r="M1379" s="242">
        <f>L1379*E1379</f>
        <v>0</v>
      </c>
      <c r="N1379" s="32">
        <v>50</v>
      </c>
      <c r="O1379" s="242">
        <f>N1379*E1379</f>
        <v>2000</v>
      </c>
      <c r="P1379" s="426"/>
    </row>
    <row r="1380" spans="1:16" ht="25.5">
      <c r="A1380" s="125">
        <v>4</v>
      </c>
      <c r="B1380" s="21" t="s">
        <v>1729</v>
      </c>
      <c r="C1380" s="20" t="s">
        <v>1730</v>
      </c>
      <c r="D1380" s="122" t="s">
        <v>70</v>
      </c>
      <c r="E1380" s="407">
        <v>100</v>
      </c>
      <c r="F1380" s="59"/>
      <c r="G1380" s="373"/>
      <c r="H1380" s="242"/>
      <c r="I1380" s="242"/>
      <c r="J1380" s="242"/>
      <c r="K1380" s="242"/>
      <c r="L1380" s="242"/>
      <c r="M1380" s="242">
        <f>L1380*E1380</f>
        <v>0</v>
      </c>
      <c r="N1380" s="242">
        <v>3</v>
      </c>
      <c r="O1380" s="242">
        <f>N1380*E1380</f>
        <v>300</v>
      </c>
      <c r="P1380" s="426"/>
    </row>
    <row r="1381" spans="1:16">
      <c r="A1381" s="125">
        <v>5</v>
      </c>
      <c r="B1381" s="21" t="s">
        <v>1671</v>
      </c>
      <c r="C1381" s="31" t="s">
        <v>1731</v>
      </c>
      <c r="D1381" s="21" t="s">
        <v>70</v>
      </c>
      <c r="E1381" s="411">
        <v>2000</v>
      </c>
      <c r="F1381" s="371"/>
      <c r="G1381" s="412"/>
      <c r="H1381" s="413"/>
      <c r="I1381" s="242"/>
      <c r="J1381" s="242"/>
      <c r="K1381" s="242"/>
      <c r="L1381" s="242">
        <v>2</v>
      </c>
      <c r="M1381" s="242">
        <f>L1381*E1381</f>
        <v>4000</v>
      </c>
      <c r="N1381" s="242">
        <v>2</v>
      </c>
      <c r="O1381" s="242">
        <f>N1381*E1381</f>
        <v>4000</v>
      </c>
      <c r="P1381" s="426"/>
    </row>
    <row r="1382" spans="1:16" ht="25.5">
      <c r="A1382" s="125">
        <v>6</v>
      </c>
      <c r="B1382" s="21" t="s">
        <v>1671</v>
      </c>
      <c r="C1382" s="31" t="s">
        <v>1732</v>
      </c>
      <c r="D1382" s="414" t="s">
        <v>70</v>
      </c>
      <c r="E1382" s="427">
        <v>100</v>
      </c>
      <c r="F1382" s="32"/>
      <c r="G1382" s="412"/>
      <c r="H1382" s="32"/>
      <c r="I1382" s="242"/>
      <c r="J1382" s="21"/>
      <c r="K1382" s="242"/>
      <c r="L1382" s="21"/>
      <c r="M1382" s="242">
        <f t="shared" ref="M1382:M1393" si="104">L1382*E1382</f>
        <v>0</v>
      </c>
      <c r="N1382" s="32">
        <v>1</v>
      </c>
      <c r="O1382" s="242">
        <f t="shared" ref="O1382:O1393" si="105">N1382*E1382</f>
        <v>100</v>
      </c>
      <c r="P1382" s="426"/>
    </row>
    <row r="1383" spans="1:16">
      <c r="A1383" s="125">
        <v>7</v>
      </c>
      <c r="B1383" s="21" t="s">
        <v>1733</v>
      </c>
      <c r="C1383" s="55" t="s">
        <v>1721</v>
      </c>
      <c r="D1383" s="21" t="s">
        <v>70</v>
      </c>
      <c r="E1383" s="411">
        <v>2000</v>
      </c>
      <c r="F1383" s="371"/>
      <c r="G1383" s="412"/>
      <c r="H1383" s="413"/>
      <c r="I1383" s="242"/>
      <c r="J1383" s="242"/>
      <c r="K1383" s="242"/>
      <c r="L1383" s="242"/>
      <c r="M1383" s="242">
        <f t="shared" si="104"/>
        <v>0</v>
      </c>
      <c r="N1383" s="242">
        <v>1</v>
      </c>
      <c r="O1383" s="242">
        <f t="shared" si="105"/>
        <v>2000</v>
      </c>
      <c r="P1383" s="21"/>
    </row>
    <row r="1384" spans="1:16">
      <c r="A1384" s="125">
        <v>8</v>
      </c>
      <c r="B1384" s="21" t="s">
        <v>722</v>
      </c>
      <c r="C1384" s="20" t="s">
        <v>1734</v>
      </c>
      <c r="D1384" s="59" t="s">
        <v>119</v>
      </c>
      <c r="E1384" s="428">
        <v>1000</v>
      </c>
      <c r="F1384" s="371"/>
      <c r="G1384" s="373"/>
      <c r="H1384" s="242"/>
      <c r="I1384" s="242"/>
      <c r="J1384" s="242"/>
      <c r="K1384" s="242"/>
      <c r="L1384" s="242"/>
      <c r="M1384" s="242">
        <f t="shared" si="104"/>
        <v>0</v>
      </c>
      <c r="N1384" s="242">
        <v>3</v>
      </c>
      <c r="O1384" s="242">
        <f t="shared" si="105"/>
        <v>3000</v>
      </c>
      <c r="P1384" s="426"/>
    </row>
    <row r="1385" spans="1:16">
      <c r="A1385" s="125">
        <v>9</v>
      </c>
      <c r="B1385" s="409" t="s">
        <v>1728</v>
      </c>
      <c r="C1385" s="20" t="s">
        <v>1735</v>
      </c>
      <c r="D1385" s="59" t="s">
        <v>119</v>
      </c>
      <c r="E1385" s="408">
        <v>500</v>
      </c>
      <c r="F1385" s="371"/>
      <c r="G1385" s="373"/>
      <c r="H1385" s="242"/>
      <c r="I1385" s="242"/>
      <c r="J1385" s="242"/>
      <c r="K1385" s="242"/>
      <c r="L1385" s="242"/>
      <c r="M1385" s="242">
        <f t="shared" si="104"/>
        <v>0</v>
      </c>
      <c r="N1385" s="242">
        <v>3</v>
      </c>
      <c r="O1385" s="242">
        <f t="shared" si="105"/>
        <v>1500</v>
      </c>
      <c r="P1385" s="426"/>
    </row>
    <row r="1386" spans="1:16" ht="25.5">
      <c r="A1386" s="125">
        <v>10</v>
      </c>
      <c r="B1386" s="21" t="s">
        <v>1736</v>
      </c>
      <c r="C1386" s="20" t="s">
        <v>1737</v>
      </c>
      <c r="D1386" s="59" t="s">
        <v>119</v>
      </c>
      <c r="E1386" s="428">
        <v>13500</v>
      </c>
      <c r="F1386" s="371"/>
      <c r="G1386" s="373"/>
      <c r="H1386" s="242"/>
      <c r="I1386" s="242"/>
      <c r="J1386" s="242"/>
      <c r="K1386" s="242"/>
      <c r="L1386" s="242"/>
      <c r="M1386" s="242">
        <f t="shared" si="104"/>
        <v>0</v>
      </c>
      <c r="N1386" s="242">
        <v>1</v>
      </c>
      <c r="O1386" s="242">
        <f t="shared" si="105"/>
        <v>13500</v>
      </c>
      <c r="P1386" s="426"/>
    </row>
    <row r="1387" spans="1:16">
      <c r="A1387" s="125">
        <v>11</v>
      </c>
      <c r="B1387" s="94" t="s">
        <v>675</v>
      </c>
      <c r="C1387" s="20" t="s">
        <v>1738</v>
      </c>
      <c r="D1387" s="59" t="s">
        <v>70</v>
      </c>
      <c r="E1387" s="408">
        <v>300</v>
      </c>
      <c r="F1387" s="371"/>
      <c r="G1387" s="373"/>
      <c r="H1387" s="242"/>
      <c r="I1387" s="373"/>
      <c r="J1387" s="242"/>
      <c r="K1387" s="242"/>
      <c r="L1387" s="242"/>
      <c r="M1387" s="242">
        <f t="shared" si="104"/>
        <v>0</v>
      </c>
      <c r="N1387" s="242">
        <v>19</v>
      </c>
      <c r="O1387" s="242">
        <f t="shared" si="105"/>
        <v>5700</v>
      </c>
      <c r="P1387" s="426"/>
    </row>
    <row r="1388" spans="1:16">
      <c r="A1388" s="125">
        <v>13</v>
      </c>
      <c r="B1388" s="21" t="s">
        <v>1674</v>
      </c>
      <c r="C1388" s="55" t="s">
        <v>1739</v>
      </c>
      <c r="D1388" s="21" t="s">
        <v>70</v>
      </c>
      <c r="E1388" s="411">
        <v>500</v>
      </c>
      <c r="F1388" s="243"/>
      <c r="G1388" s="412"/>
      <c r="H1388" s="413"/>
      <c r="I1388" s="242"/>
      <c r="J1388" s="242"/>
      <c r="K1388" s="242"/>
      <c r="L1388" s="242"/>
      <c r="M1388" s="242">
        <f t="shared" si="104"/>
        <v>0</v>
      </c>
      <c r="N1388" s="413">
        <v>3</v>
      </c>
      <c r="O1388" s="242">
        <f t="shared" si="105"/>
        <v>1500</v>
      </c>
      <c r="P1388" s="426"/>
    </row>
    <row r="1389" spans="1:16" ht="25.5">
      <c r="A1389" s="125">
        <v>16</v>
      </c>
      <c r="B1389" s="21" t="s">
        <v>1740</v>
      </c>
      <c r="C1389" s="60" t="s">
        <v>1741</v>
      </c>
      <c r="D1389" s="414" t="s">
        <v>70</v>
      </c>
      <c r="E1389" s="411">
        <v>500</v>
      </c>
      <c r="F1389" s="32"/>
      <c r="G1389" s="412"/>
      <c r="H1389" s="32"/>
      <c r="I1389" s="242"/>
      <c r="J1389" s="32"/>
      <c r="K1389" s="412"/>
      <c r="L1389" s="21"/>
      <c r="M1389" s="242">
        <f t="shared" si="104"/>
        <v>0</v>
      </c>
      <c r="N1389" s="32">
        <v>1</v>
      </c>
      <c r="O1389" s="242">
        <f t="shared" si="105"/>
        <v>500</v>
      </c>
      <c r="P1389" s="426"/>
    </row>
    <row r="1390" spans="1:16" ht="25.5">
      <c r="A1390" s="125">
        <v>17</v>
      </c>
      <c r="B1390" s="21" t="s">
        <v>1740</v>
      </c>
      <c r="C1390" s="60" t="s">
        <v>1742</v>
      </c>
      <c r="D1390" s="429" t="s">
        <v>70</v>
      </c>
      <c r="E1390" s="411">
        <v>500</v>
      </c>
      <c r="F1390" s="32"/>
      <c r="G1390" s="373"/>
      <c r="H1390" s="32"/>
      <c r="I1390" s="242"/>
      <c r="J1390" s="32"/>
      <c r="K1390" s="373"/>
      <c r="L1390" s="21"/>
      <c r="M1390" s="242">
        <f t="shared" si="104"/>
        <v>0</v>
      </c>
      <c r="N1390" s="32">
        <v>1</v>
      </c>
      <c r="O1390" s="242">
        <f t="shared" si="105"/>
        <v>500</v>
      </c>
      <c r="P1390" s="426"/>
    </row>
    <row r="1391" spans="1:16">
      <c r="A1391" s="125">
        <v>19</v>
      </c>
      <c r="B1391" s="21" t="s">
        <v>1743</v>
      </c>
      <c r="C1391" s="430" t="s">
        <v>1744</v>
      </c>
      <c r="D1391" s="429" t="s">
        <v>70</v>
      </c>
      <c r="E1391" s="411">
        <v>100</v>
      </c>
      <c r="F1391" s="32"/>
      <c r="G1391" s="373"/>
      <c r="H1391" s="32"/>
      <c r="I1391" s="242"/>
      <c r="J1391" s="21"/>
      <c r="K1391" s="242"/>
      <c r="L1391" s="21"/>
      <c r="M1391" s="242">
        <f t="shared" si="104"/>
        <v>0</v>
      </c>
      <c r="N1391" s="424">
        <v>3</v>
      </c>
      <c r="O1391" s="242">
        <f t="shared" si="105"/>
        <v>300</v>
      </c>
      <c r="P1391" s="426"/>
    </row>
    <row r="1392" spans="1:16">
      <c r="A1392" s="125">
        <v>20</v>
      </c>
      <c r="B1392" s="21" t="s">
        <v>1667</v>
      </c>
      <c r="C1392" s="430" t="s">
        <v>1745</v>
      </c>
      <c r="D1392" s="429" t="s">
        <v>70</v>
      </c>
      <c r="E1392" s="411">
        <v>50</v>
      </c>
      <c r="F1392" s="32"/>
      <c r="G1392" s="373"/>
      <c r="H1392" s="32"/>
      <c r="I1392" s="242"/>
      <c r="J1392" s="21"/>
      <c r="K1392" s="242"/>
      <c r="L1392" s="21"/>
      <c r="M1392" s="242">
        <f t="shared" si="104"/>
        <v>0</v>
      </c>
      <c r="N1392" s="424">
        <v>2</v>
      </c>
      <c r="O1392" s="242">
        <f t="shared" si="105"/>
        <v>100</v>
      </c>
      <c r="P1392" s="426"/>
    </row>
    <row r="1393" spans="1:16">
      <c r="A1393" s="125">
        <v>21</v>
      </c>
      <c r="B1393" s="409" t="s">
        <v>1728</v>
      </c>
      <c r="C1393" s="430" t="s">
        <v>1746</v>
      </c>
      <c r="D1393" s="429" t="s">
        <v>70</v>
      </c>
      <c r="E1393" s="411">
        <v>100</v>
      </c>
      <c r="F1393" s="32"/>
      <c r="G1393" s="373"/>
      <c r="H1393" s="32"/>
      <c r="I1393" s="242"/>
      <c r="J1393" s="21"/>
      <c r="K1393" s="242"/>
      <c r="L1393" s="21"/>
      <c r="M1393" s="242">
        <f t="shared" si="104"/>
        <v>0</v>
      </c>
      <c r="N1393" s="424">
        <v>6</v>
      </c>
      <c r="O1393" s="242">
        <f t="shared" si="105"/>
        <v>600</v>
      </c>
      <c r="P1393" s="426"/>
    </row>
    <row r="1394" spans="1:16">
      <c r="A1394" s="431" t="s">
        <v>1723</v>
      </c>
      <c r="B1394" s="432"/>
      <c r="C1394" s="432"/>
      <c r="D1394" s="432"/>
      <c r="E1394" s="432"/>
      <c r="F1394" s="433"/>
      <c r="G1394" s="373">
        <f>SUM(G1377:G1390)</f>
        <v>0</v>
      </c>
      <c r="H1394" s="32"/>
      <c r="I1394" s="242">
        <f>SUM(I1377:I1390)</f>
        <v>0</v>
      </c>
      <c r="J1394" s="21"/>
      <c r="K1394" s="242">
        <f>SUM(K1377:K1390)</f>
        <v>0</v>
      </c>
      <c r="L1394" s="21"/>
      <c r="M1394" s="242">
        <f>SUM(M1377:M1393)</f>
        <v>4000</v>
      </c>
      <c r="N1394" s="424"/>
      <c r="O1394" s="242">
        <f>SUM(O1377:O1393)</f>
        <v>44600</v>
      </c>
      <c r="P1394" s="426">
        <f>SUM(G1394:O1394)</f>
        <v>48600</v>
      </c>
    </row>
    <row r="1395" spans="1:16">
      <c r="A1395" s="434" t="s">
        <v>1747</v>
      </c>
      <c r="B1395" s="434"/>
      <c r="C1395" s="434"/>
      <c r="D1395" s="434"/>
      <c r="E1395" s="434"/>
      <c r="F1395" s="434"/>
      <c r="G1395" s="434"/>
      <c r="H1395" s="434"/>
      <c r="I1395" s="434"/>
      <c r="J1395" s="434"/>
      <c r="K1395" s="434"/>
      <c r="L1395" s="434"/>
      <c r="M1395" s="434"/>
      <c r="N1395" s="434"/>
      <c r="O1395" s="434"/>
      <c r="P1395" s="426">
        <f>P1375+P1394</f>
        <v>2083299.25</v>
      </c>
    </row>
    <row r="1396" spans="1:16">
      <c r="A1396" s="396" t="s">
        <v>1748</v>
      </c>
      <c r="B1396" s="396"/>
      <c r="C1396" s="396"/>
      <c r="D1396" s="396"/>
      <c r="E1396" s="396"/>
      <c r="F1396" s="396"/>
      <c r="G1396" s="396"/>
      <c r="H1396" s="396"/>
      <c r="I1396" s="396"/>
      <c r="J1396" s="396"/>
      <c r="K1396" s="396"/>
      <c r="L1396" s="396"/>
      <c r="M1396" s="396"/>
      <c r="N1396" s="396"/>
      <c r="O1396" s="396"/>
      <c r="P1396" s="396"/>
    </row>
    <row r="1397" spans="1:16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</row>
    <row r="1398" spans="1:16" ht="25.5">
      <c r="A1398" s="246">
        <v>1</v>
      </c>
      <c r="B1398" s="18" t="s">
        <v>1749</v>
      </c>
      <c r="C1398" s="18" t="s">
        <v>1750</v>
      </c>
      <c r="D1398" s="246" t="s">
        <v>119</v>
      </c>
      <c r="E1398" s="435">
        <v>268</v>
      </c>
      <c r="F1398" s="134">
        <v>1</v>
      </c>
      <c r="G1398" s="34">
        <f>E1398*F1398</f>
        <v>268</v>
      </c>
      <c r="H1398" s="21"/>
      <c r="I1398" s="21"/>
      <c r="J1398" s="21"/>
      <c r="K1398" s="21"/>
      <c r="L1398" s="21"/>
      <c r="M1398" s="21"/>
      <c r="N1398" s="21"/>
      <c r="O1398" s="21"/>
      <c r="P1398" s="34">
        <f>G1398+I1398+K1398+M1398+O1398</f>
        <v>268</v>
      </c>
    </row>
    <row r="1399" spans="1:16" ht="25.5">
      <c r="A1399" s="246">
        <v>2</v>
      </c>
      <c r="B1399" s="30" t="s">
        <v>1751</v>
      </c>
      <c r="C1399" s="18" t="s">
        <v>1752</v>
      </c>
      <c r="D1399" s="246" t="s">
        <v>119</v>
      </c>
      <c r="E1399" s="435">
        <v>7248</v>
      </c>
      <c r="F1399" s="134">
        <v>1</v>
      </c>
      <c r="G1399" s="34">
        <f t="shared" ref="G1399:G1447" si="106">E1399*F1399</f>
        <v>7248</v>
      </c>
      <c r="H1399" s="21"/>
      <c r="I1399" s="21"/>
      <c r="J1399" s="21"/>
      <c r="K1399" s="21"/>
      <c r="L1399" s="21"/>
      <c r="M1399" s="21"/>
      <c r="N1399" s="21"/>
      <c r="O1399" s="21"/>
      <c r="P1399" s="34">
        <f t="shared" ref="P1399:P1447" si="107">G1399+I1399+K1399+M1399+O1399</f>
        <v>7248</v>
      </c>
    </row>
    <row r="1400" spans="1:16" ht="25.5">
      <c r="A1400" s="246">
        <v>3</v>
      </c>
      <c r="B1400" s="30" t="s">
        <v>1753</v>
      </c>
      <c r="C1400" s="18" t="s">
        <v>1754</v>
      </c>
      <c r="D1400" s="246" t="s">
        <v>119</v>
      </c>
      <c r="E1400" s="435">
        <v>4590</v>
      </c>
      <c r="F1400" s="134">
        <v>1</v>
      </c>
      <c r="G1400" s="34">
        <f t="shared" si="106"/>
        <v>4590</v>
      </c>
      <c r="H1400" s="21"/>
      <c r="I1400" s="21"/>
      <c r="J1400" s="21"/>
      <c r="K1400" s="21"/>
      <c r="L1400" s="21"/>
      <c r="M1400" s="21"/>
      <c r="N1400" s="21"/>
      <c r="O1400" s="21"/>
      <c r="P1400" s="34">
        <f t="shared" si="107"/>
        <v>4590</v>
      </c>
    </row>
    <row r="1401" spans="1:16" ht="25.5">
      <c r="A1401" s="246">
        <v>4</v>
      </c>
      <c r="B1401" s="30" t="s">
        <v>1755</v>
      </c>
      <c r="C1401" s="15" t="s">
        <v>1756</v>
      </c>
      <c r="D1401" s="246" t="s">
        <v>119</v>
      </c>
      <c r="E1401" s="435">
        <v>100</v>
      </c>
      <c r="F1401" s="134">
        <v>4</v>
      </c>
      <c r="G1401" s="34">
        <f t="shared" si="106"/>
        <v>400</v>
      </c>
      <c r="H1401" s="21"/>
      <c r="I1401" s="21"/>
      <c r="J1401" s="21"/>
      <c r="K1401" s="21"/>
      <c r="L1401" s="21"/>
      <c r="M1401" s="21"/>
      <c r="N1401" s="21"/>
      <c r="O1401" s="21"/>
      <c r="P1401" s="34">
        <f t="shared" si="107"/>
        <v>400</v>
      </c>
    </row>
    <row r="1402" spans="1:16" ht="25.5">
      <c r="A1402" s="246">
        <v>5</v>
      </c>
      <c r="B1402" s="30" t="s">
        <v>1757</v>
      </c>
      <c r="C1402" s="18" t="s">
        <v>1758</v>
      </c>
      <c r="D1402" s="246" t="s">
        <v>119</v>
      </c>
      <c r="E1402" s="435">
        <v>8649</v>
      </c>
      <c r="F1402" s="134">
        <v>3</v>
      </c>
      <c r="G1402" s="34">
        <f t="shared" si="106"/>
        <v>25947</v>
      </c>
      <c r="H1402" s="21"/>
      <c r="I1402" s="21"/>
      <c r="J1402" s="21"/>
      <c r="K1402" s="21"/>
      <c r="L1402" s="21"/>
      <c r="M1402" s="21"/>
      <c r="N1402" s="21"/>
      <c r="O1402" s="21"/>
      <c r="P1402" s="34">
        <f t="shared" si="107"/>
        <v>25947</v>
      </c>
    </row>
    <row r="1403" spans="1:16" ht="51">
      <c r="A1403" s="246">
        <v>6</v>
      </c>
      <c r="B1403" s="18" t="s">
        <v>1759</v>
      </c>
      <c r="C1403" s="18" t="s">
        <v>1760</v>
      </c>
      <c r="D1403" s="246" t="s">
        <v>398</v>
      </c>
      <c r="E1403" s="435">
        <v>17860</v>
      </c>
      <c r="F1403" s="134">
        <v>1</v>
      </c>
      <c r="G1403" s="34">
        <f t="shared" si="106"/>
        <v>17860</v>
      </c>
      <c r="H1403" s="21"/>
      <c r="I1403" s="21"/>
      <c r="J1403" s="21"/>
      <c r="K1403" s="21"/>
      <c r="L1403" s="21"/>
      <c r="M1403" s="21"/>
      <c r="N1403" s="21"/>
      <c r="O1403" s="21"/>
      <c r="P1403" s="34">
        <f t="shared" si="107"/>
        <v>17860</v>
      </c>
    </row>
    <row r="1404" spans="1:16" ht="25.5">
      <c r="A1404" s="246">
        <v>7</v>
      </c>
      <c r="B1404" s="436" t="s">
        <v>1761</v>
      </c>
      <c r="C1404" s="18" t="s">
        <v>1762</v>
      </c>
      <c r="D1404" s="246" t="s">
        <v>398</v>
      </c>
      <c r="E1404" s="435">
        <v>12486</v>
      </c>
      <c r="F1404" s="134">
        <v>1</v>
      </c>
      <c r="G1404" s="34">
        <f t="shared" si="106"/>
        <v>12486</v>
      </c>
      <c r="H1404" s="21"/>
      <c r="I1404" s="21"/>
      <c r="J1404" s="21"/>
      <c r="K1404" s="21"/>
      <c r="L1404" s="21"/>
      <c r="M1404" s="21"/>
      <c r="N1404" s="21"/>
      <c r="O1404" s="21"/>
      <c r="P1404" s="34">
        <f t="shared" si="107"/>
        <v>12486</v>
      </c>
    </row>
    <row r="1405" spans="1:16" ht="25.5">
      <c r="A1405" s="246">
        <v>8</v>
      </c>
      <c r="B1405" s="18" t="s">
        <v>1763</v>
      </c>
      <c r="C1405" s="18" t="s">
        <v>1764</v>
      </c>
      <c r="D1405" s="246" t="s">
        <v>398</v>
      </c>
      <c r="E1405" s="435">
        <v>17860</v>
      </c>
      <c r="F1405" s="134">
        <v>1</v>
      </c>
      <c r="G1405" s="34">
        <f t="shared" si="106"/>
        <v>17860</v>
      </c>
      <c r="H1405" s="21"/>
      <c r="I1405" s="21"/>
      <c r="J1405" s="21"/>
      <c r="K1405" s="21"/>
      <c r="L1405" s="21"/>
      <c r="M1405" s="21"/>
      <c r="N1405" s="21"/>
      <c r="O1405" s="21"/>
      <c r="P1405" s="34">
        <f t="shared" si="107"/>
        <v>17860</v>
      </c>
    </row>
    <row r="1406" spans="1:16" ht="25.5">
      <c r="A1406" s="246">
        <v>9</v>
      </c>
      <c r="B1406" s="18" t="s">
        <v>1765</v>
      </c>
      <c r="C1406" s="18" t="s">
        <v>1766</v>
      </c>
      <c r="D1406" s="246" t="s">
        <v>398</v>
      </c>
      <c r="E1406" s="435">
        <v>7280</v>
      </c>
      <c r="F1406" s="134">
        <v>1</v>
      </c>
      <c r="G1406" s="34">
        <f t="shared" si="106"/>
        <v>7280</v>
      </c>
      <c r="H1406" s="21"/>
      <c r="I1406" s="21"/>
      <c r="J1406" s="21"/>
      <c r="K1406" s="21"/>
      <c r="L1406" s="21"/>
      <c r="M1406" s="21"/>
      <c r="N1406" s="21"/>
      <c r="O1406" s="21"/>
      <c r="P1406" s="34">
        <f t="shared" si="107"/>
        <v>7280</v>
      </c>
    </row>
    <row r="1407" spans="1:16" ht="25.5">
      <c r="A1407" s="246">
        <v>10</v>
      </c>
      <c r="B1407" s="18" t="s">
        <v>1767</v>
      </c>
      <c r="C1407" s="18" t="s">
        <v>1768</v>
      </c>
      <c r="D1407" s="246" t="s">
        <v>119</v>
      </c>
      <c r="E1407" s="435">
        <v>10920</v>
      </c>
      <c r="F1407" s="134">
        <v>1</v>
      </c>
      <c r="G1407" s="34">
        <f t="shared" si="106"/>
        <v>10920</v>
      </c>
      <c r="H1407" s="21"/>
      <c r="I1407" s="21"/>
      <c r="J1407" s="21"/>
      <c r="K1407" s="21"/>
      <c r="L1407" s="21"/>
      <c r="M1407" s="21"/>
      <c r="N1407" s="21"/>
      <c r="O1407" s="21"/>
      <c r="P1407" s="34">
        <f t="shared" si="107"/>
        <v>10920</v>
      </c>
    </row>
    <row r="1408" spans="1:16" ht="25.5">
      <c r="A1408" s="246">
        <v>11</v>
      </c>
      <c r="B1408" s="18" t="s">
        <v>1769</v>
      </c>
      <c r="C1408" s="18" t="s">
        <v>1770</v>
      </c>
      <c r="D1408" s="246" t="s">
        <v>119</v>
      </c>
      <c r="E1408" s="435">
        <v>7280</v>
      </c>
      <c r="F1408" s="134">
        <v>1</v>
      </c>
      <c r="G1408" s="34">
        <f t="shared" si="106"/>
        <v>7280</v>
      </c>
      <c r="H1408" s="21"/>
      <c r="I1408" s="21"/>
      <c r="J1408" s="21"/>
      <c r="K1408" s="21"/>
      <c r="L1408" s="21"/>
      <c r="M1408" s="21"/>
      <c r="N1408" s="21"/>
      <c r="O1408" s="21"/>
      <c r="P1408" s="34">
        <f t="shared" si="107"/>
        <v>7280</v>
      </c>
    </row>
    <row r="1409" spans="1:16" ht="25.5">
      <c r="A1409" s="246">
        <v>12</v>
      </c>
      <c r="B1409" s="18" t="s">
        <v>1771</v>
      </c>
      <c r="C1409" s="18" t="s">
        <v>1772</v>
      </c>
      <c r="D1409" s="246" t="s">
        <v>119</v>
      </c>
      <c r="E1409" s="435">
        <v>4160</v>
      </c>
      <c r="F1409" s="134">
        <v>4</v>
      </c>
      <c r="G1409" s="34">
        <f t="shared" si="106"/>
        <v>16640</v>
      </c>
      <c r="H1409" s="21"/>
      <c r="I1409" s="21"/>
      <c r="J1409" s="21"/>
      <c r="K1409" s="21"/>
      <c r="L1409" s="21"/>
      <c r="M1409" s="21"/>
      <c r="N1409" s="21"/>
      <c r="O1409" s="21"/>
      <c r="P1409" s="34">
        <f t="shared" si="107"/>
        <v>16640</v>
      </c>
    </row>
    <row r="1410" spans="1:16" ht="25.5">
      <c r="A1410" s="246">
        <v>13</v>
      </c>
      <c r="B1410" s="18" t="s">
        <v>1773</v>
      </c>
      <c r="C1410" s="18" t="s">
        <v>1774</v>
      </c>
      <c r="D1410" s="246" t="s">
        <v>119</v>
      </c>
      <c r="E1410" s="435">
        <v>120</v>
      </c>
      <c r="F1410" s="134">
        <v>20</v>
      </c>
      <c r="G1410" s="34">
        <f t="shared" si="106"/>
        <v>2400</v>
      </c>
      <c r="H1410" s="21"/>
      <c r="I1410" s="21"/>
      <c r="J1410" s="21"/>
      <c r="K1410" s="21"/>
      <c r="L1410" s="21"/>
      <c r="M1410" s="21"/>
      <c r="N1410" s="21"/>
      <c r="O1410" s="21"/>
      <c r="P1410" s="34">
        <f t="shared" si="107"/>
        <v>2400</v>
      </c>
    </row>
    <row r="1411" spans="1:16" ht="25.5">
      <c r="A1411" s="246">
        <v>14</v>
      </c>
      <c r="B1411" s="18" t="s">
        <v>1775</v>
      </c>
      <c r="C1411" s="18" t="s">
        <v>1776</v>
      </c>
      <c r="D1411" s="246" t="s">
        <v>119</v>
      </c>
      <c r="E1411" s="435">
        <v>260</v>
      </c>
      <c r="F1411" s="134">
        <v>8</v>
      </c>
      <c r="G1411" s="34">
        <f t="shared" si="106"/>
        <v>2080</v>
      </c>
      <c r="H1411" s="21"/>
      <c r="I1411" s="21"/>
      <c r="J1411" s="21"/>
      <c r="K1411" s="21"/>
      <c r="L1411" s="21"/>
      <c r="M1411" s="21"/>
      <c r="N1411" s="21"/>
      <c r="O1411" s="21"/>
      <c r="P1411" s="34">
        <f t="shared" si="107"/>
        <v>2080</v>
      </c>
    </row>
    <row r="1412" spans="1:16" ht="25.5">
      <c r="A1412" s="246">
        <v>15</v>
      </c>
      <c r="B1412" s="18" t="s">
        <v>1777</v>
      </c>
      <c r="C1412" s="18" t="s">
        <v>1778</v>
      </c>
      <c r="D1412" s="246" t="s">
        <v>119</v>
      </c>
      <c r="E1412" s="435">
        <v>69680</v>
      </c>
      <c r="F1412" s="134">
        <v>1</v>
      </c>
      <c r="G1412" s="34">
        <f t="shared" si="106"/>
        <v>69680</v>
      </c>
      <c r="H1412" s="21"/>
      <c r="I1412" s="21"/>
      <c r="J1412" s="21"/>
      <c r="K1412" s="21"/>
      <c r="L1412" s="21"/>
      <c r="M1412" s="21"/>
      <c r="N1412" s="21"/>
      <c r="O1412" s="21"/>
      <c r="P1412" s="34">
        <f t="shared" si="107"/>
        <v>69680</v>
      </c>
    </row>
    <row r="1413" spans="1:16" ht="25.5">
      <c r="A1413" s="246">
        <v>16</v>
      </c>
      <c r="B1413" s="18" t="s">
        <v>1779</v>
      </c>
      <c r="C1413" s="18" t="s">
        <v>1780</v>
      </c>
      <c r="D1413" s="246" t="s">
        <v>119</v>
      </c>
      <c r="E1413" s="435">
        <v>41080</v>
      </c>
      <c r="F1413" s="134">
        <v>4</v>
      </c>
      <c r="G1413" s="34">
        <f t="shared" si="106"/>
        <v>164320</v>
      </c>
      <c r="H1413" s="21"/>
      <c r="I1413" s="21"/>
      <c r="J1413" s="21"/>
      <c r="K1413" s="21"/>
      <c r="L1413" s="21"/>
      <c r="M1413" s="21"/>
      <c r="N1413" s="21"/>
      <c r="O1413" s="21"/>
      <c r="P1413" s="34">
        <f t="shared" si="107"/>
        <v>164320</v>
      </c>
    </row>
    <row r="1414" spans="1:16" ht="25.5">
      <c r="A1414" s="246">
        <v>17</v>
      </c>
      <c r="B1414" s="18" t="s">
        <v>1781</v>
      </c>
      <c r="C1414" s="18" t="s">
        <v>1782</v>
      </c>
      <c r="D1414" s="246" t="s">
        <v>119</v>
      </c>
      <c r="E1414" s="435">
        <v>16640</v>
      </c>
      <c r="F1414" s="134">
        <v>1</v>
      </c>
      <c r="G1414" s="34">
        <f t="shared" si="106"/>
        <v>16640</v>
      </c>
      <c r="H1414" s="21"/>
      <c r="I1414" s="21"/>
      <c r="J1414" s="21"/>
      <c r="K1414" s="21"/>
      <c r="L1414" s="21"/>
      <c r="M1414" s="21"/>
      <c r="N1414" s="21"/>
      <c r="O1414" s="21"/>
      <c r="P1414" s="34">
        <f t="shared" si="107"/>
        <v>16640</v>
      </c>
    </row>
    <row r="1415" spans="1:16" ht="25.5">
      <c r="A1415" s="246">
        <v>18</v>
      </c>
      <c r="B1415" s="18" t="s">
        <v>1783</v>
      </c>
      <c r="C1415" s="18" t="s">
        <v>1784</v>
      </c>
      <c r="D1415" s="246" t="s">
        <v>119</v>
      </c>
      <c r="E1415" s="435">
        <v>12480</v>
      </c>
      <c r="F1415" s="134">
        <v>2</v>
      </c>
      <c r="G1415" s="34">
        <f t="shared" si="106"/>
        <v>24960</v>
      </c>
      <c r="H1415" s="21"/>
      <c r="I1415" s="21"/>
      <c r="J1415" s="21"/>
      <c r="K1415" s="21"/>
      <c r="L1415" s="21"/>
      <c r="M1415" s="21"/>
      <c r="N1415" s="21"/>
      <c r="O1415" s="21"/>
      <c r="P1415" s="34">
        <f t="shared" si="107"/>
        <v>24960</v>
      </c>
    </row>
    <row r="1416" spans="1:16" ht="25.5">
      <c r="A1416" s="246">
        <v>19</v>
      </c>
      <c r="B1416" s="18" t="s">
        <v>1785</v>
      </c>
      <c r="C1416" s="18" t="s">
        <v>1786</v>
      </c>
      <c r="D1416" s="246" t="s">
        <v>119</v>
      </c>
      <c r="E1416" s="435">
        <v>26000</v>
      </c>
      <c r="F1416" s="134">
        <v>1</v>
      </c>
      <c r="G1416" s="34">
        <f t="shared" si="106"/>
        <v>26000</v>
      </c>
      <c r="H1416" s="21"/>
      <c r="I1416" s="21"/>
      <c r="J1416" s="21"/>
      <c r="K1416" s="21"/>
      <c r="L1416" s="21"/>
      <c r="M1416" s="21"/>
      <c r="N1416" s="21"/>
      <c r="O1416" s="21"/>
      <c r="P1416" s="34">
        <f t="shared" si="107"/>
        <v>26000</v>
      </c>
    </row>
    <row r="1417" spans="1:16" ht="25.5">
      <c r="A1417" s="246">
        <v>20</v>
      </c>
      <c r="B1417" s="18" t="s">
        <v>1787</v>
      </c>
      <c r="C1417" s="18" t="s">
        <v>1788</v>
      </c>
      <c r="D1417" s="246" t="s">
        <v>119</v>
      </c>
      <c r="E1417" s="435">
        <v>8315</v>
      </c>
      <c r="F1417" s="134">
        <v>3</v>
      </c>
      <c r="G1417" s="34">
        <f t="shared" si="106"/>
        <v>24945</v>
      </c>
      <c r="H1417" s="21"/>
      <c r="I1417" s="21"/>
      <c r="J1417" s="21"/>
      <c r="K1417" s="21"/>
      <c r="L1417" s="21"/>
      <c r="M1417" s="21"/>
      <c r="N1417" s="21"/>
      <c r="O1417" s="21"/>
      <c r="P1417" s="34">
        <f t="shared" si="107"/>
        <v>24945</v>
      </c>
    </row>
    <row r="1418" spans="1:16" ht="25.5">
      <c r="A1418" s="246">
        <v>21</v>
      </c>
      <c r="B1418" s="18" t="s">
        <v>1789</v>
      </c>
      <c r="C1418" s="18" t="s">
        <v>1790</v>
      </c>
      <c r="D1418" s="246" t="s">
        <v>119</v>
      </c>
      <c r="E1418" s="435">
        <v>13000</v>
      </c>
      <c r="F1418" s="134">
        <v>3</v>
      </c>
      <c r="G1418" s="34">
        <f t="shared" si="106"/>
        <v>39000</v>
      </c>
      <c r="H1418" s="21"/>
      <c r="I1418" s="21"/>
      <c r="J1418" s="21"/>
      <c r="K1418" s="21"/>
      <c r="L1418" s="21"/>
      <c r="M1418" s="21"/>
      <c r="N1418" s="21"/>
      <c r="O1418" s="21"/>
      <c r="P1418" s="34">
        <f t="shared" si="107"/>
        <v>39000</v>
      </c>
    </row>
    <row r="1419" spans="1:16" ht="25.5">
      <c r="A1419" s="246">
        <v>22</v>
      </c>
      <c r="B1419" s="18" t="s">
        <v>1791</v>
      </c>
      <c r="C1419" s="18" t="s">
        <v>1792</v>
      </c>
      <c r="D1419" s="246" t="s">
        <v>59</v>
      </c>
      <c r="E1419" s="435">
        <v>234</v>
      </c>
      <c r="F1419" s="134">
        <v>100</v>
      </c>
      <c r="G1419" s="34">
        <f t="shared" si="106"/>
        <v>23400</v>
      </c>
      <c r="H1419" s="21"/>
      <c r="I1419" s="21"/>
      <c r="J1419" s="21"/>
      <c r="K1419" s="21"/>
      <c r="L1419" s="21"/>
      <c r="M1419" s="21"/>
      <c r="N1419" s="21"/>
      <c r="O1419" s="21"/>
      <c r="P1419" s="34">
        <f t="shared" si="107"/>
        <v>23400</v>
      </c>
    </row>
    <row r="1420" spans="1:16" ht="25.5">
      <c r="A1420" s="246">
        <v>23</v>
      </c>
      <c r="B1420" s="18" t="s">
        <v>1793</v>
      </c>
      <c r="C1420" s="18" t="s">
        <v>1794</v>
      </c>
      <c r="D1420" s="246" t="s">
        <v>119</v>
      </c>
      <c r="E1420" s="435">
        <v>36400</v>
      </c>
      <c r="F1420" s="134"/>
      <c r="G1420" s="34"/>
      <c r="H1420" s="21"/>
      <c r="I1420" s="21"/>
      <c r="J1420" s="21">
        <v>1</v>
      </c>
      <c r="K1420" s="21">
        <v>36400</v>
      </c>
      <c r="L1420" s="21"/>
      <c r="M1420" s="21"/>
      <c r="N1420" s="21"/>
      <c r="O1420" s="21"/>
      <c r="P1420" s="34">
        <f t="shared" si="107"/>
        <v>36400</v>
      </c>
    </row>
    <row r="1421" spans="1:16" ht="25.5">
      <c r="A1421" s="246">
        <v>24</v>
      </c>
      <c r="B1421" s="18" t="s">
        <v>1795</v>
      </c>
      <c r="C1421" s="18" t="s">
        <v>1796</v>
      </c>
      <c r="D1421" s="246" t="s">
        <v>119</v>
      </c>
      <c r="E1421" s="435">
        <v>29120</v>
      </c>
      <c r="F1421" s="134"/>
      <c r="G1421" s="34"/>
      <c r="H1421" s="21"/>
      <c r="I1421" s="21"/>
      <c r="J1421" s="21"/>
      <c r="K1421" s="21"/>
      <c r="L1421" s="21"/>
      <c r="M1421" s="21"/>
      <c r="N1421" s="21">
        <v>1</v>
      </c>
      <c r="O1421" s="21">
        <v>29120</v>
      </c>
      <c r="P1421" s="34">
        <f t="shared" si="107"/>
        <v>29120</v>
      </c>
    </row>
    <row r="1422" spans="1:16" ht="25.5">
      <c r="A1422" s="246">
        <v>25</v>
      </c>
      <c r="B1422" s="18" t="s">
        <v>1797</v>
      </c>
      <c r="C1422" s="18" t="s">
        <v>1798</v>
      </c>
      <c r="D1422" s="246" t="s">
        <v>119</v>
      </c>
      <c r="E1422" s="435">
        <v>10302</v>
      </c>
      <c r="F1422" s="134">
        <v>1</v>
      </c>
      <c r="G1422" s="34">
        <f t="shared" si="106"/>
        <v>10302</v>
      </c>
      <c r="H1422" s="21"/>
      <c r="I1422" s="21"/>
      <c r="J1422" s="21"/>
      <c r="K1422" s="21"/>
      <c r="L1422" s="21"/>
      <c r="M1422" s="21"/>
      <c r="N1422" s="21"/>
      <c r="O1422" s="21"/>
      <c r="P1422" s="34">
        <f t="shared" si="107"/>
        <v>10302</v>
      </c>
    </row>
    <row r="1423" spans="1:16" ht="25.5">
      <c r="A1423" s="246">
        <v>26</v>
      </c>
      <c r="B1423" s="18" t="s">
        <v>1799</v>
      </c>
      <c r="C1423" s="18" t="s">
        <v>1800</v>
      </c>
      <c r="D1423" s="246" t="s">
        <v>119</v>
      </c>
      <c r="E1423" s="435">
        <v>10465</v>
      </c>
      <c r="F1423" s="134">
        <v>1</v>
      </c>
      <c r="G1423" s="34">
        <f t="shared" si="106"/>
        <v>10465</v>
      </c>
      <c r="H1423" s="21"/>
      <c r="I1423" s="21"/>
      <c r="J1423" s="21"/>
      <c r="K1423" s="21"/>
      <c r="L1423" s="21"/>
      <c r="M1423" s="21"/>
      <c r="N1423" s="21"/>
      <c r="O1423" s="21"/>
      <c r="P1423" s="34">
        <f t="shared" si="107"/>
        <v>10465</v>
      </c>
    </row>
    <row r="1424" spans="1:16" ht="25.5">
      <c r="A1424" s="246">
        <v>27</v>
      </c>
      <c r="B1424" s="18" t="s">
        <v>1801</v>
      </c>
      <c r="C1424" s="18" t="s">
        <v>1802</v>
      </c>
      <c r="D1424" s="246" t="s">
        <v>119</v>
      </c>
      <c r="E1424" s="435">
        <v>5359</v>
      </c>
      <c r="F1424" s="134">
        <v>1</v>
      </c>
      <c r="G1424" s="34">
        <f t="shared" si="106"/>
        <v>5359</v>
      </c>
      <c r="H1424" s="21"/>
      <c r="I1424" s="21"/>
      <c r="J1424" s="21"/>
      <c r="K1424" s="21"/>
      <c r="L1424" s="21"/>
      <c r="M1424" s="21"/>
      <c r="N1424" s="21"/>
      <c r="O1424" s="21"/>
      <c r="P1424" s="34">
        <f t="shared" si="107"/>
        <v>5359</v>
      </c>
    </row>
    <row r="1425" spans="1:16" ht="25.5">
      <c r="A1425" s="246">
        <v>28</v>
      </c>
      <c r="B1425" s="18" t="s">
        <v>1803</v>
      </c>
      <c r="C1425" s="18" t="s">
        <v>1804</v>
      </c>
      <c r="D1425" s="246" t="s">
        <v>119</v>
      </c>
      <c r="E1425" s="435">
        <v>4925</v>
      </c>
      <c r="F1425" s="134">
        <v>2</v>
      </c>
      <c r="G1425" s="34">
        <f t="shared" si="106"/>
        <v>9850</v>
      </c>
      <c r="H1425" s="21"/>
      <c r="I1425" s="21"/>
      <c r="J1425" s="21"/>
      <c r="K1425" s="21"/>
      <c r="L1425" s="21"/>
      <c r="M1425" s="21"/>
      <c r="N1425" s="21"/>
      <c r="O1425" s="21"/>
      <c r="P1425" s="34">
        <f t="shared" si="107"/>
        <v>9850</v>
      </c>
    </row>
    <row r="1426" spans="1:16" ht="25.5">
      <c r="A1426" s="246">
        <v>29</v>
      </c>
      <c r="B1426" s="18" t="s">
        <v>1805</v>
      </c>
      <c r="C1426" s="18" t="s">
        <v>1806</v>
      </c>
      <c r="D1426" s="246" t="s">
        <v>119</v>
      </c>
      <c r="E1426" s="435">
        <v>13215</v>
      </c>
      <c r="F1426" s="134">
        <v>1</v>
      </c>
      <c r="G1426" s="34">
        <f t="shared" si="106"/>
        <v>13215</v>
      </c>
      <c r="H1426" s="21"/>
      <c r="I1426" s="21"/>
      <c r="J1426" s="21"/>
      <c r="K1426" s="21"/>
      <c r="L1426" s="21"/>
      <c r="M1426" s="21"/>
      <c r="N1426" s="21"/>
      <c r="O1426" s="21"/>
      <c r="P1426" s="34">
        <f t="shared" si="107"/>
        <v>13215</v>
      </c>
    </row>
    <row r="1427" spans="1:16" ht="25.5">
      <c r="A1427" s="246">
        <v>30</v>
      </c>
      <c r="B1427" s="18" t="s">
        <v>1807</v>
      </c>
      <c r="C1427" s="18" t="s">
        <v>1808</v>
      </c>
      <c r="D1427" s="246" t="s">
        <v>119</v>
      </c>
      <c r="E1427" s="435">
        <v>13257</v>
      </c>
      <c r="F1427" s="134">
        <v>1</v>
      </c>
      <c r="G1427" s="34">
        <f t="shared" si="106"/>
        <v>13257</v>
      </c>
      <c r="H1427" s="21"/>
      <c r="I1427" s="21"/>
      <c r="J1427" s="21"/>
      <c r="K1427" s="21"/>
      <c r="L1427" s="21"/>
      <c r="M1427" s="21"/>
      <c r="N1427" s="21"/>
      <c r="O1427" s="21"/>
      <c r="P1427" s="34">
        <f t="shared" si="107"/>
        <v>13257</v>
      </c>
    </row>
    <row r="1428" spans="1:16" ht="25.5">
      <c r="A1428" s="246">
        <v>31</v>
      </c>
      <c r="B1428" s="18" t="s">
        <v>1809</v>
      </c>
      <c r="C1428" s="15" t="s">
        <v>1810</v>
      </c>
      <c r="D1428" s="246" t="s">
        <v>119</v>
      </c>
      <c r="E1428" s="435">
        <v>3699</v>
      </c>
      <c r="F1428" s="134">
        <v>1</v>
      </c>
      <c r="G1428" s="34">
        <f t="shared" si="106"/>
        <v>3699</v>
      </c>
      <c r="H1428" s="21"/>
      <c r="I1428" s="21"/>
      <c r="J1428" s="21"/>
      <c r="K1428" s="21"/>
      <c r="L1428" s="21"/>
      <c r="M1428" s="21"/>
      <c r="N1428" s="21"/>
      <c r="O1428" s="21"/>
      <c r="P1428" s="34">
        <f t="shared" si="107"/>
        <v>3699</v>
      </c>
    </row>
    <row r="1429" spans="1:16" ht="25.5">
      <c r="A1429" s="246">
        <v>32</v>
      </c>
      <c r="B1429" s="18" t="s">
        <v>1811</v>
      </c>
      <c r="C1429" s="18" t="s">
        <v>1812</v>
      </c>
      <c r="D1429" s="246" t="s">
        <v>119</v>
      </c>
      <c r="E1429" s="435">
        <v>26600</v>
      </c>
      <c r="F1429" s="134">
        <v>1</v>
      </c>
      <c r="G1429" s="34">
        <f t="shared" si="106"/>
        <v>26600</v>
      </c>
      <c r="H1429" s="21"/>
      <c r="I1429" s="21"/>
      <c r="J1429" s="21"/>
      <c r="K1429" s="21"/>
      <c r="L1429" s="21"/>
      <c r="M1429" s="21"/>
      <c r="N1429" s="21"/>
      <c r="O1429" s="21"/>
      <c r="P1429" s="34">
        <f t="shared" si="107"/>
        <v>26600</v>
      </c>
    </row>
    <row r="1430" spans="1:16" ht="25.5">
      <c r="A1430" s="246">
        <v>33</v>
      </c>
      <c r="B1430" s="18" t="s">
        <v>1813</v>
      </c>
      <c r="C1430" s="18" t="s">
        <v>1814</v>
      </c>
      <c r="D1430" s="246" t="s">
        <v>119</v>
      </c>
      <c r="E1430" s="435">
        <v>3330</v>
      </c>
      <c r="F1430" s="134">
        <v>1</v>
      </c>
      <c r="G1430" s="34">
        <f t="shared" si="106"/>
        <v>3330</v>
      </c>
      <c r="H1430" s="21"/>
      <c r="I1430" s="21"/>
      <c r="J1430" s="21"/>
      <c r="K1430" s="21"/>
      <c r="L1430" s="21"/>
      <c r="M1430" s="21"/>
      <c r="N1430" s="21"/>
      <c r="O1430" s="21"/>
      <c r="P1430" s="34">
        <f t="shared" si="107"/>
        <v>3330</v>
      </c>
    </row>
    <row r="1431" spans="1:16" ht="25.5">
      <c r="A1431" s="246">
        <v>34</v>
      </c>
      <c r="B1431" s="18" t="s">
        <v>1815</v>
      </c>
      <c r="C1431" s="18" t="s">
        <v>1816</v>
      </c>
      <c r="D1431" s="246" t="s">
        <v>119</v>
      </c>
      <c r="E1431" s="435">
        <v>297</v>
      </c>
      <c r="F1431" s="134">
        <v>1</v>
      </c>
      <c r="G1431" s="34">
        <f t="shared" si="106"/>
        <v>297</v>
      </c>
      <c r="H1431" s="21"/>
      <c r="I1431" s="21"/>
      <c r="J1431" s="21"/>
      <c r="K1431" s="21"/>
      <c r="L1431" s="21"/>
      <c r="M1431" s="21"/>
      <c r="N1431" s="21"/>
      <c r="O1431" s="21"/>
      <c r="P1431" s="34">
        <f t="shared" si="107"/>
        <v>297</v>
      </c>
    </row>
    <row r="1432" spans="1:16" ht="25.5">
      <c r="A1432" s="246">
        <v>35</v>
      </c>
      <c r="B1432" s="18" t="s">
        <v>1817</v>
      </c>
      <c r="C1432" s="18" t="s">
        <v>1818</v>
      </c>
      <c r="D1432" s="246" t="s">
        <v>119</v>
      </c>
      <c r="E1432" s="435">
        <v>187</v>
      </c>
      <c r="F1432" s="134">
        <v>1</v>
      </c>
      <c r="G1432" s="34">
        <f t="shared" si="106"/>
        <v>187</v>
      </c>
      <c r="H1432" s="21"/>
      <c r="I1432" s="21"/>
      <c r="J1432" s="21"/>
      <c r="K1432" s="21"/>
      <c r="L1432" s="21"/>
      <c r="M1432" s="21"/>
      <c r="N1432" s="21"/>
      <c r="O1432" s="21"/>
      <c r="P1432" s="34">
        <f t="shared" si="107"/>
        <v>187</v>
      </c>
    </row>
    <row r="1433" spans="1:16">
      <c r="A1433" s="246">
        <v>36</v>
      </c>
      <c r="B1433" s="21" t="s">
        <v>1819</v>
      </c>
      <c r="C1433" s="21" t="s">
        <v>1820</v>
      </c>
      <c r="D1433" s="246" t="s">
        <v>119</v>
      </c>
      <c r="E1433" s="435">
        <v>5664</v>
      </c>
      <c r="F1433" s="134">
        <v>1</v>
      </c>
      <c r="G1433" s="34">
        <f t="shared" si="106"/>
        <v>5664</v>
      </c>
      <c r="H1433" s="21"/>
      <c r="I1433" s="21"/>
      <c r="J1433" s="21"/>
      <c r="K1433" s="21"/>
      <c r="L1433" s="21"/>
      <c r="M1433" s="21"/>
      <c r="N1433" s="21"/>
      <c r="O1433" s="21"/>
      <c r="P1433" s="34">
        <f t="shared" si="107"/>
        <v>5664</v>
      </c>
    </row>
    <row r="1434" spans="1:16" ht="25.5">
      <c r="A1434" s="246">
        <v>37</v>
      </c>
      <c r="B1434" s="31" t="s">
        <v>1821</v>
      </c>
      <c r="C1434" s="31" t="s">
        <v>1822</v>
      </c>
      <c r="D1434" s="246" t="s">
        <v>119</v>
      </c>
      <c r="E1434" s="435">
        <v>8550</v>
      </c>
      <c r="F1434" s="134">
        <v>1</v>
      </c>
      <c r="G1434" s="34">
        <f t="shared" si="106"/>
        <v>8550</v>
      </c>
      <c r="H1434" s="21"/>
      <c r="I1434" s="21"/>
      <c r="J1434" s="21"/>
      <c r="K1434" s="21"/>
      <c r="L1434" s="21"/>
      <c r="M1434" s="21"/>
      <c r="N1434" s="21"/>
      <c r="O1434" s="21"/>
      <c r="P1434" s="34">
        <f t="shared" si="107"/>
        <v>8550</v>
      </c>
    </row>
    <row r="1435" spans="1:16">
      <c r="A1435" s="246">
        <v>38</v>
      </c>
      <c r="B1435" s="21" t="s">
        <v>1823</v>
      </c>
      <c r="C1435" s="21" t="s">
        <v>1824</v>
      </c>
      <c r="D1435" s="246" t="s">
        <v>119</v>
      </c>
      <c r="E1435" s="435">
        <v>5674</v>
      </c>
      <c r="F1435" s="134">
        <v>1</v>
      </c>
      <c r="G1435" s="34">
        <f t="shared" si="106"/>
        <v>5674</v>
      </c>
      <c r="H1435" s="21"/>
      <c r="I1435" s="21"/>
      <c r="J1435" s="21"/>
      <c r="K1435" s="21"/>
      <c r="L1435" s="21"/>
      <c r="M1435" s="21"/>
      <c r="N1435" s="21"/>
      <c r="O1435" s="21"/>
      <c r="P1435" s="34">
        <f t="shared" si="107"/>
        <v>5674</v>
      </c>
    </row>
    <row r="1436" spans="1:16">
      <c r="A1436" s="246">
        <v>39</v>
      </c>
      <c r="B1436" s="21" t="s">
        <v>1825</v>
      </c>
      <c r="C1436" s="21" t="s">
        <v>1826</v>
      </c>
      <c r="D1436" s="246" t="s">
        <v>119</v>
      </c>
      <c r="E1436" s="435">
        <v>50848</v>
      </c>
      <c r="F1436" s="134">
        <v>1</v>
      </c>
      <c r="G1436" s="34">
        <f t="shared" si="106"/>
        <v>50848</v>
      </c>
      <c r="H1436" s="21"/>
      <c r="I1436" s="21"/>
      <c r="J1436" s="21"/>
      <c r="K1436" s="21"/>
      <c r="L1436" s="21"/>
      <c r="M1436" s="21"/>
      <c r="N1436" s="21"/>
      <c r="O1436" s="21"/>
      <c r="P1436" s="34">
        <f t="shared" si="107"/>
        <v>50848</v>
      </c>
    </row>
    <row r="1437" spans="1:16">
      <c r="A1437" s="246">
        <v>40</v>
      </c>
      <c r="B1437" s="21" t="s">
        <v>1827</v>
      </c>
      <c r="C1437" s="21" t="s">
        <v>1828</v>
      </c>
      <c r="D1437" s="246" t="s">
        <v>119</v>
      </c>
      <c r="E1437" s="435">
        <v>17139</v>
      </c>
      <c r="F1437" s="134">
        <v>1</v>
      </c>
      <c r="G1437" s="34">
        <f t="shared" si="106"/>
        <v>17139</v>
      </c>
      <c r="H1437" s="21"/>
      <c r="I1437" s="21"/>
      <c r="J1437" s="21"/>
      <c r="K1437" s="21"/>
      <c r="L1437" s="21"/>
      <c r="M1437" s="21"/>
      <c r="N1437" s="21"/>
      <c r="O1437" s="21"/>
      <c r="P1437" s="34">
        <f t="shared" si="107"/>
        <v>17139</v>
      </c>
    </row>
    <row r="1438" spans="1:16">
      <c r="A1438" s="246">
        <v>41</v>
      </c>
      <c r="B1438" s="21" t="s">
        <v>1829</v>
      </c>
      <c r="C1438" s="21" t="s">
        <v>1830</v>
      </c>
      <c r="D1438" s="246" t="s">
        <v>119</v>
      </c>
      <c r="E1438" s="435">
        <v>17002</v>
      </c>
      <c r="F1438" s="134">
        <v>1</v>
      </c>
      <c r="G1438" s="34">
        <f t="shared" si="106"/>
        <v>17002</v>
      </c>
      <c r="H1438" s="21"/>
      <c r="I1438" s="21"/>
      <c r="J1438" s="21"/>
      <c r="K1438" s="21"/>
      <c r="L1438" s="21"/>
      <c r="M1438" s="21"/>
      <c r="N1438" s="21"/>
      <c r="O1438" s="21"/>
      <c r="P1438" s="34">
        <f t="shared" si="107"/>
        <v>17002</v>
      </c>
    </row>
    <row r="1439" spans="1:16" ht="25.5">
      <c r="A1439" s="246">
        <v>42</v>
      </c>
      <c r="B1439" s="31" t="s">
        <v>1831</v>
      </c>
      <c r="C1439" s="31" t="s">
        <v>1832</v>
      </c>
      <c r="D1439" s="246" t="s">
        <v>119</v>
      </c>
      <c r="E1439" s="435">
        <v>700706</v>
      </c>
      <c r="F1439" s="134">
        <v>1</v>
      </c>
      <c r="G1439" s="34">
        <f t="shared" si="106"/>
        <v>700706</v>
      </c>
      <c r="H1439" s="21"/>
      <c r="I1439" s="21"/>
      <c r="J1439" s="21"/>
      <c r="K1439" s="21"/>
      <c r="L1439" s="21"/>
      <c r="M1439" s="21"/>
      <c r="N1439" s="21"/>
      <c r="O1439" s="21"/>
      <c r="P1439" s="34">
        <f t="shared" si="107"/>
        <v>700706</v>
      </c>
    </row>
    <row r="1440" spans="1:16" ht="25.5">
      <c r="A1440" s="246">
        <v>43</v>
      </c>
      <c r="B1440" s="60" t="s">
        <v>1833</v>
      </c>
      <c r="C1440" s="60" t="s">
        <v>1834</v>
      </c>
      <c r="D1440" s="246" t="s">
        <v>119</v>
      </c>
      <c r="E1440" s="435">
        <v>2500</v>
      </c>
      <c r="F1440" s="21"/>
      <c r="G1440" s="21"/>
      <c r="H1440" s="21"/>
      <c r="I1440" s="21"/>
      <c r="J1440" s="21"/>
      <c r="K1440" s="21"/>
      <c r="L1440" s="21"/>
      <c r="M1440" s="21"/>
      <c r="N1440" s="134">
        <v>1</v>
      </c>
      <c r="O1440" s="34">
        <f>E1440*N1440</f>
        <v>2500</v>
      </c>
      <c r="P1440" s="34">
        <f t="shared" si="107"/>
        <v>2500</v>
      </c>
    </row>
    <row r="1441" spans="1:16" ht="25.5">
      <c r="A1441" s="246">
        <v>44</v>
      </c>
      <c r="B1441" s="437" t="s">
        <v>1811</v>
      </c>
      <c r="C1441" s="60" t="s">
        <v>1835</v>
      </c>
      <c r="D1441" s="246" t="s">
        <v>119</v>
      </c>
      <c r="E1441" s="435">
        <v>41331.839999999997</v>
      </c>
      <c r="F1441" s="134">
        <v>1</v>
      </c>
      <c r="G1441" s="34">
        <f t="shared" si="106"/>
        <v>41331.839999999997</v>
      </c>
      <c r="H1441" s="21"/>
      <c r="I1441" s="21"/>
      <c r="J1441" s="21"/>
      <c r="K1441" s="21"/>
      <c r="L1441" s="21"/>
      <c r="M1441" s="21"/>
      <c r="N1441" s="21"/>
      <c r="O1441" s="21"/>
      <c r="P1441" s="34">
        <f t="shared" si="107"/>
        <v>41331.839999999997</v>
      </c>
    </row>
    <row r="1442" spans="1:16" ht="25.5">
      <c r="A1442" s="246">
        <v>45</v>
      </c>
      <c r="B1442" s="437" t="s">
        <v>1836</v>
      </c>
      <c r="C1442" s="60" t="s">
        <v>1837</v>
      </c>
      <c r="D1442" s="246" t="s">
        <v>119</v>
      </c>
      <c r="E1442" s="435">
        <v>0</v>
      </c>
      <c r="F1442" s="134">
        <v>1</v>
      </c>
      <c r="G1442" s="34">
        <f t="shared" si="106"/>
        <v>0</v>
      </c>
      <c r="H1442" s="21"/>
      <c r="I1442" s="21"/>
      <c r="J1442" s="21"/>
      <c r="K1442" s="21"/>
      <c r="L1442" s="21"/>
      <c r="M1442" s="21"/>
      <c r="N1442" s="21"/>
      <c r="O1442" s="21"/>
      <c r="P1442" s="34">
        <f t="shared" si="107"/>
        <v>0</v>
      </c>
    </row>
    <row r="1443" spans="1:16">
      <c r="A1443" s="246">
        <v>46</v>
      </c>
      <c r="B1443" s="21" t="s">
        <v>1838</v>
      </c>
      <c r="C1443" s="21" t="s">
        <v>1839</v>
      </c>
      <c r="D1443" s="246" t="s">
        <v>119</v>
      </c>
      <c r="E1443" s="435">
        <v>250</v>
      </c>
      <c r="F1443" s="21"/>
      <c r="G1443" s="34"/>
      <c r="H1443" s="21"/>
      <c r="I1443" s="21"/>
      <c r="J1443" s="134">
        <v>2</v>
      </c>
      <c r="K1443" s="34">
        <f>E1443*J1443</f>
        <v>500</v>
      </c>
      <c r="L1443" s="21"/>
      <c r="M1443" s="21"/>
      <c r="N1443" s="21"/>
      <c r="O1443" s="21"/>
      <c r="P1443" s="34">
        <f t="shared" si="107"/>
        <v>500</v>
      </c>
    </row>
    <row r="1444" spans="1:16">
      <c r="A1444" s="246">
        <v>47</v>
      </c>
      <c r="B1444" s="21" t="s">
        <v>1840</v>
      </c>
      <c r="C1444" s="21" t="s">
        <v>1841</v>
      </c>
      <c r="D1444" s="246" t="s">
        <v>28</v>
      </c>
      <c r="E1444" s="435">
        <v>282</v>
      </c>
      <c r="F1444" s="21"/>
      <c r="G1444" s="34"/>
      <c r="H1444" s="21"/>
      <c r="I1444" s="21"/>
      <c r="J1444" s="21"/>
      <c r="K1444" s="21"/>
      <c r="L1444" s="21"/>
      <c r="M1444" s="21"/>
      <c r="N1444" s="134">
        <v>20</v>
      </c>
      <c r="O1444" s="34">
        <f>E1444*N1444</f>
        <v>5640</v>
      </c>
      <c r="P1444" s="34">
        <f t="shared" si="107"/>
        <v>5640</v>
      </c>
    </row>
    <row r="1445" spans="1:16">
      <c r="A1445" s="246">
        <v>48</v>
      </c>
      <c r="B1445" s="21" t="s">
        <v>1842</v>
      </c>
      <c r="C1445" s="21" t="s">
        <v>1843</v>
      </c>
      <c r="D1445" s="246" t="s">
        <v>28</v>
      </c>
      <c r="E1445" s="435">
        <v>283</v>
      </c>
      <c r="F1445" s="21"/>
      <c r="G1445" s="34"/>
      <c r="H1445" s="21"/>
      <c r="I1445" s="21"/>
      <c r="J1445" s="21"/>
      <c r="K1445" s="21"/>
      <c r="L1445" s="21"/>
      <c r="M1445" s="21"/>
      <c r="N1445" s="134">
        <v>20</v>
      </c>
      <c r="O1445" s="34">
        <f>E1445*N1445</f>
        <v>5660</v>
      </c>
      <c r="P1445" s="34">
        <f t="shared" si="107"/>
        <v>5660</v>
      </c>
    </row>
    <row r="1446" spans="1:16">
      <c r="A1446" s="246">
        <v>49</v>
      </c>
      <c r="B1446" s="21"/>
      <c r="C1446" s="60" t="s">
        <v>1844</v>
      </c>
      <c r="D1446" s="246" t="s">
        <v>119</v>
      </c>
      <c r="E1446" s="435">
        <v>71471.42</v>
      </c>
      <c r="F1446" s="21">
        <v>1</v>
      </c>
      <c r="G1446" s="34">
        <f t="shared" si="106"/>
        <v>71471.42</v>
      </c>
      <c r="H1446" s="21"/>
      <c r="I1446" s="21"/>
      <c r="J1446" s="21"/>
      <c r="K1446" s="21"/>
      <c r="L1446" s="21"/>
      <c r="M1446" s="21"/>
      <c r="N1446" s="134"/>
      <c r="O1446" s="34"/>
      <c r="P1446" s="34">
        <f t="shared" si="107"/>
        <v>71471.42</v>
      </c>
    </row>
    <row r="1447" spans="1:16">
      <c r="A1447" s="246">
        <v>50</v>
      </c>
      <c r="B1447" s="21"/>
      <c r="C1447" s="60" t="s">
        <v>1845</v>
      </c>
      <c r="D1447" s="246" t="s">
        <v>119</v>
      </c>
      <c r="E1447" s="435">
        <v>43424</v>
      </c>
      <c r="F1447" s="21">
        <v>4</v>
      </c>
      <c r="G1447" s="34">
        <f t="shared" si="106"/>
        <v>173696</v>
      </c>
      <c r="H1447" s="21"/>
      <c r="I1447" s="21"/>
      <c r="J1447" s="21"/>
      <c r="K1447" s="21"/>
      <c r="L1447" s="21"/>
      <c r="M1447" s="21"/>
      <c r="N1447" s="134"/>
      <c r="O1447" s="34"/>
      <c r="P1447" s="34">
        <f t="shared" si="107"/>
        <v>173696</v>
      </c>
    </row>
    <row r="1448" spans="1:16">
      <c r="A1448" s="246">
        <v>51</v>
      </c>
      <c r="B1448" s="21"/>
      <c r="C1448" s="60" t="s">
        <v>1846</v>
      </c>
      <c r="D1448" s="246" t="s">
        <v>119</v>
      </c>
      <c r="E1448" s="435">
        <v>19175</v>
      </c>
      <c r="F1448" s="21">
        <v>2</v>
      </c>
      <c r="G1448" s="34">
        <f>E1448*F1448</f>
        <v>38350</v>
      </c>
      <c r="H1448" s="21"/>
      <c r="I1448" s="21"/>
      <c r="J1448" s="21"/>
      <c r="K1448" s="21"/>
      <c r="L1448" s="21"/>
      <c r="M1448" s="21"/>
      <c r="N1448" s="134"/>
      <c r="O1448" s="34"/>
      <c r="P1448" s="34">
        <f>G1448+I1448+K1448+M1448+O1448</f>
        <v>38350</v>
      </c>
    </row>
    <row r="1449" spans="1:16" ht="14.25">
      <c r="A1449" s="246">
        <v>52</v>
      </c>
      <c r="B1449" s="21"/>
      <c r="C1449" s="60" t="s">
        <v>1847</v>
      </c>
      <c r="D1449" s="246" t="s">
        <v>119</v>
      </c>
      <c r="E1449" s="435">
        <v>10266</v>
      </c>
      <c r="F1449" s="21">
        <v>4</v>
      </c>
      <c r="G1449" s="34">
        <f>E1449*F1449</f>
        <v>41064</v>
      </c>
      <c r="H1449" s="21"/>
      <c r="I1449" s="21"/>
      <c r="J1449" s="21"/>
      <c r="K1449" s="21"/>
      <c r="L1449" s="21"/>
      <c r="M1449" s="21"/>
      <c r="N1449" s="134"/>
      <c r="O1449" s="34"/>
      <c r="P1449" s="34">
        <f>G1449+I1449+K1449+M1449+O1449</f>
        <v>41064</v>
      </c>
    </row>
    <row r="1450" spans="1:16">
      <c r="A1450" s="246">
        <v>53</v>
      </c>
      <c r="B1450" s="438" t="s">
        <v>1799</v>
      </c>
      <c r="C1450" s="439" t="s">
        <v>1848</v>
      </c>
      <c r="D1450" s="438" t="s">
        <v>25</v>
      </c>
      <c r="E1450" s="438">
        <v>23110.3</v>
      </c>
      <c r="F1450" s="438">
        <v>2</v>
      </c>
      <c r="G1450" s="34">
        <f t="shared" ref="G1450:G1464" si="108">E1450*F1450</f>
        <v>46220.6</v>
      </c>
      <c r="H1450" s="21"/>
      <c r="I1450" s="21"/>
      <c r="J1450" s="21"/>
      <c r="K1450" s="21"/>
      <c r="L1450" s="21"/>
      <c r="M1450" s="21"/>
      <c r="N1450" s="134"/>
      <c r="O1450" s="34"/>
      <c r="P1450" s="34"/>
    </row>
    <row r="1451" spans="1:16">
      <c r="A1451" s="246">
        <v>54</v>
      </c>
      <c r="B1451" s="438" t="s">
        <v>1849</v>
      </c>
      <c r="C1451" s="439" t="s">
        <v>1850</v>
      </c>
      <c r="D1451" s="438" t="s">
        <v>25</v>
      </c>
      <c r="E1451" s="438">
        <v>6478.2</v>
      </c>
      <c r="F1451" s="438">
        <v>6</v>
      </c>
      <c r="G1451" s="34">
        <f t="shared" si="108"/>
        <v>38869.199999999997</v>
      </c>
      <c r="H1451" s="21"/>
      <c r="I1451" s="21"/>
      <c r="J1451" s="21"/>
      <c r="K1451" s="21"/>
      <c r="L1451" s="21"/>
      <c r="M1451" s="21"/>
      <c r="N1451" s="134"/>
      <c r="O1451" s="34"/>
      <c r="P1451" s="34"/>
    </row>
    <row r="1452" spans="1:16">
      <c r="A1452" s="246">
        <v>55</v>
      </c>
      <c r="B1452" s="438" t="s">
        <v>1807</v>
      </c>
      <c r="C1452" s="440" t="s">
        <v>1851</v>
      </c>
      <c r="D1452" s="438" t="s">
        <v>25</v>
      </c>
      <c r="E1452" s="438">
        <v>50032</v>
      </c>
      <c r="F1452" s="438">
        <v>1</v>
      </c>
      <c r="G1452" s="34">
        <f t="shared" si="108"/>
        <v>50032</v>
      </c>
      <c r="H1452" s="21"/>
      <c r="I1452" s="21"/>
      <c r="J1452" s="21"/>
      <c r="K1452" s="21"/>
      <c r="L1452" s="21"/>
      <c r="M1452" s="21"/>
      <c r="N1452" s="134"/>
      <c r="O1452" s="34"/>
      <c r="P1452" s="34"/>
    </row>
    <row r="1453" spans="1:16">
      <c r="A1453" s="246">
        <v>56</v>
      </c>
      <c r="B1453" s="438" t="s">
        <v>1797</v>
      </c>
      <c r="C1453" s="439" t="s">
        <v>1852</v>
      </c>
      <c r="D1453" s="438" t="s">
        <v>25</v>
      </c>
      <c r="E1453" s="438">
        <v>28196.1</v>
      </c>
      <c r="F1453" s="438">
        <v>1</v>
      </c>
      <c r="G1453" s="34">
        <f t="shared" si="108"/>
        <v>28196.1</v>
      </c>
      <c r="H1453" s="21"/>
      <c r="I1453" s="21"/>
      <c r="J1453" s="21"/>
      <c r="K1453" s="21"/>
      <c r="L1453" s="21"/>
      <c r="M1453" s="21"/>
      <c r="N1453" s="134"/>
      <c r="O1453" s="34"/>
      <c r="P1453" s="34"/>
    </row>
    <row r="1454" spans="1:16">
      <c r="A1454" s="246">
        <v>57</v>
      </c>
      <c r="B1454" s="438" t="s">
        <v>1853</v>
      </c>
      <c r="C1454" s="439" t="s">
        <v>1854</v>
      </c>
      <c r="D1454" s="438" t="s">
        <v>25</v>
      </c>
      <c r="E1454" s="441">
        <v>35813</v>
      </c>
      <c r="F1454" s="438">
        <v>1</v>
      </c>
      <c r="G1454" s="34">
        <f t="shared" si="108"/>
        <v>35813</v>
      </c>
      <c r="H1454" s="21"/>
      <c r="I1454" s="21"/>
      <c r="J1454" s="21"/>
      <c r="K1454" s="21"/>
      <c r="L1454" s="21"/>
      <c r="M1454" s="21"/>
      <c r="N1454" s="134"/>
      <c r="O1454" s="34"/>
      <c r="P1454" s="34"/>
    </row>
    <row r="1455" spans="1:16">
      <c r="A1455" s="246">
        <v>58</v>
      </c>
      <c r="B1455" s="438" t="s">
        <v>1805</v>
      </c>
      <c r="C1455" s="439" t="s">
        <v>1855</v>
      </c>
      <c r="D1455" s="438" t="s">
        <v>25</v>
      </c>
      <c r="E1455" s="441">
        <v>27317</v>
      </c>
      <c r="F1455" s="438">
        <v>2</v>
      </c>
      <c r="G1455" s="34">
        <f t="shared" si="108"/>
        <v>54634</v>
      </c>
      <c r="H1455" s="21"/>
      <c r="I1455" s="21"/>
      <c r="J1455" s="21"/>
      <c r="K1455" s="21"/>
      <c r="L1455" s="21"/>
      <c r="M1455" s="21"/>
      <c r="N1455" s="134"/>
      <c r="O1455" s="34"/>
      <c r="P1455" s="34"/>
    </row>
    <row r="1456" spans="1:16">
      <c r="A1456" s="246">
        <v>59</v>
      </c>
      <c r="B1456" s="438" t="s">
        <v>1856</v>
      </c>
      <c r="C1456" s="439" t="s">
        <v>1857</v>
      </c>
      <c r="D1456" s="438" t="s">
        <v>25</v>
      </c>
      <c r="E1456" s="441">
        <v>17582</v>
      </c>
      <c r="F1456" s="438">
        <v>2</v>
      </c>
      <c r="G1456" s="34">
        <f t="shared" si="108"/>
        <v>35164</v>
      </c>
      <c r="H1456" s="21"/>
      <c r="I1456" s="21"/>
      <c r="J1456" s="21"/>
      <c r="K1456" s="21"/>
      <c r="L1456" s="21"/>
      <c r="M1456" s="21"/>
      <c r="N1456" s="134"/>
      <c r="O1456" s="34"/>
      <c r="P1456" s="34"/>
    </row>
    <row r="1457" spans="1:18">
      <c r="A1457" s="246">
        <v>60</v>
      </c>
      <c r="B1457" s="438" t="s">
        <v>1801</v>
      </c>
      <c r="C1457" s="439" t="s">
        <v>1858</v>
      </c>
      <c r="D1457" s="438" t="s">
        <v>25</v>
      </c>
      <c r="E1457" s="441">
        <v>11942.78</v>
      </c>
      <c r="F1457" s="438">
        <v>2</v>
      </c>
      <c r="G1457" s="34">
        <f t="shared" si="108"/>
        <v>23885.56</v>
      </c>
      <c r="H1457" s="61"/>
      <c r="I1457" s="61"/>
      <c r="J1457" s="61"/>
      <c r="K1457" s="61"/>
      <c r="L1457" s="61"/>
      <c r="M1457" s="61"/>
      <c r="N1457" s="61"/>
      <c r="O1457" s="61"/>
      <c r="P1457" s="61"/>
    </row>
    <row r="1458" spans="1:18">
      <c r="A1458" s="246">
        <v>61</v>
      </c>
      <c r="B1458" s="438" t="s">
        <v>1859</v>
      </c>
      <c r="C1458" s="440" t="s">
        <v>1860</v>
      </c>
      <c r="D1458" s="438" t="s">
        <v>25</v>
      </c>
      <c r="E1458" s="441">
        <v>36580</v>
      </c>
      <c r="F1458" s="438">
        <v>2</v>
      </c>
      <c r="G1458" s="34">
        <f t="shared" si="108"/>
        <v>73160</v>
      </c>
      <c r="H1458" s="21"/>
      <c r="I1458" s="21"/>
      <c r="J1458" s="21"/>
      <c r="K1458" s="21"/>
      <c r="L1458" s="21"/>
      <c r="M1458" s="21"/>
      <c r="N1458" s="134"/>
      <c r="O1458" s="34"/>
      <c r="P1458" s="34"/>
    </row>
    <row r="1459" spans="1:18" ht="25.5">
      <c r="A1459" s="246">
        <v>62</v>
      </c>
      <c r="B1459" s="438" t="s">
        <v>1861</v>
      </c>
      <c r="C1459" s="440" t="s">
        <v>1862</v>
      </c>
      <c r="D1459" s="438" t="s">
        <v>25</v>
      </c>
      <c r="E1459" s="441">
        <v>18054</v>
      </c>
      <c r="F1459" s="438">
        <v>1</v>
      </c>
      <c r="G1459" s="34">
        <f t="shared" si="108"/>
        <v>18054</v>
      </c>
      <c r="H1459" s="21"/>
      <c r="I1459" s="21"/>
      <c r="J1459" s="21"/>
      <c r="K1459" s="21"/>
      <c r="L1459" s="21"/>
      <c r="M1459" s="21"/>
      <c r="N1459" s="134"/>
      <c r="O1459" s="34"/>
      <c r="P1459" s="34"/>
    </row>
    <row r="1460" spans="1:18">
      <c r="A1460" s="246">
        <v>63</v>
      </c>
      <c r="B1460" s="438" t="s">
        <v>1863</v>
      </c>
      <c r="C1460" s="439" t="s">
        <v>1864</v>
      </c>
      <c r="D1460" s="438" t="s">
        <v>25</v>
      </c>
      <c r="E1460" s="441">
        <v>6372</v>
      </c>
      <c r="F1460" s="438">
        <v>1</v>
      </c>
      <c r="G1460" s="34">
        <f t="shared" si="108"/>
        <v>6372</v>
      </c>
      <c r="H1460" s="61"/>
      <c r="I1460" s="61"/>
      <c r="J1460" s="61"/>
      <c r="K1460" s="61"/>
      <c r="L1460" s="61"/>
      <c r="M1460" s="61"/>
      <c r="N1460" s="61"/>
      <c r="O1460" s="61"/>
      <c r="P1460" s="61"/>
    </row>
    <row r="1461" spans="1:18">
      <c r="A1461" s="246">
        <v>64</v>
      </c>
      <c r="B1461" s="438" t="s">
        <v>1865</v>
      </c>
      <c r="C1461" s="439" t="s">
        <v>1866</v>
      </c>
      <c r="D1461" s="438" t="s">
        <v>25</v>
      </c>
      <c r="E1461" s="441">
        <v>94499</v>
      </c>
      <c r="F1461" s="438">
        <v>2</v>
      </c>
      <c r="G1461" s="34">
        <f t="shared" si="108"/>
        <v>188998</v>
      </c>
      <c r="H1461" s="21"/>
      <c r="I1461" s="21"/>
      <c r="J1461" s="21"/>
      <c r="K1461" s="21"/>
      <c r="L1461" s="21"/>
      <c r="M1461" s="21"/>
      <c r="N1461" s="134"/>
      <c r="O1461" s="34"/>
      <c r="P1461" s="442"/>
    </row>
    <row r="1462" spans="1:18">
      <c r="A1462" s="246">
        <v>65</v>
      </c>
      <c r="B1462" s="438" t="s">
        <v>1009</v>
      </c>
      <c r="C1462" s="439" t="s">
        <v>1867</v>
      </c>
      <c r="D1462" s="438" t="s">
        <v>25</v>
      </c>
      <c r="E1462" s="441">
        <v>114996</v>
      </c>
      <c r="F1462" s="438">
        <v>1</v>
      </c>
      <c r="G1462" s="34">
        <f t="shared" si="108"/>
        <v>114996</v>
      </c>
      <c r="H1462" s="21"/>
      <c r="I1462" s="21"/>
      <c r="J1462" s="21"/>
      <c r="K1462" s="21"/>
      <c r="L1462" s="21"/>
      <c r="M1462" s="21"/>
      <c r="N1462" s="134"/>
      <c r="O1462" s="34"/>
      <c r="P1462" s="442"/>
    </row>
    <row r="1463" spans="1:18">
      <c r="A1463" s="246">
        <v>66</v>
      </c>
      <c r="B1463" s="438" t="s">
        <v>1836</v>
      </c>
      <c r="C1463" s="439" t="s">
        <v>1868</v>
      </c>
      <c r="D1463" s="438" t="s">
        <v>25</v>
      </c>
      <c r="E1463" s="441">
        <v>33115</v>
      </c>
      <c r="F1463" s="438">
        <v>2</v>
      </c>
      <c r="G1463" s="34">
        <f t="shared" si="108"/>
        <v>66230</v>
      </c>
      <c r="H1463" s="21"/>
      <c r="I1463" s="21"/>
      <c r="J1463" s="21"/>
      <c r="K1463" s="21"/>
      <c r="L1463" s="21"/>
      <c r="M1463" s="21"/>
      <c r="N1463" s="134"/>
      <c r="O1463" s="34"/>
      <c r="P1463" s="442"/>
    </row>
    <row r="1464" spans="1:18">
      <c r="A1464" s="246">
        <v>67</v>
      </c>
      <c r="B1464" s="438" t="s">
        <v>1869</v>
      </c>
      <c r="C1464" s="439" t="s">
        <v>1870</v>
      </c>
      <c r="D1464" s="438" t="s">
        <v>25</v>
      </c>
      <c r="E1464" s="441">
        <v>2990</v>
      </c>
      <c r="F1464" s="438">
        <v>2</v>
      </c>
      <c r="G1464" s="34">
        <f t="shared" si="108"/>
        <v>5980</v>
      </c>
      <c r="H1464" s="21"/>
      <c r="I1464" s="21"/>
      <c r="J1464" s="21"/>
      <c r="K1464" s="21"/>
      <c r="L1464" s="21"/>
      <c r="M1464" s="21"/>
      <c r="N1464" s="134"/>
      <c r="O1464" s="34"/>
      <c r="P1464" s="442"/>
    </row>
    <row r="1465" spans="1:18">
      <c r="A1465" s="396" t="s">
        <v>1723</v>
      </c>
      <c r="B1465" s="396"/>
      <c r="C1465" s="396"/>
      <c r="D1465" s="396"/>
      <c r="E1465" s="396"/>
      <c r="F1465" s="396"/>
      <c r="G1465" s="34">
        <f>SUM(G1398:G1459)</f>
        <v>2194289.7200000002</v>
      </c>
      <c r="H1465" s="21"/>
      <c r="I1465" s="21"/>
      <c r="J1465" s="21"/>
      <c r="K1465" s="21">
        <f>SUM(K1398:K1445)</f>
        <v>36900</v>
      </c>
      <c r="L1465" s="21"/>
      <c r="M1465" s="21"/>
      <c r="N1465" s="21"/>
      <c r="O1465" s="21">
        <f>SUM(O1398:O1445)</f>
        <v>42920</v>
      </c>
      <c r="P1465" s="442">
        <f>SUM(P1398:P1459)</f>
        <v>1870081.26</v>
      </c>
    </row>
    <row r="1466" spans="1:18">
      <c r="A1466" s="294" t="s">
        <v>1871</v>
      </c>
      <c r="B1466" s="425"/>
      <c r="C1466" s="425"/>
      <c r="D1466" s="425"/>
      <c r="E1466" s="425"/>
      <c r="F1466" s="425"/>
      <c r="G1466" s="425"/>
      <c r="H1466" s="425"/>
      <c r="I1466" s="425"/>
      <c r="J1466" s="425"/>
      <c r="K1466" s="425"/>
      <c r="L1466" s="425"/>
      <c r="M1466" s="425"/>
      <c r="N1466" s="425"/>
      <c r="O1466" s="425"/>
      <c r="P1466" s="295"/>
    </row>
    <row r="1467" spans="1:18" ht="25.5">
      <c r="A1467" s="246">
        <v>1</v>
      </c>
      <c r="B1467" s="30" t="s">
        <v>1872</v>
      </c>
      <c r="C1467" s="18" t="s">
        <v>1873</v>
      </c>
      <c r="D1467" s="246" t="s">
        <v>119</v>
      </c>
      <c r="E1467" s="435">
        <v>1536</v>
      </c>
      <c r="F1467" s="134">
        <v>8</v>
      </c>
      <c r="G1467" s="34">
        <f>E1467*F1467</f>
        <v>12288</v>
      </c>
      <c r="H1467" s="21"/>
      <c r="I1467" s="21"/>
      <c r="J1467" s="21"/>
      <c r="K1467" s="21"/>
      <c r="L1467" s="21"/>
      <c r="M1467" s="21"/>
      <c r="N1467" s="21"/>
      <c r="O1467" s="21"/>
      <c r="P1467" s="34">
        <f t="shared" ref="P1467:P1468" si="109">G1467+I1467+K1467+M1467+O1467</f>
        <v>12288</v>
      </c>
    </row>
    <row r="1468" spans="1:18" ht="25.5">
      <c r="A1468" s="246">
        <v>4</v>
      </c>
      <c r="B1468" s="18" t="s">
        <v>1874</v>
      </c>
      <c r="C1468" s="18" t="s">
        <v>1875</v>
      </c>
      <c r="D1468" s="246" t="s">
        <v>119</v>
      </c>
      <c r="E1468" s="435">
        <v>260</v>
      </c>
      <c r="F1468" s="134">
        <v>1</v>
      </c>
      <c r="G1468" s="34">
        <f>E1468*F1468</f>
        <v>260</v>
      </c>
      <c r="H1468" s="21"/>
      <c r="I1468" s="21"/>
      <c r="J1468" s="21"/>
      <c r="K1468" s="21"/>
      <c r="L1468" s="21"/>
      <c r="M1468" s="21"/>
      <c r="N1468" s="21"/>
      <c r="O1468" s="21"/>
      <c r="P1468" s="34">
        <f t="shared" si="109"/>
        <v>260</v>
      </c>
    </row>
    <row r="1469" spans="1:18">
      <c r="A1469" s="21"/>
      <c r="B1469" s="294" t="s">
        <v>1085</v>
      </c>
      <c r="C1469" s="425"/>
      <c r="D1469" s="295"/>
      <c r="E1469" s="34"/>
      <c r="F1469" s="34"/>
      <c r="G1469" s="34">
        <f>SUM(G1467:G1468)</f>
        <v>12548</v>
      </c>
      <c r="H1469" s="21"/>
      <c r="I1469" s="21"/>
      <c r="J1469" s="21"/>
      <c r="K1469" s="21">
        <f>SUM(K1467:K1468)</f>
        <v>0</v>
      </c>
      <c r="L1469" s="21"/>
      <c r="M1469" s="21"/>
      <c r="N1469" s="21"/>
      <c r="O1469" s="21">
        <f>SUM(O1468:O1468)</f>
        <v>0</v>
      </c>
      <c r="P1469" s="443">
        <f>SUM(P1467:P1468)</f>
        <v>12548</v>
      </c>
    </row>
    <row r="1470" spans="1:18">
      <c r="A1470" s="434" t="s">
        <v>1876</v>
      </c>
      <c r="B1470" s="434"/>
      <c r="C1470" s="434"/>
      <c r="D1470" s="434"/>
      <c r="E1470" s="434"/>
      <c r="F1470" s="434"/>
      <c r="G1470" s="434"/>
      <c r="H1470" s="434"/>
      <c r="I1470" s="434"/>
      <c r="J1470" s="434"/>
      <c r="K1470" s="434"/>
      <c r="L1470" s="434"/>
      <c r="M1470" s="434"/>
      <c r="N1470" s="434"/>
      <c r="O1470" s="434"/>
      <c r="P1470" s="34">
        <f>P1469+P1465</f>
        <v>1882629.26</v>
      </c>
    </row>
    <row r="1471" spans="1:18">
      <c r="A1471" s="139"/>
      <c r="B1471" s="139"/>
      <c r="C1471" s="139"/>
      <c r="D1471" s="139"/>
      <c r="E1471" s="139"/>
      <c r="F1471" s="139"/>
      <c r="G1471" s="139"/>
      <c r="H1471" s="139"/>
      <c r="I1471" s="139"/>
      <c r="J1471" s="139"/>
      <c r="K1471" s="139"/>
      <c r="L1471" s="139"/>
      <c r="M1471" s="139"/>
      <c r="N1471" s="139"/>
      <c r="O1471" s="139"/>
      <c r="P1471" s="139"/>
      <c r="Q1471" s="139"/>
      <c r="R1471" s="139"/>
    </row>
    <row r="1472" spans="1:18">
      <c r="A1472" s="444" t="s">
        <v>1877</v>
      </c>
      <c r="B1472" s="445"/>
      <c r="C1472" s="445"/>
      <c r="D1472" s="445"/>
      <c r="E1472" s="445"/>
      <c r="F1472" s="445"/>
      <c r="G1472" s="445"/>
      <c r="H1472" s="445"/>
      <c r="I1472" s="445"/>
      <c r="J1472" s="445"/>
      <c r="K1472" s="445"/>
      <c r="L1472" s="445"/>
      <c r="M1472" s="445"/>
      <c r="N1472" s="445"/>
      <c r="O1472" s="445"/>
      <c r="P1472" s="445"/>
      <c r="Q1472" s="445"/>
      <c r="R1472" s="445"/>
    </row>
    <row r="1473" spans="1:18">
      <c r="A1473" s="446" t="s">
        <v>1878</v>
      </c>
      <c r="B1473" s="447"/>
      <c r="C1473" s="447"/>
      <c r="D1473" s="447"/>
      <c r="E1473" s="447"/>
      <c r="F1473" s="447"/>
      <c r="G1473" s="447"/>
      <c r="H1473" s="139"/>
      <c r="I1473" s="139"/>
      <c r="J1473" s="139"/>
      <c r="K1473" s="139"/>
      <c r="L1473" s="139"/>
      <c r="M1473" s="139"/>
      <c r="N1473" s="139"/>
      <c r="O1473" s="139"/>
      <c r="P1473" s="139"/>
      <c r="Q1473" s="139"/>
      <c r="R1473" s="139"/>
    </row>
    <row r="1474" spans="1:18">
      <c r="A1474" s="448" t="s">
        <v>1879</v>
      </c>
      <c r="B1474" s="448"/>
      <c r="C1474" s="448"/>
      <c r="D1474" s="448"/>
      <c r="E1474" s="448"/>
      <c r="F1474" s="448"/>
      <c r="G1474" s="448"/>
      <c r="H1474" s="139"/>
      <c r="I1474" s="139"/>
      <c r="J1474" s="139"/>
      <c r="K1474" s="139"/>
      <c r="L1474" s="139"/>
      <c r="M1474" s="139"/>
      <c r="N1474" s="139"/>
      <c r="O1474" s="139"/>
      <c r="P1474" s="139"/>
      <c r="Q1474" s="139"/>
      <c r="R1474" s="139"/>
    </row>
    <row r="1475" spans="1:18">
      <c r="A1475" s="285" t="s">
        <v>371</v>
      </c>
      <c r="B1475" s="287" t="s">
        <v>326</v>
      </c>
      <c r="C1475" s="285" t="s">
        <v>1880</v>
      </c>
      <c r="D1475" s="285" t="s">
        <v>12</v>
      </c>
      <c r="E1475" s="287" t="s">
        <v>20</v>
      </c>
      <c r="F1475" s="289" t="s">
        <v>374</v>
      </c>
      <c r="G1475" s="289"/>
      <c r="H1475" s="320" t="s">
        <v>108</v>
      </c>
      <c r="I1475" s="320"/>
      <c r="J1475" s="292" t="s">
        <v>1330</v>
      </c>
      <c r="K1475" s="293"/>
      <c r="L1475" s="290" t="s">
        <v>17</v>
      </c>
      <c r="M1475" s="291"/>
      <c r="N1475" s="76" t="s">
        <v>176</v>
      </c>
      <c r="O1475" s="387"/>
      <c r="P1475" s="387"/>
      <c r="Q1475" s="387"/>
      <c r="R1475" s="388"/>
    </row>
    <row r="1476" spans="1:18" ht="38.25">
      <c r="A1476" s="286"/>
      <c r="B1476" s="288"/>
      <c r="C1476" s="286"/>
      <c r="D1476" s="286"/>
      <c r="E1476" s="288"/>
      <c r="F1476" s="246" t="s">
        <v>1040</v>
      </c>
      <c r="G1476" s="234" t="s">
        <v>1331</v>
      </c>
      <c r="H1476" s="246" t="s">
        <v>20</v>
      </c>
      <c r="I1476" s="234" t="s">
        <v>1331</v>
      </c>
      <c r="J1476" s="246" t="s">
        <v>20</v>
      </c>
      <c r="K1476" s="234" t="s">
        <v>1331</v>
      </c>
      <c r="L1476" s="246" t="s">
        <v>20</v>
      </c>
      <c r="M1476" s="234" t="s">
        <v>1331</v>
      </c>
      <c r="N1476" s="236" t="s">
        <v>1881</v>
      </c>
      <c r="O1476" s="236" t="s">
        <v>1882</v>
      </c>
      <c r="P1476" s="236" t="s">
        <v>1883</v>
      </c>
      <c r="Q1476" s="236" t="s">
        <v>1085</v>
      </c>
      <c r="R1476" s="234" t="s">
        <v>1082</v>
      </c>
    </row>
    <row r="1477" spans="1:18">
      <c r="A1477" s="241" t="s">
        <v>1884</v>
      </c>
      <c r="B1477" s="236"/>
      <c r="C1477" s="449" t="s">
        <v>1885</v>
      </c>
      <c r="D1477" s="241"/>
      <c r="E1477" s="236"/>
      <c r="F1477" s="246"/>
      <c r="G1477" s="234"/>
      <c r="H1477" s="241"/>
      <c r="I1477" s="236"/>
      <c r="J1477" s="241"/>
      <c r="K1477" s="236"/>
      <c r="L1477" s="241"/>
      <c r="M1477" s="236"/>
      <c r="N1477" s="236"/>
      <c r="O1477" s="236"/>
      <c r="P1477" s="236"/>
      <c r="Q1477" s="236"/>
      <c r="R1477" s="236"/>
    </row>
    <row r="1478" spans="1:18">
      <c r="A1478" s="32">
        <v>1</v>
      </c>
      <c r="B1478" s="246" t="s">
        <v>1886</v>
      </c>
      <c r="C1478" s="450" t="s">
        <v>1887</v>
      </c>
      <c r="D1478" s="244" t="s">
        <v>156</v>
      </c>
      <c r="E1478" s="451">
        <v>8.35</v>
      </c>
      <c r="F1478" s="452">
        <v>1299060.24</v>
      </c>
      <c r="G1478" s="235">
        <f>E1478*F1478</f>
        <v>10847153.003999999</v>
      </c>
      <c r="H1478" s="241"/>
      <c r="I1478" s="236"/>
      <c r="J1478" s="241"/>
      <c r="K1478" s="236"/>
      <c r="L1478" s="241"/>
      <c r="M1478" s="236"/>
      <c r="N1478" s="236"/>
      <c r="O1478" s="236"/>
      <c r="P1478" s="236"/>
      <c r="Q1478" s="236"/>
      <c r="R1478" s="236"/>
    </row>
    <row r="1479" spans="1:18">
      <c r="A1479" s="32">
        <v>2</v>
      </c>
      <c r="B1479" s="59" t="s">
        <v>1888</v>
      </c>
      <c r="C1479" s="450" t="s">
        <v>1889</v>
      </c>
      <c r="D1479" s="244" t="s">
        <v>70</v>
      </c>
      <c r="E1479" s="451">
        <v>300</v>
      </c>
      <c r="F1479" s="452">
        <v>61938</v>
      </c>
      <c r="G1479" s="235">
        <f>E1479*F1479</f>
        <v>18581400</v>
      </c>
      <c r="H1479" s="241"/>
      <c r="I1479" s="236"/>
      <c r="J1479" s="241"/>
      <c r="K1479" s="236"/>
      <c r="L1479" s="241"/>
      <c r="M1479" s="236"/>
      <c r="N1479" s="236"/>
      <c r="O1479" s="236"/>
      <c r="P1479" s="236"/>
      <c r="Q1479" s="236"/>
      <c r="R1479" s="236"/>
    </row>
    <row r="1480" spans="1:18">
      <c r="A1480" s="32">
        <v>3</v>
      </c>
      <c r="B1480" s="59" t="s">
        <v>1890</v>
      </c>
      <c r="C1480" s="450" t="s">
        <v>1891</v>
      </c>
      <c r="D1480" s="244" t="s">
        <v>70</v>
      </c>
      <c r="E1480" s="451">
        <v>33</v>
      </c>
      <c r="F1480" s="452">
        <v>1917</v>
      </c>
      <c r="G1480" s="235">
        <f t="shared" ref="G1480:G1491" si="110">E1480*F1480</f>
        <v>63261</v>
      </c>
      <c r="H1480" s="241"/>
      <c r="I1480" s="236"/>
      <c r="J1480" s="241"/>
      <c r="K1480" s="236"/>
      <c r="L1480" s="241"/>
      <c r="M1480" s="236"/>
      <c r="N1480" s="236"/>
      <c r="O1480" s="236"/>
      <c r="P1480" s="236"/>
      <c r="Q1480" s="236"/>
      <c r="R1480" s="236"/>
    </row>
    <row r="1481" spans="1:18">
      <c r="A1481" s="32">
        <v>4</v>
      </c>
      <c r="B1481" s="59" t="s">
        <v>1892</v>
      </c>
      <c r="C1481" s="450" t="s">
        <v>1893</v>
      </c>
      <c r="D1481" s="244" t="s">
        <v>70</v>
      </c>
      <c r="E1481" s="451">
        <v>218</v>
      </c>
      <c r="F1481" s="452">
        <v>3621</v>
      </c>
      <c r="G1481" s="235">
        <f t="shared" si="110"/>
        <v>789378</v>
      </c>
      <c r="H1481" s="241"/>
      <c r="I1481" s="236"/>
      <c r="J1481" s="241"/>
      <c r="K1481" s="236"/>
      <c r="L1481" s="241"/>
      <c r="M1481" s="236"/>
      <c r="N1481" s="236"/>
      <c r="O1481" s="236"/>
      <c r="P1481" s="236"/>
      <c r="Q1481" s="236"/>
      <c r="R1481" s="236"/>
    </row>
    <row r="1482" spans="1:18">
      <c r="A1482" s="32">
        <v>5</v>
      </c>
      <c r="B1482" s="59" t="s">
        <v>1894</v>
      </c>
      <c r="C1482" s="450" t="s">
        <v>1895</v>
      </c>
      <c r="D1482" s="244" t="s">
        <v>70</v>
      </c>
      <c r="E1482" s="451">
        <v>27</v>
      </c>
      <c r="F1482" s="452">
        <v>2394</v>
      </c>
      <c r="G1482" s="235">
        <f t="shared" si="110"/>
        <v>64638</v>
      </c>
      <c r="H1482" s="241"/>
      <c r="I1482" s="236"/>
      <c r="J1482" s="241"/>
      <c r="K1482" s="236"/>
      <c r="L1482" s="241"/>
      <c r="M1482" s="236"/>
      <c r="N1482" s="236"/>
      <c r="O1482" s="236"/>
      <c r="P1482" s="236"/>
      <c r="Q1482" s="236"/>
      <c r="R1482" s="236"/>
    </row>
    <row r="1483" spans="1:18">
      <c r="A1483" s="32">
        <v>6</v>
      </c>
      <c r="B1483" s="59" t="s">
        <v>1896</v>
      </c>
      <c r="C1483" s="450" t="s">
        <v>1897</v>
      </c>
      <c r="D1483" s="244" t="s">
        <v>70</v>
      </c>
      <c r="E1483" s="451">
        <v>27</v>
      </c>
      <c r="F1483" s="452">
        <v>5660</v>
      </c>
      <c r="G1483" s="235">
        <f t="shared" si="110"/>
        <v>152820</v>
      </c>
      <c r="H1483" s="241"/>
      <c r="I1483" s="236"/>
      <c r="J1483" s="241"/>
      <c r="K1483" s="236"/>
      <c r="L1483" s="241"/>
      <c r="M1483" s="236"/>
      <c r="N1483" s="236"/>
      <c r="O1483" s="236"/>
      <c r="P1483" s="236"/>
      <c r="Q1483" s="236"/>
      <c r="R1483" s="236"/>
    </row>
    <row r="1484" spans="1:18">
      <c r="A1484" s="32">
        <v>7</v>
      </c>
      <c r="B1484" s="285" t="s">
        <v>1898</v>
      </c>
      <c r="C1484" s="450" t="s">
        <v>1899</v>
      </c>
      <c r="D1484" s="244" t="s">
        <v>70</v>
      </c>
      <c r="E1484" s="451">
        <v>5</v>
      </c>
      <c r="F1484" s="452">
        <v>44392</v>
      </c>
      <c r="G1484" s="235">
        <f t="shared" si="110"/>
        <v>221960</v>
      </c>
      <c r="H1484" s="241"/>
      <c r="I1484" s="236"/>
      <c r="J1484" s="241"/>
      <c r="K1484" s="236"/>
      <c r="L1484" s="241"/>
      <c r="M1484" s="236"/>
      <c r="N1484" s="236"/>
      <c r="O1484" s="236"/>
      <c r="P1484" s="236"/>
      <c r="Q1484" s="236"/>
      <c r="R1484" s="236"/>
    </row>
    <row r="1485" spans="1:18">
      <c r="A1485" s="32">
        <v>8</v>
      </c>
      <c r="B1485" s="286"/>
      <c r="C1485" s="453" t="s">
        <v>1900</v>
      </c>
      <c r="D1485" s="244" t="s">
        <v>70</v>
      </c>
      <c r="E1485" s="243">
        <v>1</v>
      </c>
      <c r="F1485" s="353">
        <v>45980</v>
      </c>
      <c r="G1485" s="235">
        <f t="shared" si="110"/>
        <v>45980</v>
      </c>
      <c r="H1485" s="241"/>
      <c r="I1485" s="236"/>
      <c r="J1485" s="241"/>
      <c r="K1485" s="236"/>
      <c r="L1485" s="241"/>
      <c r="M1485" s="236"/>
      <c r="N1485" s="236"/>
      <c r="O1485" s="236"/>
      <c r="P1485" s="236"/>
      <c r="Q1485" s="236"/>
      <c r="R1485" s="236"/>
    </row>
    <row r="1486" spans="1:18">
      <c r="A1486" s="32">
        <v>9</v>
      </c>
      <c r="B1486" s="32" t="s">
        <v>1901</v>
      </c>
      <c r="C1486" s="453" t="s">
        <v>1902</v>
      </c>
      <c r="D1486" s="244" t="s">
        <v>70</v>
      </c>
      <c r="E1486" s="243">
        <v>1</v>
      </c>
      <c r="F1486" s="353">
        <v>141423</v>
      </c>
      <c r="G1486" s="235">
        <f t="shared" si="110"/>
        <v>141423</v>
      </c>
      <c r="H1486" s="241"/>
      <c r="I1486" s="236"/>
      <c r="J1486" s="241"/>
      <c r="K1486" s="236"/>
      <c r="L1486" s="241"/>
      <c r="M1486" s="236"/>
      <c r="N1486" s="236"/>
      <c r="O1486" s="236"/>
      <c r="P1486" s="236"/>
      <c r="Q1486" s="236"/>
      <c r="R1486" s="236"/>
    </row>
    <row r="1487" spans="1:18">
      <c r="A1487" s="32">
        <v>10</v>
      </c>
      <c r="B1487" s="32" t="s">
        <v>1903</v>
      </c>
      <c r="C1487" s="453" t="s">
        <v>1904</v>
      </c>
      <c r="D1487" s="244" t="s">
        <v>70</v>
      </c>
      <c r="E1487" s="243">
        <v>2</v>
      </c>
      <c r="F1487" s="353">
        <v>176115</v>
      </c>
      <c r="G1487" s="235">
        <f t="shared" si="110"/>
        <v>352230</v>
      </c>
      <c r="H1487" s="241"/>
      <c r="I1487" s="236"/>
      <c r="J1487" s="241"/>
      <c r="K1487" s="236"/>
      <c r="L1487" s="241"/>
      <c r="M1487" s="236"/>
      <c r="N1487" s="236"/>
      <c r="O1487" s="236"/>
      <c r="P1487" s="236"/>
      <c r="Q1487" s="236"/>
      <c r="R1487" s="236"/>
    </row>
    <row r="1488" spans="1:18">
      <c r="A1488" s="32">
        <v>11</v>
      </c>
      <c r="B1488" s="32" t="s">
        <v>1905</v>
      </c>
      <c r="C1488" s="453" t="s">
        <v>1906</v>
      </c>
      <c r="D1488" s="244" t="s">
        <v>70</v>
      </c>
      <c r="E1488" s="243">
        <v>2</v>
      </c>
      <c r="F1488" s="353">
        <v>186145</v>
      </c>
      <c r="G1488" s="235">
        <f t="shared" si="110"/>
        <v>372290</v>
      </c>
      <c r="H1488" s="241"/>
      <c r="I1488" s="236"/>
      <c r="J1488" s="241"/>
      <c r="K1488" s="236"/>
      <c r="L1488" s="241"/>
      <c r="M1488" s="236"/>
      <c r="N1488" s="236"/>
      <c r="O1488" s="236"/>
      <c r="P1488" s="236"/>
      <c r="Q1488" s="236"/>
      <c r="R1488" s="236"/>
    </row>
    <row r="1489" spans="1:18">
      <c r="A1489" s="32">
        <v>12</v>
      </c>
      <c r="B1489" s="59" t="s">
        <v>1907</v>
      </c>
      <c r="C1489" s="450" t="s">
        <v>1908</v>
      </c>
      <c r="D1489" s="244" t="s">
        <v>70</v>
      </c>
      <c r="E1489" s="451">
        <v>7</v>
      </c>
      <c r="F1489" s="452">
        <v>4847</v>
      </c>
      <c r="G1489" s="235">
        <f t="shared" si="110"/>
        <v>33929</v>
      </c>
      <c r="H1489" s="241"/>
      <c r="I1489" s="236"/>
      <c r="J1489" s="241"/>
      <c r="K1489" s="236"/>
      <c r="L1489" s="241"/>
      <c r="M1489" s="236"/>
      <c r="N1489" s="236"/>
      <c r="O1489" s="236"/>
      <c r="P1489" s="236"/>
      <c r="Q1489" s="236"/>
      <c r="R1489" s="236"/>
    </row>
    <row r="1490" spans="1:18">
      <c r="A1490" s="32">
        <v>13</v>
      </c>
      <c r="B1490" s="59" t="s">
        <v>1909</v>
      </c>
      <c r="C1490" s="453" t="s">
        <v>1910</v>
      </c>
      <c r="D1490" s="244" t="s">
        <v>70</v>
      </c>
      <c r="E1490" s="243">
        <v>4</v>
      </c>
      <c r="F1490" s="353">
        <v>10679</v>
      </c>
      <c r="G1490" s="235">
        <f t="shared" si="110"/>
        <v>42716</v>
      </c>
      <c r="H1490" s="241"/>
      <c r="I1490" s="236"/>
      <c r="J1490" s="241"/>
      <c r="K1490" s="236"/>
      <c r="L1490" s="241"/>
      <c r="M1490" s="236"/>
      <c r="N1490" s="236"/>
      <c r="O1490" s="236"/>
      <c r="P1490" s="236"/>
      <c r="Q1490" s="236"/>
      <c r="R1490" s="236"/>
    </row>
    <row r="1491" spans="1:18">
      <c r="A1491" s="32">
        <v>14</v>
      </c>
      <c r="B1491" s="454" t="s">
        <v>1587</v>
      </c>
      <c r="C1491" s="15" t="s">
        <v>1911</v>
      </c>
      <c r="D1491" s="244" t="s">
        <v>70</v>
      </c>
      <c r="E1491" s="243">
        <v>8</v>
      </c>
      <c r="F1491" s="353">
        <v>105680.8</v>
      </c>
      <c r="G1491" s="235">
        <f t="shared" si="110"/>
        <v>845446.4</v>
      </c>
      <c r="H1491" s="241"/>
      <c r="I1491" s="236"/>
      <c r="J1491" s="241"/>
      <c r="K1491" s="236"/>
      <c r="L1491" s="241"/>
      <c r="M1491" s="236"/>
      <c r="N1491" s="236"/>
      <c r="O1491" s="236"/>
      <c r="P1491" s="236"/>
      <c r="Q1491" s="236"/>
      <c r="R1491" s="236"/>
    </row>
    <row r="1492" spans="1:18">
      <c r="A1492" s="32"/>
      <c r="B1492" s="454"/>
      <c r="C1492" s="15" t="s">
        <v>1912</v>
      </c>
      <c r="D1492" s="244"/>
      <c r="E1492" s="243"/>
      <c r="F1492" s="353"/>
      <c r="G1492" s="235"/>
      <c r="H1492" s="126"/>
      <c r="I1492" s="126"/>
      <c r="J1492" s="126"/>
      <c r="K1492" s="126"/>
      <c r="L1492" s="241"/>
      <c r="M1492" s="241"/>
      <c r="N1492" s="241"/>
      <c r="O1492" s="241"/>
      <c r="P1492" s="241"/>
      <c r="Q1492" s="241"/>
      <c r="R1492" s="126"/>
    </row>
    <row r="1493" spans="1:18">
      <c r="A1493" s="32">
        <v>1</v>
      </c>
      <c r="B1493" s="59" t="s">
        <v>872</v>
      </c>
      <c r="C1493" s="15" t="s">
        <v>1913</v>
      </c>
      <c r="D1493" s="243" t="s">
        <v>59</v>
      </c>
      <c r="E1493" s="243">
        <v>2730</v>
      </c>
      <c r="F1493" s="35">
        <v>62</v>
      </c>
      <c r="G1493" s="235">
        <f>E1493*F1493</f>
        <v>169260</v>
      </c>
      <c r="H1493" s="246"/>
      <c r="I1493" s="246"/>
      <c r="J1493" s="246"/>
      <c r="K1493" s="246"/>
      <c r="L1493" s="246"/>
      <c r="M1493" s="246"/>
      <c r="N1493" s="246"/>
      <c r="O1493" s="246"/>
      <c r="P1493" s="246"/>
      <c r="Q1493" s="246"/>
      <c r="R1493" s="246"/>
    </row>
    <row r="1494" spans="1:18">
      <c r="A1494" s="32">
        <v>2</v>
      </c>
      <c r="B1494" s="313" t="s">
        <v>1914</v>
      </c>
      <c r="C1494" s="455" t="s">
        <v>1915</v>
      </c>
      <c r="D1494" s="244" t="s">
        <v>70</v>
      </c>
      <c r="E1494" s="456">
        <v>9</v>
      </c>
      <c r="F1494" s="457">
        <v>250</v>
      </c>
      <c r="G1494" s="235">
        <f t="shared" ref="G1494:G1536" si="111">E1494*F1494</f>
        <v>2250</v>
      </c>
      <c r="H1494" s="246"/>
      <c r="I1494" s="246"/>
      <c r="J1494" s="246"/>
      <c r="K1494" s="246"/>
      <c r="L1494" s="246"/>
      <c r="M1494" s="246"/>
      <c r="N1494" s="246"/>
      <c r="O1494" s="246"/>
      <c r="P1494" s="246"/>
      <c r="Q1494" s="246"/>
      <c r="R1494" s="246"/>
    </row>
    <row r="1495" spans="1:18" ht="25.5">
      <c r="A1495" s="32">
        <v>3</v>
      </c>
      <c r="B1495" s="314"/>
      <c r="C1495" s="455" t="s">
        <v>1916</v>
      </c>
      <c r="D1495" s="244" t="s">
        <v>70</v>
      </c>
      <c r="E1495" s="456">
        <v>10</v>
      </c>
      <c r="F1495" s="457">
        <v>618.57500000000005</v>
      </c>
      <c r="G1495" s="235">
        <f t="shared" si="111"/>
        <v>6185.75</v>
      </c>
      <c r="H1495" s="246"/>
      <c r="I1495" s="246"/>
      <c r="J1495" s="246"/>
      <c r="K1495" s="246"/>
      <c r="L1495" s="246"/>
      <c r="M1495" s="246"/>
      <c r="N1495" s="246"/>
      <c r="O1495" s="246"/>
      <c r="P1495" s="246"/>
      <c r="Q1495" s="246"/>
      <c r="R1495" s="246"/>
    </row>
    <row r="1496" spans="1:18" ht="25.5">
      <c r="A1496" s="32">
        <v>4</v>
      </c>
      <c r="B1496" s="59" t="s">
        <v>191</v>
      </c>
      <c r="C1496" s="455" t="s">
        <v>1917</v>
      </c>
      <c r="D1496" s="244" t="s">
        <v>70</v>
      </c>
      <c r="E1496" s="456">
        <v>10</v>
      </c>
      <c r="F1496" s="457">
        <v>499.4</v>
      </c>
      <c r="G1496" s="235">
        <f t="shared" si="111"/>
        <v>4994</v>
      </c>
      <c r="H1496" s="246"/>
      <c r="I1496" s="246"/>
      <c r="J1496" s="246"/>
      <c r="K1496" s="246"/>
      <c r="L1496" s="246"/>
      <c r="M1496" s="246"/>
      <c r="N1496" s="246"/>
      <c r="O1496" s="246"/>
      <c r="P1496" s="246"/>
      <c r="Q1496" s="246"/>
      <c r="R1496" s="246"/>
    </row>
    <row r="1497" spans="1:18">
      <c r="A1497" s="32">
        <v>5</v>
      </c>
      <c r="B1497" s="344" t="s">
        <v>1918</v>
      </c>
      <c r="C1497" s="15" t="s">
        <v>1919</v>
      </c>
      <c r="D1497" s="243" t="s">
        <v>70</v>
      </c>
      <c r="E1497" s="243">
        <v>11</v>
      </c>
      <c r="F1497" s="35">
        <v>1516.3</v>
      </c>
      <c r="G1497" s="235">
        <f t="shared" si="111"/>
        <v>16679.3</v>
      </c>
      <c r="H1497" s="246"/>
      <c r="I1497" s="246"/>
      <c r="J1497" s="246"/>
      <c r="K1497" s="246"/>
      <c r="L1497" s="246"/>
      <c r="M1497" s="246"/>
      <c r="N1497" s="246"/>
      <c r="O1497" s="246"/>
      <c r="P1497" s="246"/>
      <c r="Q1497" s="246"/>
      <c r="R1497" s="246"/>
    </row>
    <row r="1498" spans="1:18">
      <c r="A1498" s="32">
        <v>6</v>
      </c>
      <c r="B1498" s="406"/>
      <c r="C1498" s="455" t="s">
        <v>1920</v>
      </c>
      <c r="D1498" s="244" t="s">
        <v>70</v>
      </c>
      <c r="E1498" s="456">
        <v>8</v>
      </c>
      <c r="F1498" s="457">
        <v>1469.1</v>
      </c>
      <c r="G1498" s="235">
        <f t="shared" si="111"/>
        <v>11752.8</v>
      </c>
      <c r="H1498" s="246"/>
      <c r="I1498" s="246"/>
      <c r="J1498" s="246"/>
      <c r="K1498" s="246"/>
      <c r="L1498" s="246"/>
      <c r="M1498" s="246"/>
      <c r="N1498" s="246"/>
      <c r="O1498" s="246"/>
      <c r="P1498" s="246"/>
      <c r="Q1498" s="246"/>
      <c r="R1498" s="246"/>
    </row>
    <row r="1499" spans="1:18" ht="25.5">
      <c r="A1499" s="32">
        <v>7</v>
      </c>
      <c r="B1499" s="59" t="s">
        <v>1921</v>
      </c>
      <c r="C1499" s="455" t="s">
        <v>1922</v>
      </c>
      <c r="D1499" s="244" t="s">
        <v>70</v>
      </c>
      <c r="E1499" s="456">
        <v>3</v>
      </c>
      <c r="F1499" s="457">
        <v>1322.2750000000001</v>
      </c>
      <c r="G1499" s="235">
        <f t="shared" si="111"/>
        <v>3966.8250000000003</v>
      </c>
      <c r="H1499" s="246"/>
      <c r="I1499" s="246"/>
      <c r="J1499" s="246"/>
      <c r="K1499" s="246"/>
      <c r="L1499" s="246"/>
      <c r="M1499" s="246"/>
      <c r="N1499" s="246"/>
      <c r="O1499" s="246"/>
      <c r="P1499" s="246"/>
      <c r="Q1499" s="246"/>
      <c r="R1499" s="246"/>
    </row>
    <row r="1500" spans="1:18">
      <c r="A1500" s="32">
        <v>8</v>
      </c>
      <c r="B1500" s="344" t="s">
        <v>185</v>
      </c>
      <c r="C1500" s="455" t="s">
        <v>1923</v>
      </c>
      <c r="D1500" s="244" t="s">
        <v>70</v>
      </c>
      <c r="E1500" s="456">
        <v>6</v>
      </c>
      <c r="F1500" s="457">
        <v>200</v>
      </c>
      <c r="G1500" s="235">
        <f t="shared" si="111"/>
        <v>1200</v>
      </c>
      <c r="H1500" s="246"/>
      <c r="I1500" s="246"/>
      <c r="J1500" s="246"/>
      <c r="K1500" s="246"/>
      <c r="L1500" s="246"/>
      <c r="M1500" s="246"/>
      <c r="N1500" s="246"/>
      <c r="O1500" s="246"/>
      <c r="P1500" s="246"/>
      <c r="Q1500" s="246"/>
      <c r="R1500" s="246"/>
    </row>
    <row r="1501" spans="1:18" ht="38.25">
      <c r="A1501" s="32">
        <v>9</v>
      </c>
      <c r="B1501" s="406"/>
      <c r="C1501" s="15" t="s">
        <v>1924</v>
      </c>
      <c r="D1501" s="243" t="s">
        <v>70</v>
      </c>
      <c r="E1501" s="243">
        <v>10</v>
      </c>
      <c r="F1501" s="353">
        <v>1316.6</v>
      </c>
      <c r="G1501" s="235">
        <f t="shared" si="111"/>
        <v>13166</v>
      </c>
      <c r="H1501" s="246"/>
      <c r="I1501" s="246"/>
      <c r="J1501" s="246"/>
      <c r="K1501" s="246"/>
      <c r="L1501" s="246"/>
      <c r="M1501" s="246"/>
      <c r="N1501" s="246"/>
      <c r="O1501" s="246"/>
      <c r="P1501" s="246"/>
      <c r="Q1501" s="246"/>
      <c r="R1501" s="246"/>
    </row>
    <row r="1502" spans="1:18" ht="38.25">
      <c r="A1502" s="32">
        <v>10</v>
      </c>
      <c r="B1502" s="243" t="s">
        <v>1925</v>
      </c>
      <c r="C1502" s="455" t="s">
        <v>1926</v>
      </c>
      <c r="D1502" s="244" t="s">
        <v>70</v>
      </c>
      <c r="E1502" s="456">
        <v>10</v>
      </c>
      <c r="F1502" s="457">
        <v>1816</v>
      </c>
      <c r="G1502" s="235">
        <f t="shared" si="111"/>
        <v>18160</v>
      </c>
      <c r="H1502" s="246"/>
      <c r="I1502" s="246"/>
      <c r="J1502" s="246"/>
      <c r="K1502" s="246"/>
      <c r="L1502" s="246"/>
      <c r="M1502" s="246"/>
      <c r="N1502" s="246"/>
      <c r="O1502" s="246"/>
      <c r="P1502" s="246"/>
      <c r="Q1502" s="246"/>
      <c r="R1502" s="246"/>
    </row>
    <row r="1503" spans="1:18">
      <c r="A1503" s="32">
        <v>11</v>
      </c>
      <c r="B1503" s="59" t="s">
        <v>1927</v>
      </c>
      <c r="C1503" s="455" t="s">
        <v>1928</v>
      </c>
      <c r="D1503" s="244" t="s">
        <v>70</v>
      </c>
      <c r="E1503" s="456">
        <v>4</v>
      </c>
      <c r="F1503" s="457">
        <v>200</v>
      </c>
      <c r="G1503" s="235">
        <f t="shared" si="111"/>
        <v>800</v>
      </c>
      <c r="H1503" s="246"/>
      <c r="I1503" s="246"/>
      <c r="J1503" s="246"/>
      <c r="K1503" s="246"/>
      <c r="L1503" s="246"/>
      <c r="M1503" s="246"/>
      <c r="N1503" s="246"/>
      <c r="O1503" s="246"/>
      <c r="P1503" s="246"/>
      <c r="Q1503" s="246"/>
      <c r="R1503" s="246"/>
    </row>
    <row r="1504" spans="1:18" ht="25.5">
      <c r="A1504" s="32">
        <v>12</v>
      </c>
      <c r="B1504" s="344" t="s">
        <v>1929</v>
      </c>
      <c r="C1504" s="455" t="s">
        <v>1930</v>
      </c>
      <c r="D1504" s="244" t="s">
        <v>70</v>
      </c>
      <c r="E1504" s="456">
        <v>18</v>
      </c>
      <c r="F1504" s="457">
        <v>2495</v>
      </c>
      <c r="G1504" s="235">
        <f t="shared" si="111"/>
        <v>44910</v>
      </c>
      <c r="H1504" s="246"/>
      <c r="I1504" s="246"/>
      <c r="J1504" s="246"/>
      <c r="K1504" s="246"/>
      <c r="L1504" s="246"/>
      <c r="M1504" s="246"/>
      <c r="N1504" s="246"/>
      <c r="O1504" s="246"/>
      <c r="P1504" s="246"/>
      <c r="Q1504" s="246"/>
      <c r="R1504" s="246"/>
    </row>
    <row r="1505" spans="1:18" ht="25.5">
      <c r="A1505" s="32">
        <v>13</v>
      </c>
      <c r="B1505" s="406"/>
      <c r="C1505" s="15" t="s">
        <v>1931</v>
      </c>
      <c r="D1505" s="243" t="s">
        <v>70</v>
      </c>
      <c r="E1505" s="243">
        <v>20</v>
      </c>
      <c r="F1505" s="35">
        <v>3632</v>
      </c>
      <c r="G1505" s="235">
        <f t="shared" si="111"/>
        <v>72640</v>
      </c>
      <c r="H1505" s="246"/>
      <c r="I1505" s="246"/>
      <c r="J1505" s="246"/>
      <c r="K1505" s="246"/>
      <c r="L1505" s="246"/>
      <c r="M1505" s="246"/>
      <c r="N1505" s="246"/>
      <c r="O1505" s="246"/>
      <c r="P1505" s="246"/>
      <c r="Q1505" s="246"/>
      <c r="R1505" s="246"/>
    </row>
    <row r="1506" spans="1:18">
      <c r="A1506" s="32">
        <v>14</v>
      </c>
      <c r="B1506" s="59" t="s">
        <v>1932</v>
      </c>
      <c r="C1506" s="455" t="s">
        <v>1933</v>
      </c>
      <c r="D1506" s="244" t="s">
        <v>70</v>
      </c>
      <c r="E1506" s="456">
        <v>15</v>
      </c>
      <c r="F1506" s="458">
        <v>567.5</v>
      </c>
      <c r="G1506" s="235">
        <f t="shared" si="111"/>
        <v>8512.5</v>
      </c>
      <c r="H1506" s="246"/>
      <c r="I1506" s="246"/>
      <c r="J1506" s="246"/>
      <c r="K1506" s="246"/>
      <c r="L1506" s="246"/>
      <c r="M1506" s="246"/>
      <c r="N1506" s="246"/>
      <c r="O1506" s="246"/>
      <c r="P1506" s="246"/>
      <c r="Q1506" s="246"/>
      <c r="R1506" s="246"/>
    </row>
    <row r="1507" spans="1:18">
      <c r="A1507" s="32">
        <v>15</v>
      </c>
      <c r="B1507" s="459" t="s">
        <v>1934</v>
      </c>
      <c r="C1507" s="15" t="s">
        <v>1935</v>
      </c>
      <c r="D1507" s="243" t="s">
        <v>70</v>
      </c>
      <c r="E1507" s="243">
        <v>15</v>
      </c>
      <c r="F1507" s="35">
        <v>908</v>
      </c>
      <c r="G1507" s="235">
        <f>E1507*F1507</f>
        <v>13620</v>
      </c>
      <c r="H1507" s="246"/>
      <c r="I1507" s="246"/>
      <c r="J1507" s="246"/>
      <c r="K1507" s="246"/>
      <c r="L1507" s="246"/>
      <c r="M1507" s="246"/>
      <c r="N1507" s="246"/>
      <c r="O1507" s="246"/>
      <c r="P1507" s="246"/>
      <c r="Q1507" s="246"/>
      <c r="R1507" s="246"/>
    </row>
    <row r="1508" spans="1:18">
      <c r="A1508" s="32">
        <v>16</v>
      </c>
      <c r="B1508" s="59" t="s">
        <v>209</v>
      </c>
      <c r="C1508" s="15" t="s">
        <v>150</v>
      </c>
      <c r="D1508" s="243" t="s">
        <v>59</v>
      </c>
      <c r="E1508" s="243">
        <v>4220</v>
      </c>
      <c r="F1508" s="35">
        <v>225</v>
      </c>
      <c r="G1508" s="235">
        <f>E1508*F1508</f>
        <v>949500</v>
      </c>
      <c r="H1508" s="246"/>
      <c r="I1508" s="246"/>
      <c r="J1508" s="246"/>
      <c r="K1508" s="246"/>
      <c r="L1508" s="246"/>
      <c r="M1508" s="246"/>
      <c r="N1508" s="246"/>
      <c r="O1508" s="246"/>
      <c r="P1508" s="246"/>
      <c r="Q1508" s="246"/>
      <c r="R1508" s="246"/>
    </row>
    <row r="1509" spans="1:18" ht="25.5">
      <c r="A1509" s="32">
        <v>17</v>
      </c>
      <c r="B1509" s="344" t="s">
        <v>1450</v>
      </c>
      <c r="C1509" s="15" t="s">
        <v>1936</v>
      </c>
      <c r="D1509" s="244" t="s">
        <v>70</v>
      </c>
      <c r="E1509" s="243">
        <v>3</v>
      </c>
      <c r="F1509" s="353">
        <v>3371</v>
      </c>
      <c r="G1509" s="235">
        <f>E1509*F1509</f>
        <v>10113</v>
      </c>
      <c r="H1509" s="246"/>
      <c r="I1509" s="246"/>
      <c r="J1509" s="246"/>
      <c r="K1509" s="246"/>
      <c r="L1509" s="246"/>
      <c r="M1509" s="246"/>
      <c r="N1509" s="246"/>
      <c r="O1509" s="246"/>
      <c r="P1509" s="246"/>
      <c r="Q1509" s="246"/>
      <c r="R1509" s="246"/>
    </row>
    <row r="1510" spans="1:18">
      <c r="A1510" s="32">
        <v>18</v>
      </c>
      <c r="B1510" s="406"/>
      <c r="C1510" s="55" t="s">
        <v>1937</v>
      </c>
      <c r="D1510" s="35" t="s">
        <v>70</v>
      </c>
      <c r="E1510" s="243">
        <v>7</v>
      </c>
      <c r="F1510" s="35">
        <v>4760.59</v>
      </c>
      <c r="G1510" s="235">
        <f>E1510*F1510</f>
        <v>33324.130000000005</v>
      </c>
      <c r="H1510" s="246"/>
      <c r="I1510" s="246"/>
      <c r="J1510" s="246"/>
      <c r="K1510" s="246"/>
      <c r="L1510" s="246"/>
      <c r="M1510" s="246"/>
      <c r="N1510" s="246"/>
      <c r="O1510" s="246"/>
      <c r="P1510" s="246"/>
      <c r="Q1510" s="246"/>
      <c r="R1510" s="246"/>
    </row>
    <row r="1511" spans="1:18">
      <c r="A1511" s="32">
        <v>19</v>
      </c>
      <c r="B1511" s="59" t="s">
        <v>1938</v>
      </c>
      <c r="C1511" s="55" t="s">
        <v>1939</v>
      </c>
      <c r="D1511" s="35" t="s">
        <v>70</v>
      </c>
      <c r="E1511" s="243">
        <v>7</v>
      </c>
      <c r="F1511" s="35">
        <v>5058.13</v>
      </c>
      <c r="G1511" s="235">
        <f t="shared" si="111"/>
        <v>35406.910000000003</v>
      </c>
      <c r="H1511" s="246"/>
      <c r="I1511" s="246"/>
      <c r="J1511" s="246"/>
      <c r="K1511" s="246"/>
      <c r="L1511" s="246"/>
      <c r="M1511" s="246"/>
      <c r="N1511" s="246"/>
      <c r="O1511" s="246"/>
      <c r="P1511" s="246"/>
      <c r="Q1511" s="246"/>
      <c r="R1511" s="246"/>
    </row>
    <row r="1512" spans="1:18">
      <c r="A1512" s="32">
        <v>20</v>
      </c>
      <c r="B1512" s="59" t="s">
        <v>1661</v>
      </c>
      <c r="C1512" s="55" t="s">
        <v>1940</v>
      </c>
      <c r="D1512" s="35" t="s">
        <v>70</v>
      </c>
      <c r="E1512" s="243">
        <v>10</v>
      </c>
      <c r="F1512" s="35">
        <v>699.21</v>
      </c>
      <c r="G1512" s="235">
        <f t="shared" si="111"/>
        <v>6992.1</v>
      </c>
      <c r="H1512" s="246"/>
      <c r="I1512" s="246"/>
      <c r="J1512" s="246"/>
      <c r="K1512" s="246"/>
      <c r="L1512" s="246"/>
      <c r="M1512" s="246"/>
      <c r="N1512" s="246"/>
      <c r="O1512" s="246"/>
      <c r="P1512" s="246"/>
      <c r="Q1512" s="246"/>
      <c r="R1512" s="246"/>
    </row>
    <row r="1513" spans="1:18">
      <c r="A1513" s="32">
        <v>21</v>
      </c>
      <c r="B1513" s="59" t="s">
        <v>1533</v>
      </c>
      <c r="C1513" s="55" t="s">
        <v>1941</v>
      </c>
      <c r="D1513" s="35" t="s">
        <v>70</v>
      </c>
      <c r="E1513" s="243">
        <v>123</v>
      </c>
      <c r="F1513" s="35">
        <v>967.6</v>
      </c>
      <c r="G1513" s="235">
        <f>E1513*F1513</f>
        <v>119014.8</v>
      </c>
      <c r="H1513" s="246"/>
      <c r="I1513" s="246"/>
      <c r="J1513" s="246"/>
      <c r="K1513" s="246"/>
      <c r="L1513" s="246"/>
      <c r="M1513" s="246"/>
      <c r="N1513" s="246"/>
      <c r="O1513" s="246"/>
      <c r="P1513" s="246"/>
      <c r="Q1513" s="246"/>
      <c r="R1513" s="246"/>
    </row>
    <row r="1514" spans="1:18">
      <c r="A1514" s="32">
        <v>22</v>
      </c>
      <c r="B1514" s="59" t="s">
        <v>1504</v>
      </c>
      <c r="C1514" s="15" t="s">
        <v>1942</v>
      </c>
      <c r="D1514" s="243" t="s">
        <v>70</v>
      </c>
      <c r="E1514" s="243">
        <v>3</v>
      </c>
      <c r="F1514" s="35">
        <v>8859.66</v>
      </c>
      <c r="G1514" s="235">
        <f>E1514*F1514</f>
        <v>26578.98</v>
      </c>
      <c r="H1514" s="246"/>
      <c r="I1514" s="246"/>
      <c r="J1514" s="246"/>
      <c r="K1514" s="246"/>
      <c r="L1514" s="246"/>
      <c r="M1514" s="246"/>
      <c r="N1514" s="246"/>
      <c r="O1514" s="246"/>
      <c r="P1514" s="246"/>
      <c r="Q1514" s="246"/>
      <c r="R1514" s="246"/>
    </row>
    <row r="1515" spans="1:18">
      <c r="A1515" s="32">
        <v>23</v>
      </c>
      <c r="B1515" s="59" t="s">
        <v>1943</v>
      </c>
      <c r="C1515" s="15" t="s">
        <v>1944</v>
      </c>
      <c r="D1515" s="243" t="s">
        <v>70</v>
      </c>
      <c r="E1515" s="243">
        <v>7</v>
      </c>
      <c r="F1515" s="353">
        <v>694.62</v>
      </c>
      <c r="G1515" s="235">
        <f>E1515*F1515</f>
        <v>4862.34</v>
      </c>
      <c r="H1515" s="246"/>
      <c r="I1515" s="246"/>
      <c r="J1515" s="246"/>
      <c r="K1515" s="246"/>
      <c r="L1515" s="246"/>
      <c r="M1515" s="246"/>
      <c r="N1515" s="246"/>
      <c r="O1515" s="246"/>
      <c r="P1515" s="246"/>
      <c r="Q1515" s="246"/>
      <c r="R1515" s="246"/>
    </row>
    <row r="1516" spans="1:18">
      <c r="A1516" s="32">
        <v>24</v>
      </c>
      <c r="B1516" s="59" t="s">
        <v>1703</v>
      </c>
      <c r="C1516" s="15" t="s">
        <v>1945</v>
      </c>
      <c r="D1516" s="244" t="s">
        <v>70</v>
      </c>
      <c r="E1516" s="243">
        <v>34</v>
      </c>
      <c r="F1516" s="353">
        <v>520</v>
      </c>
      <c r="G1516" s="235">
        <f t="shared" si="111"/>
        <v>17680</v>
      </c>
      <c r="H1516" s="246"/>
      <c r="I1516" s="246"/>
      <c r="J1516" s="246"/>
      <c r="K1516" s="246"/>
      <c r="L1516" s="246"/>
      <c r="M1516" s="246"/>
      <c r="N1516" s="246"/>
      <c r="O1516" s="246"/>
      <c r="P1516" s="246"/>
      <c r="Q1516" s="246"/>
      <c r="R1516" s="246"/>
    </row>
    <row r="1517" spans="1:18" ht="25.5">
      <c r="A1517" s="32">
        <v>25</v>
      </c>
      <c r="B1517" s="59" t="s">
        <v>1946</v>
      </c>
      <c r="C1517" s="15" t="s">
        <v>1947</v>
      </c>
      <c r="D1517" s="244" t="s">
        <v>70</v>
      </c>
      <c r="E1517" s="243">
        <v>21</v>
      </c>
      <c r="F1517" s="353">
        <v>2450</v>
      </c>
      <c r="G1517" s="235">
        <f>E1517*F1517</f>
        <v>51450</v>
      </c>
      <c r="H1517" s="246"/>
      <c r="I1517" s="246"/>
      <c r="J1517" s="246"/>
      <c r="K1517" s="246"/>
      <c r="L1517" s="246"/>
      <c r="M1517" s="246"/>
      <c r="N1517" s="246"/>
      <c r="O1517" s="246"/>
      <c r="P1517" s="246"/>
      <c r="Q1517" s="246"/>
      <c r="R1517" s="246"/>
    </row>
    <row r="1518" spans="1:18">
      <c r="A1518" s="32">
        <v>26</v>
      </c>
      <c r="B1518" s="59" t="s">
        <v>1948</v>
      </c>
      <c r="C1518" s="15" t="s">
        <v>1949</v>
      </c>
      <c r="D1518" s="244" t="s">
        <v>70</v>
      </c>
      <c r="E1518" s="243">
        <v>1</v>
      </c>
      <c r="F1518" s="353">
        <v>36887.5</v>
      </c>
      <c r="G1518" s="235">
        <f>E1518*F1518</f>
        <v>36887.5</v>
      </c>
      <c r="H1518" s="246"/>
      <c r="I1518" s="246"/>
      <c r="J1518" s="246"/>
      <c r="K1518" s="246"/>
      <c r="L1518" s="246"/>
      <c r="M1518" s="246"/>
      <c r="N1518" s="246"/>
      <c r="O1518" s="246"/>
      <c r="P1518" s="246"/>
      <c r="Q1518" s="246"/>
      <c r="R1518" s="246"/>
    </row>
    <row r="1519" spans="1:18">
      <c r="A1519" s="32">
        <v>27</v>
      </c>
      <c r="B1519" s="59" t="s">
        <v>1950</v>
      </c>
      <c r="C1519" s="15" t="s">
        <v>1951</v>
      </c>
      <c r="D1519" s="244" t="s">
        <v>121</v>
      </c>
      <c r="E1519" s="243">
        <v>375.4</v>
      </c>
      <c r="F1519" s="123">
        <v>78.009</v>
      </c>
      <c r="G1519" s="235">
        <f t="shared" si="111"/>
        <v>29284.578599999997</v>
      </c>
      <c r="H1519" s="246"/>
      <c r="I1519" s="246"/>
      <c r="J1519" s="243"/>
      <c r="K1519" s="367"/>
      <c r="L1519" s="246"/>
      <c r="M1519" s="246"/>
      <c r="N1519" s="246"/>
      <c r="O1519" s="246"/>
      <c r="P1519" s="246"/>
      <c r="Q1519" s="246"/>
      <c r="R1519" s="246"/>
    </row>
    <row r="1520" spans="1:18" ht="25.5">
      <c r="A1520" s="32">
        <v>28</v>
      </c>
      <c r="B1520" s="243" t="s">
        <v>1952</v>
      </c>
      <c r="C1520" s="15" t="s">
        <v>1953</v>
      </c>
      <c r="D1520" s="244" t="s">
        <v>70</v>
      </c>
      <c r="E1520" s="243">
        <v>20</v>
      </c>
      <c r="F1520" s="353">
        <v>587.64</v>
      </c>
      <c r="G1520" s="235">
        <f t="shared" si="111"/>
        <v>11752.8</v>
      </c>
      <c r="H1520" s="246"/>
      <c r="I1520" s="246"/>
      <c r="J1520" s="243"/>
      <c r="K1520" s="367"/>
      <c r="L1520" s="246"/>
      <c r="M1520" s="246"/>
      <c r="N1520" s="246"/>
      <c r="O1520" s="246"/>
      <c r="P1520" s="246"/>
      <c r="Q1520" s="246"/>
      <c r="R1520" s="246"/>
    </row>
    <row r="1521" spans="1:18">
      <c r="A1521" s="32">
        <v>29</v>
      </c>
      <c r="B1521" s="59" t="s">
        <v>381</v>
      </c>
      <c r="C1521" s="15" t="s">
        <v>1954</v>
      </c>
      <c r="D1521" s="244" t="s">
        <v>28</v>
      </c>
      <c r="E1521" s="243">
        <v>550</v>
      </c>
      <c r="F1521" s="353">
        <v>20</v>
      </c>
      <c r="G1521" s="235">
        <f>E1521*F1521</f>
        <v>11000</v>
      </c>
      <c r="H1521" s="243"/>
      <c r="I1521" s="243"/>
      <c r="J1521" s="243"/>
      <c r="K1521" s="243"/>
      <c r="L1521" s="246"/>
      <c r="M1521" s="246"/>
      <c r="N1521" s="246"/>
      <c r="O1521" s="246"/>
      <c r="P1521" s="246"/>
      <c r="Q1521" s="246"/>
      <c r="R1521" s="243"/>
    </row>
    <row r="1522" spans="1:18">
      <c r="A1522" s="32">
        <v>30</v>
      </c>
      <c r="B1522" s="59" t="s">
        <v>1955</v>
      </c>
      <c r="C1522" s="55" t="s">
        <v>1956</v>
      </c>
      <c r="D1522" s="35" t="s">
        <v>63</v>
      </c>
      <c r="E1522" s="243">
        <v>0.11</v>
      </c>
      <c r="F1522" s="35">
        <v>114902.5</v>
      </c>
      <c r="G1522" s="235">
        <f>E1522*F1522</f>
        <v>12639.275</v>
      </c>
      <c r="H1522" s="243"/>
      <c r="I1522" s="243"/>
      <c r="J1522" s="243"/>
      <c r="K1522" s="35"/>
      <c r="L1522" s="246"/>
      <c r="M1522" s="246"/>
      <c r="N1522" s="246"/>
      <c r="O1522" s="246"/>
      <c r="P1522" s="246"/>
      <c r="Q1522" s="246"/>
      <c r="R1522" s="243"/>
    </row>
    <row r="1523" spans="1:18">
      <c r="A1523" s="32">
        <v>31</v>
      </c>
      <c r="B1523" s="454" t="s">
        <v>1957</v>
      </c>
      <c r="C1523" s="31" t="s">
        <v>1958</v>
      </c>
      <c r="D1523" s="243" t="s">
        <v>70</v>
      </c>
      <c r="E1523" s="243">
        <v>8</v>
      </c>
      <c r="F1523" s="243">
        <v>1000</v>
      </c>
      <c r="G1523" s="235">
        <f>E1523*F1523</f>
        <v>8000</v>
      </c>
      <c r="H1523" s="126"/>
      <c r="I1523" s="126"/>
      <c r="J1523" s="126"/>
      <c r="K1523" s="126"/>
      <c r="L1523" s="241"/>
      <c r="M1523" s="241"/>
      <c r="N1523" s="241"/>
      <c r="O1523" s="241"/>
      <c r="P1523" s="241"/>
      <c r="Q1523" s="241"/>
      <c r="R1523" s="126"/>
    </row>
    <row r="1524" spans="1:18" ht="25.5">
      <c r="A1524" s="32">
        <v>32</v>
      </c>
      <c r="B1524" s="59" t="s">
        <v>1959</v>
      </c>
      <c r="C1524" s="15" t="s">
        <v>1960</v>
      </c>
      <c r="D1524" s="244" t="s">
        <v>70</v>
      </c>
      <c r="E1524" s="243">
        <v>2</v>
      </c>
      <c r="F1524" s="353">
        <v>259600</v>
      </c>
      <c r="G1524" s="235">
        <f t="shared" si="111"/>
        <v>519200</v>
      </c>
      <c r="H1524" s="246"/>
      <c r="I1524" s="246"/>
      <c r="J1524" s="243"/>
      <c r="K1524" s="367"/>
      <c r="L1524" s="246"/>
      <c r="M1524" s="246"/>
      <c r="N1524" s="246"/>
      <c r="O1524" s="246"/>
      <c r="P1524" s="246"/>
      <c r="Q1524" s="246"/>
      <c r="R1524" s="246"/>
    </row>
    <row r="1525" spans="1:18" ht="38.25">
      <c r="A1525" s="32">
        <v>33</v>
      </c>
      <c r="B1525" s="243" t="s">
        <v>1961</v>
      </c>
      <c r="C1525" s="15" t="s">
        <v>1962</v>
      </c>
      <c r="D1525" s="244" t="s">
        <v>70</v>
      </c>
      <c r="E1525" s="243">
        <v>5</v>
      </c>
      <c r="F1525" s="353">
        <v>3800</v>
      </c>
      <c r="G1525" s="235">
        <f t="shared" si="111"/>
        <v>19000</v>
      </c>
      <c r="H1525" s="243"/>
      <c r="I1525" s="243"/>
      <c r="J1525" s="243"/>
      <c r="K1525" s="243"/>
      <c r="L1525" s="246"/>
      <c r="M1525" s="246"/>
      <c r="N1525" s="246"/>
      <c r="O1525" s="246"/>
      <c r="P1525" s="246"/>
      <c r="Q1525" s="246"/>
      <c r="R1525" s="243"/>
    </row>
    <row r="1526" spans="1:18" ht="25.5">
      <c r="A1526" s="32">
        <v>34</v>
      </c>
      <c r="B1526" s="243" t="s">
        <v>1963</v>
      </c>
      <c r="C1526" s="15" t="s">
        <v>1964</v>
      </c>
      <c r="D1526" s="244" t="s">
        <v>70</v>
      </c>
      <c r="E1526" s="243">
        <v>2</v>
      </c>
      <c r="F1526" s="353">
        <v>7945</v>
      </c>
      <c r="G1526" s="235">
        <f>E1526*F1526</f>
        <v>15890</v>
      </c>
      <c r="H1526" s="243"/>
      <c r="I1526" s="243"/>
      <c r="J1526" s="243"/>
      <c r="K1526" s="243"/>
      <c r="L1526" s="246"/>
      <c r="M1526" s="246"/>
      <c r="N1526" s="246"/>
      <c r="O1526" s="246"/>
      <c r="P1526" s="246"/>
      <c r="Q1526" s="246"/>
      <c r="R1526" s="243"/>
    </row>
    <row r="1527" spans="1:18">
      <c r="A1527" s="32">
        <v>35</v>
      </c>
      <c r="B1527" s="59" t="s">
        <v>1678</v>
      </c>
      <c r="C1527" s="15" t="s">
        <v>1965</v>
      </c>
      <c r="D1527" s="244" t="s">
        <v>70</v>
      </c>
      <c r="E1527" s="243">
        <v>1</v>
      </c>
      <c r="F1527" s="353">
        <v>46964</v>
      </c>
      <c r="G1527" s="235">
        <f t="shared" si="111"/>
        <v>46964</v>
      </c>
      <c r="H1527" s="243"/>
      <c r="I1527" s="243"/>
      <c r="J1527" s="243"/>
      <c r="K1527" s="243"/>
      <c r="L1527" s="246"/>
      <c r="M1527" s="246"/>
      <c r="N1527" s="246"/>
      <c r="O1527" s="246"/>
      <c r="P1527" s="246"/>
      <c r="Q1527" s="246"/>
      <c r="R1527" s="243"/>
    </row>
    <row r="1528" spans="1:18">
      <c r="A1528" s="32">
        <v>36</v>
      </c>
      <c r="B1528" s="59" t="s">
        <v>1966</v>
      </c>
      <c r="C1528" s="460" t="s">
        <v>1967</v>
      </c>
      <c r="D1528" s="345" t="s">
        <v>70</v>
      </c>
      <c r="E1528" s="345">
        <v>1</v>
      </c>
      <c r="F1528" s="245">
        <v>58292</v>
      </c>
      <c r="G1528" s="235">
        <f t="shared" si="111"/>
        <v>58292</v>
      </c>
      <c r="H1528" s="243"/>
      <c r="I1528" s="243"/>
      <c r="J1528" s="243"/>
      <c r="K1528" s="243"/>
      <c r="L1528" s="246"/>
      <c r="M1528" s="246"/>
      <c r="N1528" s="246"/>
      <c r="O1528" s="246"/>
      <c r="P1528" s="246"/>
      <c r="Q1528" s="246"/>
      <c r="R1528" s="243"/>
    </row>
    <row r="1529" spans="1:18">
      <c r="A1529" s="32">
        <v>37</v>
      </c>
      <c r="B1529" s="59" t="s">
        <v>675</v>
      </c>
      <c r="C1529" s="27" t="s">
        <v>1968</v>
      </c>
      <c r="D1529" s="243" t="s">
        <v>70</v>
      </c>
      <c r="E1529" s="243">
        <v>74</v>
      </c>
      <c r="F1529" s="243">
        <v>500</v>
      </c>
      <c r="G1529" s="235">
        <f t="shared" si="111"/>
        <v>37000</v>
      </c>
      <c r="H1529" s="243"/>
      <c r="I1529" s="243"/>
      <c r="J1529" s="243"/>
      <c r="K1529" s="243"/>
      <c r="L1529" s="246"/>
      <c r="M1529" s="246"/>
      <c r="N1529" s="246"/>
      <c r="O1529" s="246"/>
      <c r="P1529" s="246"/>
      <c r="Q1529" s="246"/>
      <c r="R1529" s="243"/>
    </row>
    <row r="1530" spans="1:18">
      <c r="A1530" s="32">
        <v>38</v>
      </c>
      <c r="B1530" s="59" t="s">
        <v>1969</v>
      </c>
      <c r="C1530" s="27" t="s">
        <v>1970</v>
      </c>
      <c r="D1530" s="243" t="s">
        <v>70</v>
      </c>
      <c r="E1530" s="243">
        <v>0.06</v>
      </c>
      <c r="F1530" s="243">
        <v>266090</v>
      </c>
      <c r="G1530" s="235">
        <f t="shared" si="111"/>
        <v>15965.4</v>
      </c>
      <c r="H1530" s="243"/>
      <c r="I1530" s="243"/>
      <c r="J1530" s="243"/>
      <c r="K1530" s="243"/>
      <c r="L1530" s="246"/>
      <c r="M1530" s="246"/>
      <c r="N1530" s="246"/>
      <c r="O1530" s="246"/>
      <c r="P1530" s="246"/>
      <c r="Q1530" s="246"/>
      <c r="R1530" s="243"/>
    </row>
    <row r="1531" spans="1:18" ht="25.5">
      <c r="A1531" s="32">
        <v>39</v>
      </c>
      <c r="B1531" s="59" t="s">
        <v>1971</v>
      </c>
      <c r="C1531" s="461" t="s">
        <v>1972</v>
      </c>
      <c r="D1531" s="243" t="s">
        <v>70</v>
      </c>
      <c r="E1531" s="243">
        <v>1</v>
      </c>
      <c r="F1531" s="353">
        <v>21565</v>
      </c>
      <c r="G1531" s="235">
        <f>E1531*F1531</f>
        <v>21565</v>
      </c>
      <c r="H1531" s="243"/>
      <c r="I1531" s="243"/>
      <c r="J1531" s="243"/>
      <c r="K1531" s="243"/>
      <c r="L1531" s="246"/>
      <c r="M1531" s="246"/>
      <c r="N1531" s="246"/>
      <c r="O1531" s="246"/>
      <c r="P1531" s="246"/>
      <c r="Q1531" s="246"/>
      <c r="R1531" s="243"/>
    </row>
    <row r="1532" spans="1:18">
      <c r="A1532" s="32">
        <v>40</v>
      </c>
      <c r="B1532" s="59" t="s">
        <v>1973</v>
      </c>
      <c r="C1532" s="20" t="s">
        <v>1974</v>
      </c>
      <c r="D1532" s="35" t="s">
        <v>70</v>
      </c>
      <c r="E1532" s="243">
        <v>1</v>
      </c>
      <c r="F1532" s="35">
        <v>900117.4</v>
      </c>
      <c r="G1532" s="370"/>
      <c r="H1532" s="126">
        <v>1</v>
      </c>
      <c r="I1532" s="370">
        <f>H1532*F1532</f>
        <v>900117.4</v>
      </c>
      <c r="J1532" s="126"/>
      <c r="K1532" s="370"/>
      <c r="L1532" s="241"/>
      <c r="M1532" s="241"/>
      <c r="N1532" s="241"/>
      <c r="O1532" s="241"/>
      <c r="P1532" s="241"/>
      <c r="Q1532" s="241"/>
      <c r="R1532" s="126"/>
    </row>
    <row r="1533" spans="1:18">
      <c r="A1533" s="32">
        <v>41</v>
      </c>
      <c r="B1533" s="59" t="s">
        <v>1975</v>
      </c>
      <c r="C1533" s="20" t="s">
        <v>1976</v>
      </c>
      <c r="D1533" s="35" t="s">
        <v>70</v>
      </c>
      <c r="E1533" s="243">
        <v>1</v>
      </c>
      <c r="F1533" s="35">
        <v>358442.95</v>
      </c>
      <c r="G1533" s="370"/>
      <c r="H1533" s="243">
        <v>1</v>
      </c>
      <c r="I1533" s="370">
        <f t="shared" ref="I1533:I1534" si="112">H1533*F1533</f>
        <v>358442.95</v>
      </c>
      <c r="J1533" s="243"/>
      <c r="K1533" s="243"/>
      <c r="L1533" s="246"/>
      <c r="M1533" s="246"/>
      <c r="N1533" s="246"/>
      <c r="O1533" s="246"/>
      <c r="P1533" s="246"/>
      <c r="Q1533" s="246"/>
      <c r="R1533" s="243"/>
    </row>
    <row r="1534" spans="1:18">
      <c r="A1534" s="32">
        <v>42</v>
      </c>
      <c r="B1534" s="59" t="s">
        <v>1977</v>
      </c>
      <c r="C1534" s="20" t="s">
        <v>1288</v>
      </c>
      <c r="D1534" s="35" t="s">
        <v>156</v>
      </c>
      <c r="E1534" s="243">
        <v>0.5</v>
      </c>
      <c r="F1534" s="35">
        <v>148680</v>
      </c>
      <c r="G1534" s="370"/>
      <c r="H1534" s="243">
        <v>0.5</v>
      </c>
      <c r="I1534" s="370">
        <f t="shared" si="112"/>
        <v>74340</v>
      </c>
      <c r="J1534" s="243"/>
      <c r="K1534" s="243"/>
      <c r="L1534" s="246"/>
      <c r="M1534" s="246"/>
      <c r="N1534" s="246"/>
      <c r="O1534" s="246"/>
      <c r="P1534" s="246"/>
      <c r="Q1534" s="246"/>
      <c r="R1534" s="243"/>
    </row>
    <row r="1535" spans="1:18">
      <c r="A1535" s="32">
        <v>43</v>
      </c>
      <c r="B1535" s="59" t="s">
        <v>1978</v>
      </c>
      <c r="C1535" s="15" t="s">
        <v>273</v>
      </c>
      <c r="D1535" s="244" t="s">
        <v>59</v>
      </c>
      <c r="E1535" s="243">
        <v>115</v>
      </c>
      <c r="F1535" s="353">
        <v>120</v>
      </c>
      <c r="G1535" s="235">
        <f t="shared" si="111"/>
        <v>13800</v>
      </c>
      <c r="H1535" s="126"/>
      <c r="I1535" s="126"/>
      <c r="J1535" s="126"/>
      <c r="K1535" s="126"/>
      <c r="L1535" s="241"/>
      <c r="M1535" s="241"/>
      <c r="N1535" s="241"/>
      <c r="O1535" s="241"/>
      <c r="P1535" s="241"/>
      <c r="Q1535" s="241"/>
      <c r="R1535" s="126"/>
    </row>
    <row r="1536" spans="1:18">
      <c r="A1536" s="32">
        <v>44</v>
      </c>
      <c r="B1536" s="59" t="s">
        <v>1669</v>
      </c>
      <c r="C1536" s="15" t="s">
        <v>1979</v>
      </c>
      <c r="D1536" s="244" t="s">
        <v>70</v>
      </c>
      <c r="E1536" s="243">
        <v>10000</v>
      </c>
      <c r="F1536" s="353">
        <v>2</v>
      </c>
      <c r="G1536" s="235">
        <f t="shared" si="111"/>
        <v>20000</v>
      </c>
      <c r="H1536" s="243"/>
      <c r="I1536" s="243"/>
      <c r="J1536" s="243"/>
      <c r="K1536" s="243"/>
      <c r="L1536" s="246"/>
      <c r="M1536" s="246"/>
      <c r="N1536" s="246"/>
      <c r="O1536" s="246"/>
      <c r="P1536" s="246"/>
      <c r="Q1536" s="246"/>
      <c r="R1536" s="243"/>
    </row>
    <row r="1537" spans="1:18">
      <c r="A1537" s="32">
        <v>45</v>
      </c>
      <c r="B1537" s="59"/>
      <c r="C1537" s="15" t="s">
        <v>1980</v>
      </c>
      <c r="D1537" s="244" t="s">
        <v>70</v>
      </c>
      <c r="E1537" s="243">
        <v>1</v>
      </c>
      <c r="F1537" s="353">
        <v>767000</v>
      </c>
      <c r="G1537" s="235">
        <f>E1537*F1537</f>
        <v>767000</v>
      </c>
      <c r="H1537" s="243"/>
      <c r="I1537" s="243"/>
      <c r="J1537" s="243"/>
      <c r="K1537" s="243"/>
      <c r="L1537" s="246"/>
      <c r="M1537" s="246"/>
      <c r="N1537" s="246"/>
      <c r="O1537" s="246"/>
      <c r="P1537" s="246"/>
      <c r="Q1537" s="246"/>
      <c r="R1537" s="243"/>
    </row>
    <row r="1538" spans="1:18">
      <c r="A1538" s="32">
        <v>46</v>
      </c>
      <c r="B1538" s="59"/>
      <c r="C1538" s="15" t="s">
        <v>1981</v>
      </c>
      <c r="D1538" s="244" t="s">
        <v>70</v>
      </c>
      <c r="E1538" s="243">
        <v>2</v>
      </c>
      <c r="F1538" s="353">
        <v>5000</v>
      </c>
      <c r="G1538" s="235">
        <f>E1538*F1538</f>
        <v>10000</v>
      </c>
      <c r="H1538" s="243"/>
      <c r="I1538" s="243"/>
      <c r="J1538" s="243"/>
      <c r="K1538" s="243"/>
      <c r="L1538" s="246"/>
      <c r="M1538" s="246"/>
      <c r="N1538" s="246"/>
      <c r="O1538" s="246"/>
      <c r="P1538" s="246"/>
      <c r="Q1538" s="246"/>
      <c r="R1538" s="243"/>
    </row>
    <row r="1539" spans="1:18">
      <c r="A1539" s="32"/>
      <c r="B1539" s="59"/>
      <c r="C1539" s="15" t="s">
        <v>1982</v>
      </c>
      <c r="D1539" s="244"/>
      <c r="E1539" s="243"/>
      <c r="F1539" s="353"/>
      <c r="G1539" s="235"/>
      <c r="H1539" s="243"/>
      <c r="I1539" s="243"/>
      <c r="J1539" s="243"/>
      <c r="K1539" s="243"/>
      <c r="L1539" s="246"/>
      <c r="M1539" s="246"/>
      <c r="N1539" s="246"/>
      <c r="O1539" s="246"/>
      <c r="P1539" s="246"/>
      <c r="Q1539" s="246"/>
      <c r="R1539" s="243"/>
    </row>
    <row r="1540" spans="1:18">
      <c r="A1540" s="32">
        <v>1</v>
      </c>
      <c r="B1540" s="59" t="s">
        <v>209</v>
      </c>
      <c r="C1540" s="15" t="s">
        <v>1983</v>
      </c>
      <c r="D1540" s="243" t="s">
        <v>28</v>
      </c>
      <c r="E1540" s="243">
        <v>80</v>
      </c>
      <c r="F1540" s="35">
        <v>25</v>
      </c>
      <c r="G1540" s="235"/>
      <c r="H1540" s="243"/>
      <c r="I1540" s="243"/>
      <c r="J1540" s="243"/>
      <c r="K1540" s="243"/>
      <c r="L1540" s="246"/>
      <c r="M1540" s="246"/>
      <c r="N1540" s="246"/>
      <c r="O1540" s="246">
        <v>80</v>
      </c>
      <c r="P1540" s="246"/>
      <c r="Q1540" s="246">
        <v>80</v>
      </c>
      <c r="R1540" s="243">
        <f t="shared" ref="R1540:R1546" si="113">E1540*F1540</f>
        <v>2000</v>
      </c>
    </row>
    <row r="1541" spans="1:18" ht="25.5">
      <c r="A1541" s="32">
        <v>2</v>
      </c>
      <c r="B1541" s="59" t="s">
        <v>1978</v>
      </c>
      <c r="C1541" s="15" t="s">
        <v>1984</v>
      </c>
      <c r="D1541" s="244" t="s">
        <v>246</v>
      </c>
      <c r="E1541" s="243">
        <v>10</v>
      </c>
      <c r="F1541" s="353">
        <v>20</v>
      </c>
      <c r="G1541" s="235"/>
      <c r="H1541" s="243"/>
      <c r="I1541" s="243"/>
      <c r="J1541" s="243"/>
      <c r="K1541" s="243"/>
      <c r="L1541" s="246"/>
      <c r="M1541" s="246"/>
      <c r="N1541" s="246"/>
      <c r="O1541" s="246">
        <v>10</v>
      </c>
      <c r="P1541" s="246"/>
      <c r="Q1541" s="246">
        <v>10</v>
      </c>
      <c r="R1541" s="243">
        <f t="shared" si="113"/>
        <v>200</v>
      </c>
    </row>
    <row r="1542" spans="1:18" ht="25.5">
      <c r="A1542" s="32">
        <v>3</v>
      </c>
      <c r="B1542" s="243" t="s">
        <v>872</v>
      </c>
      <c r="C1542" s="462" t="s">
        <v>1985</v>
      </c>
      <c r="D1542" s="243" t="s">
        <v>28</v>
      </c>
      <c r="E1542" s="243">
        <v>300</v>
      </c>
      <c r="F1542" s="35">
        <v>20</v>
      </c>
      <c r="G1542" s="235"/>
      <c r="H1542" s="243"/>
      <c r="I1542" s="243"/>
      <c r="J1542" s="243"/>
      <c r="K1542" s="243"/>
      <c r="L1542" s="246"/>
      <c r="M1542" s="246"/>
      <c r="N1542" s="246"/>
      <c r="O1542" s="246">
        <v>300</v>
      </c>
      <c r="P1542" s="246"/>
      <c r="Q1542" s="246">
        <v>300</v>
      </c>
      <c r="R1542" s="243">
        <f t="shared" si="113"/>
        <v>6000</v>
      </c>
    </row>
    <row r="1543" spans="1:18">
      <c r="A1543" s="32">
        <v>4</v>
      </c>
      <c r="B1543" s="94" t="s">
        <v>867</v>
      </c>
      <c r="C1543" s="15" t="s">
        <v>1986</v>
      </c>
      <c r="D1543" s="243" t="s">
        <v>70</v>
      </c>
      <c r="E1543" s="243">
        <v>3</v>
      </c>
      <c r="F1543" s="35">
        <v>1000</v>
      </c>
      <c r="G1543" s="235"/>
      <c r="H1543" s="243"/>
      <c r="I1543" s="243"/>
      <c r="J1543" s="243"/>
      <c r="K1543" s="243"/>
      <c r="L1543" s="246"/>
      <c r="M1543" s="246"/>
      <c r="N1543" s="246">
        <v>1</v>
      </c>
      <c r="O1543" s="246">
        <v>1</v>
      </c>
      <c r="P1543" s="246">
        <v>1</v>
      </c>
      <c r="Q1543" s="246">
        <v>3</v>
      </c>
      <c r="R1543" s="243">
        <f t="shared" si="113"/>
        <v>3000</v>
      </c>
    </row>
    <row r="1544" spans="1:18" ht="25.5">
      <c r="A1544" s="32">
        <v>5</v>
      </c>
      <c r="B1544" s="94" t="s">
        <v>1733</v>
      </c>
      <c r="C1544" s="27" t="s">
        <v>1987</v>
      </c>
      <c r="D1544" s="243" t="s">
        <v>70</v>
      </c>
      <c r="E1544" s="243">
        <v>1</v>
      </c>
      <c r="F1544" s="243">
        <v>2000</v>
      </c>
      <c r="G1544" s="235"/>
      <c r="H1544" s="243"/>
      <c r="I1544" s="243"/>
      <c r="J1544" s="243"/>
      <c r="K1544" s="243"/>
      <c r="L1544" s="246"/>
      <c r="M1544" s="246"/>
      <c r="N1544" s="246">
        <v>1</v>
      </c>
      <c r="O1544" s="246"/>
      <c r="P1544" s="246"/>
      <c r="Q1544" s="246">
        <v>1</v>
      </c>
      <c r="R1544" s="243">
        <f t="shared" si="113"/>
        <v>2000</v>
      </c>
    </row>
    <row r="1545" spans="1:18">
      <c r="A1545" s="32">
        <v>6</v>
      </c>
      <c r="B1545" s="94" t="s">
        <v>1669</v>
      </c>
      <c r="C1545" s="37" t="s">
        <v>1988</v>
      </c>
      <c r="D1545" s="243" t="s">
        <v>70</v>
      </c>
      <c r="E1545" s="243">
        <v>2</v>
      </c>
      <c r="F1545" s="35">
        <v>243969</v>
      </c>
      <c r="G1545" s="235"/>
      <c r="H1545" s="243"/>
      <c r="I1545" s="35"/>
      <c r="J1545" s="243"/>
      <c r="K1545" s="243"/>
      <c r="L1545" s="246"/>
      <c r="M1545" s="246"/>
      <c r="N1545" s="246"/>
      <c r="O1545" s="246">
        <v>2</v>
      </c>
      <c r="P1545" s="246"/>
      <c r="Q1545" s="246">
        <v>2</v>
      </c>
      <c r="R1545" s="243">
        <f t="shared" si="113"/>
        <v>487938</v>
      </c>
    </row>
    <row r="1546" spans="1:18">
      <c r="A1546" s="32">
        <v>7</v>
      </c>
      <c r="B1546" s="94" t="s">
        <v>1671</v>
      </c>
      <c r="C1546" s="37" t="s">
        <v>1989</v>
      </c>
      <c r="D1546" s="243" t="s">
        <v>70</v>
      </c>
      <c r="E1546" s="243">
        <v>3</v>
      </c>
      <c r="F1546" s="35">
        <v>2000</v>
      </c>
      <c r="G1546" s="235"/>
      <c r="H1546" s="243"/>
      <c r="I1546" s="35"/>
      <c r="J1546" s="243"/>
      <c r="K1546" s="243"/>
      <c r="L1546" s="246"/>
      <c r="M1546" s="246"/>
      <c r="N1546" s="246"/>
      <c r="O1546" s="246">
        <v>3</v>
      </c>
      <c r="P1546" s="246"/>
      <c r="Q1546" s="246">
        <v>3</v>
      </c>
      <c r="R1546" s="243">
        <f t="shared" si="113"/>
        <v>6000</v>
      </c>
    </row>
    <row r="1547" spans="1:18">
      <c r="A1547" s="32">
        <v>8</v>
      </c>
      <c r="B1547" s="94" t="s">
        <v>1990</v>
      </c>
      <c r="C1547" s="37" t="s">
        <v>1991</v>
      </c>
      <c r="D1547" s="243" t="s">
        <v>70</v>
      </c>
      <c r="E1547" s="243">
        <v>2</v>
      </c>
      <c r="F1547" s="243">
        <v>1000</v>
      </c>
      <c r="G1547" s="235"/>
      <c r="H1547" s="243"/>
      <c r="I1547" s="243"/>
      <c r="J1547" s="243"/>
      <c r="K1547" s="243"/>
      <c r="L1547" s="246"/>
      <c r="M1547" s="246"/>
      <c r="N1547" s="246">
        <v>1</v>
      </c>
      <c r="O1547" s="246">
        <v>1</v>
      </c>
      <c r="P1547" s="246">
        <v>7</v>
      </c>
      <c r="Q1547" s="246">
        <v>9</v>
      </c>
      <c r="R1547" s="243">
        <v>9000</v>
      </c>
    </row>
    <row r="1548" spans="1:18" ht="25.5">
      <c r="A1548" s="32">
        <v>9</v>
      </c>
      <c r="B1548" s="94" t="s">
        <v>1938</v>
      </c>
      <c r="C1548" s="463" t="s">
        <v>1992</v>
      </c>
      <c r="D1548" s="35" t="s">
        <v>28</v>
      </c>
      <c r="E1548" s="243">
        <v>12</v>
      </c>
      <c r="F1548" s="35">
        <v>70</v>
      </c>
      <c r="G1548" s="235"/>
      <c r="H1548" s="243"/>
      <c r="I1548" s="243"/>
      <c r="J1548" s="243"/>
      <c r="K1548" s="243"/>
      <c r="L1548" s="246"/>
      <c r="M1548" s="246"/>
      <c r="N1548" s="246">
        <v>12</v>
      </c>
      <c r="O1548" s="246"/>
      <c r="P1548" s="246"/>
      <c r="Q1548" s="246">
        <v>12</v>
      </c>
      <c r="R1548" s="243">
        <f>E1548*F1548</f>
        <v>840</v>
      </c>
    </row>
    <row r="1549" spans="1:18" ht="25.5">
      <c r="A1549" s="32">
        <v>10</v>
      </c>
      <c r="B1549" s="94" t="s">
        <v>236</v>
      </c>
      <c r="C1549" s="463" t="s">
        <v>1993</v>
      </c>
      <c r="D1549" s="243" t="s">
        <v>70</v>
      </c>
      <c r="E1549" s="243">
        <v>1077</v>
      </c>
      <c r="F1549" s="35">
        <v>20</v>
      </c>
      <c r="G1549" s="235"/>
      <c r="H1549" s="243"/>
      <c r="I1549" s="243"/>
      <c r="J1549" s="243"/>
      <c r="K1549" s="243"/>
      <c r="L1549" s="246"/>
      <c r="M1549" s="246"/>
      <c r="N1549" s="246">
        <v>27</v>
      </c>
      <c r="O1549" s="246">
        <v>150</v>
      </c>
      <c r="P1549" s="246">
        <v>900</v>
      </c>
      <c r="Q1549" s="246">
        <v>1077</v>
      </c>
      <c r="R1549" s="243">
        <f>E1549*F1549</f>
        <v>21540</v>
      </c>
    </row>
    <row r="1550" spans="1:18">
      <c r="A1550" s="32">
        <v>11</v>
      </c>
      <c r="B1550" s="94" t="s">
        <v>1994</v>
      </c>
      <c r="C1550" s="52" t="s">
        <v>1995</v>
      </c>
      <c r="D1550" s="243" t="s">
        <v>70</v>
      </c>
      <c r="E1550" s="243">
        <v>2</v>
      </c>
      <c r="F1550" s="243">
        <v>100</v>
      </c>
      <c r="G1550" s="235"/>
      <c r="H1550" s="243"/>
      <c r="I1550" s="243"/>
      <c r="J1550" s="243"/>
      <c r="K1550" s="243"/>
      <c r="L1550" s="246"/>
      <c r="M1550" s="246"/>
      <c r="N1550" s="246">
        <v>2</v>
      </c>
      <c r="O1550" s="246"/>
      <c r="P1550" s="246"/>
      <c r="Q1550" s="246">
        <v>2</v>
      </c>
      <c r="R1550" s="243">
        <f>E1550*F1550</f>
        <v>200</v>
      </c>
    </row>
    <row r="1551" spans="1:18">
      <c r="A1551" s="32">
        <v>12</v>
      </c>
      <c r="B1551" s="344" t="s">
        <v>1728</v>
      </c>
      <c r="C1551" s="27" t="s">
        <v>1996</v>
      </c>
      <c r="D1551" s="243" t="s">
        <v>28</v>
      </c>
      <c r="E1551" s="243">
        <v>30.3</v>
      </c>
      <c r="F1551" s="35">
        <v>60</v>
      </c>
      <c r="G1551" s="235"/>
      <c r="H1551" s="243"/>
      <c r="I1551" s="243"/>
      <c r="J1551" s="243"/>
      <c r="K1551" s="35"/>
      <c r="L1551" s="246"/>
      <c r="M1551" s="246"/>
      <c r="N1551" s="246">
        <v>30.3</v>
      </c>
      <c r="O1551" s="246"/>
      <c r="P1551" s="246"/>
      <c r="Q1551" s="246">
        <v>30.3</v>
      </c>
      <c r="R1551" s="243">
        <f>E1551*F1551</f>
        <v>1818</v>
      </c>
    </row>
    <row r="1552" spans="1:18">
      <c r="A1552" s="32">
        <v>13</v>
      </c>
      <c r="B1552" s="464"/>
      <c r="C1552" s="15" t="s">
        <v>1997</v>
      </c>
      <c r="D1552" s="35" t="s">
        <v>28</v>
      </c>
      <c r="E1552" s="243">
        <v>9</v>
      </c>
      <c r="F1552" s="35">
        <v>15</v>
      </c>
      <c r="G1552" s="235"/>
      <c r="H1552" s="243"/>
      <c r="I1552" s="243"/>
      <c r="J1552" s="243"/>
      <c r="K1552" s="35"/>
      <c r="L1552" s="246"/>
      <c r="M1552" s="246"/>
      <c r="N1552" s="246">
        <v>9</v>
      </c>
      <c r="O1552" s="246"/>
      <c r="P1552" s="246"/>
      <c r="Q1552" s="246">
        <v>9</v>
      </c>
      <c r="R1552" s="243">
        <f>E1552*F1552</f>
        <v>135</v>
      </c>
    </row>
    <row r="1553" spans="1:18">
      <c r="A1553" s="32">
        <v>14</v>
      </c>
      <c r="B1553" s="464"/>
      <c r="C1553" s="15" t="s">
        <v>1998</v>
      </c>
      <c r="D1553" s="243" t="s">
        <v>28</v>
      </c>
      <c r="E1553" s="243">
        <v>82</v>
      </c>
      <c r="F1553" s="35">
        <v>10</v>
      </c>
      <c r="G1553" s="235"/>
      <c r="H1553" s="243"/>
      <c r="I1553" s="243"/>
      <c r="J1553" s="243"/>
      <c r="K1553" s="243"/>
      <c r="L1553" s="246"/>
      <c r="M1553" s="246"/>
      <c r="N1553" s="246">
        <v>2</v>
      </c>
      <c r="O1553" s="246">
        <v>80</v>
      </c>
      <c r="P1553" s="246">
        <v>10</v>
      </c>
      <c r="Q1553" s="246">
        <v>92</v>
      </c>
      <c r="R1553" s="243">
        <v>920</v>
      </c>
    </row>
    <row r="1554" spans="1:18">
      <c r="A1554" s="32">
        <v>15</v>
      </c>
      <c r="B1554" s="464"/>
      <c r="C1554" s="352" t="s">
        <v>1999</v>
      </c>
      <c r="D1554" s="243" t="s">
        <v>28</v>
      </c>
      <c r="E1554" s="243">
        <v>8</v>
      </c>
      <c r="F1554" s="35">
        <v>683</v>
      </c>
      <c r="G1554" s="235"/>
      <c r="H1554" s="243"/>
      <c r="I1554" s="243"/>
      <c r="J1554" s="243"/>
      <c r="K1554" s="35"/>
      <c r="L1554" s="246"/>
      <c r="M1554" s="246"/>
      <c r="N1554" s="246"/>
      <c r="O1554" s="246">
        <v>8</v>
      </c>
      <c r="P1554" s="246"/>
      <c r="Q1554" s="246">
        <v>8</v>
      </c>
      <c r="R1554" s="243">
        <f>E1554*F1554</f>
        <v>5464</v>
      </c>
    </row>
    <row r="1555" spans="1:18">
      <c r="A1555" s="32">
        <v>16</v>
      </c>
      <c r="B1555" s="406"/>
      <c r="C1555" s="352" t="s">
        <v>2000</v>
      </c>
      <c r="D1555" s="243" t="s">
        <v>28</v>
      </c>
      <c r="E1555" s="243">
        <v>16</v>
      </c>
      <c r="F1555" s="35">
        <v>315</v>
      </c>
      <c r="G1555" s="235"/>
      <c r="H1555" s="126"/>
      <c r="I1555" s="126"/>
      <c r="J1555" s="126"/>
      <c r="K1555" s="370"/>
      <c r="L1555" s="241"/>
      <c r="M1555" s="241"/>
      <c r="N1555" s="241"/>
      <c r="O1555" s="241">
        <v>16</v>
      </c>
      <c r="P1555" s="241"/>
      <c r="Q1555" s="241">
        <v>16</v>
      </c>
      <c r="R1555" s="126">
        <f>E1555*F1555</f>
        <v>5040</v>
      </c>
    </row>
    <row r="1556" spans="1:18">
      <c r="A1556" s="32">
        <v>17</v>
      </c>
      <c r="B1556" s="465" t="s">
        <v>2001</v>
      </c>
      <c r="C1556" s="461" t="s">
        <v>2002</v>
      </c>
      <c r="D1556" s="244" t="s">
        <v>70</v>
      </c>
      <c r="E1556" s="243">
        <v>55</v>
      </c>
      <c r="F1556" s="353">
        <v>16.68</v>
      </c>
      <c r="G1556" s="235"/>
      <c r="H1556" s="126"/>
      <c r="I1556" s="126"/>
      <c r="J1556" s="126"/>
      <c r="K1556" s="126"/>
      <c r="L1556" s="241"/>
      <c r="M1556" s="241"/>
      <c r="N1556" s="241"/>
      <c r="O1556" s="241">
        <v>55</v>
      </c>
      <c r="P1556" s="241"/>
      <c r="Q1556" s="241">
        <v>55</v>
      </c>
      <c r="R1556" s="126">
        <f>E1556*F1556</f>
        <v>917.4</v>
      </c>
    </row>
    <row r="1557" spans="1:18">
      <c r="A1557" s="32">
        <v>18</v>
      </c>
      <c r="B1557" s="94" t="s">
        <v>1574</v>
      </c>
      <c r="C1557" s="15" t="s">
        <v>2003</v>
      </c>
      <c r="D1557" s="243" t="s">
        <v>70</v>
      </c>
      <c r="E1557" s="243">
        <v>7</v>
      </c>
      <c r="F1557" s="35">
        <v>100</v>
      </c>
      <c r="G1557" s="235"/>
      <c r="H1557" s="243"/>
      <c r="I1557" s="243"/>
      <c r="J1557" s="243"/>
      <c r="K1557" s="243"/>
      <c r="L1557" s="246"/>
      <c r="M1557" s="246"/>
      <c r="N1557" s="246"/>
      <c r="O1557" s="246">
        <v>7</v>
      </c>
      <c r="P1557" s="246"/>
      <c r="Q1557" s="246">
        <v>7</v>
      </c>
      <c r="R1557" s="243">
        <f>E1557*F1557</f>
        <v>700</v>
      </c>
    </row>
    <row r="1558" spans="1:18">
      <c r="A1558" s="32">
        <v>19</v>
      </c>
      <c r="B1558" s="94"/>
      <c r="C1558" s="37" t="s">
        <v>2004</v>
      </c>
      <c r="D1558" s="243" t="s">
        <v>70</v>
      </c>
      <c r="E1558" s="243"/>
      <c r="F1558" s="35">
        <v>3000</v>
      </c>
      <c r="G1558" s="235"/>
      <c r="H1558" s="243"/>
      <c r="I1558" s="243"/>
      <c r="J1558" s="243"/>
      <c r="K1558" s="243"/>
      <c r="L1558" s="246"/>
      <c r="M1558" s="246"/>
      <c r="N1558" s="246"/>
      <c r="O1558" s="246"/>
      <c r="P1558" s="246">
        <v>6</v>
      </c>
      <c r="Q1558" s="246">
        <v>6</v>
      </c>
      <c r="R1558" s="243">
        <v>18000</v>
      </c>
    </row>
    <row r="1559" spans="1:18">
      <c r="A1559" s="32">
        <v>20</v>
      </c>
      <c r="B1559" s="94"/>
      <c r="C1559" s="37" t="s">
        <v>2005</v>
      </c>
      <c r="D1559" s="243" t="s">
        <v>70</v>
      </c>
      <c r="E1559" s="243"/>
      <c r="F1559" s="35">
        <v>2000</v>
      </c>
      <c r="G1559" s="235"/>
      <c r="H1559" s="243"/>
      <c r="I1559" s="243"/>
      <c r="J1559" s="243"/>
      <c r="K1559" s="243"/>
      <c r="L1559" s="246"/>
      <c r="M1559" s="246"/>
      <c r="N1559" s="246"/>
      <c r="O1559" s="246"/>
      <c r="P1559" s="246">
        <v>9</v>
      </c>
      <c r="Q1559" s="246">
        <v>9</v>
      </c>
      <c r="R1559" s="243">
        <v>18000</v>
      </c>
    </row>
    <row r="1560" spans="1:18">
      <c r="A1560" s="32">
        <v>21</v>
      </c>
      <c r="B1560" s="94"/>
      <c r="C1560" s="37" t="s">
        <v>2006</v>
      </c>
      <c r="D1560" s="243" t="s">
        <v>70</v>
      </c>
      <c r="E1560" s="243"/>
      <c r="F1560" s="35">
        <v>3000</v>
      </c>
      <c r="G1560" s="235"/>
      <c r="H1560" s="243"/>
      <c r="I1560" s="243"/>
      <c r="J1560" s="243"/>
      <c r="K1560" s="243"/>
      <c r="L1560" s="246"/>
      <c r="M1560" s="246"/>
      <c r="N1560" s="246"/>
      <c r="O1560" s="246"/>
      <c r="P1560" s="246">
        <v>7</v>
      </c>
      <c r="Q1560" s="246">
        <v>7</v>
      </c>
      <c r="R1560" s="243">
        <v>21000</v>
      </c>
    </row>
    <row r="1561" spans="1:18">
      <c r="A1561" s="32"/>
      <c r="B1561" s="59"/>
      <c r="C1561" s="59" t="s">
        <v>2007</v>
      </c>
      <c r="D1561" s="243"/>
      <c r="E1561" s="243"/>
      <c r="F1561" s="35"/>
      <c r="G1561" s="235">
        <v>35851884.390000001</v>
      </c>
      <c r="H1561" s="243"/>
      <c r="I1561" s="35">
        <v>1332900.3500000001</v>
      </c>
      <c r="J1561" s="243"/>
      <c r="K1561" s="243"/>
      <c r="L1561" s="246"/>
      <c r="M1561" s="246"/>
      <c r="N1561" s="246"/>
      <c r="O1561" s="246"/>
      <c r="P1561" s="246"/>
      <c r="Q1561" s="246"/>
      <c r="R1561" s="243">
        <f>SUM(R1540:R1560)</f>
        <v>610712.4</v>
      </c>
    </row>
    <row r="1562" spans="1:18">
      <c r="A1562" s="61"/>
      <c r="B1562" s="61"/>
      <c r="C1562" s="289" t="s">
        <v>2008</v>
      </c>
      <c r="D1562" s="289"/>
      <c r="E1562" s="321">
        <f>G1561+I1561+R1561</f>
        <v>37795497.140000001</v>
      </c>
      <c r="F1562" s="321"/>
      <c r="G1562" s="321"/>
      <c r="H1562" s="61"/>
      <c r="I1562" s="61"/>
      <c r="J1562" s="61"/>
      <c r="K1562" s="61"/>
      <c r="L1562" s="61"/>
      <c r="M1562" s="61"/>
      <c r="N1562" s="61"/>
      <c r="O1562" s="61"/>
      <c r="P1562" s="61"/>
      <c r="R1562" s="466"/>
    </row>
    <row r="1563" spans="1:18">
      <c r="A1563" s="139"/>
      <c r="B1563" s="139"/>
      <c r="C1563" s="139"/>
      <c r="D1563" s="139"/>
      <c r="E1563" s="139"/>
      <c r="F1563" s="139"/>
      <c r="G1563" s="139"/>
      <c r="H1563" s="139"/>
      <c r="I1563" s="139"/>
      <c r="J1563" s="139"/>
      <c r="K1563" s="139"/>
      <c r="L1563" s="139"/>
      <c r="M1563" s="139"/>
      <c r="N1563" s="139"/>
      <c r="O1563" s="139"/>
      <c r="P1563" s="139"/>
    </row>
    <row r="1564" spans="1:18">
      <c r="A1564" s="139" t="s">
        <v>2009</v>
      </c>
      <c r="B1564" s="237"/>
      <c r="C1564" s="447" t="s">
        <v>2010</v>
      </c>
      <c r="D1564" s="447"/>
      <c r="E1564" s="447"/>
      <c r="F1564" s="447"/>
      <c r="G1564" s="139"/>
      <c r="H1564" s="139"/>
      <c r="I1564" s="139"/>
      <c r="J1564" s="139"/>
      <c r="K1564" s="139"/>
      <c r="L1564" s="139" t="s">
        <v>2011</v>
      </c>
      <c r="M1564" s="139"/>
      <c r="N1564" s="139"/>
      <c r="O1564" s="139"/>
      <c r="P1564" s="139"/>
    </row>
    <row r="1565" spans="1:18">
      <c r="A1565" s="139" t="s">
        <v>2012</v>
      </c>
      <c r="B1565" s="237"/>
      <c r="C1565" s="447" t="s">
        <v>2013</v>
      </c>
      <c r="D1565" s="447"/>
      <c r="E1565" s="447"/>
      <c r="F1565" s="447"/>
      <c r="G1565" s="139"/>
      <c r="H1565" s="139"/>
      <c r="I1565" s="139"/>
      <c r="J1565" s="139"/>
      <c r="K1565" s="139"/>
      <c r="L1565" s="319"/>
      <c r="M1565" s="319"/>
      <c r="N1565" s="319"/>
      <c r="O1565" s="139"/>
      <c r="P1565" s="139"/>
    </row>
    <row r="1566" spans="1:18">
      <c r="A1566" s="139" t="s">
        <v>2014</v>
      </c>
      <c r="B1566" s="237"/>
      <c r="C1566" s="447" t="s">
        <v>2015</v>
      </c>
      <c r="D1566" s="447"/>
      <c r="E1566" s="447"/>
      <c r="F1566" s="447"/>
      <c r="G1566" s="139"/>
      <c r="H1566" s="139"/>
      <c r="I1566" s="139"/>
      <c r="J1566" s="139"/>
      <c r="K1566" s="139"/>
      <c r="L1566" s="139"/>
      <c r="M1566" s="139"/>
      <c r="N1566" s="139"/>
      <c r="O1566" s="139"/>
      <c r="P1566" s="139"/>
    </row>
    <row r="1567" spans="1:18">
      <c r="A1567" s="139" t="s">
        <v>2016</v>
      </c>
      <c r="B1567" s="237"/>
      <c r="C1567" s="447" t="s">
        <v>2017</v>
      </c>
      <c r="D1567" s="447"/>
      <c r="E1567" s="447"/>
      <c r="F1567" s="447"/>
      <c r="G1567" s="139"/>
      <c r="H1567" s="139"/>
      <c r="I1567" s="139"/>
      <c r="J1567" s="139"/>
      <c r="K1567" s="139"/>
      <c r="L1567" s="139"/>
      <c r="M1567" s="139"/>
      <c r="N1567" s="139"/>
      <c r="O1567" s="139"/>
      <c r="P1567" s="139"/>
    </row>
    <row r="1568" spans="1:18">
      <c r="A1568" s="139"/>
      <c r="B1568" s="237"/>
      <c r="C1568" s="148"/>
      <c r="D1568" s="139"/>
      <c r="E1568" s="139"/>
      <c r="F1568" s="139"/>
      <c r="G1568" s="139"/>
      <c r="H1568" s="139"/>
      <c r="I1568" s="139"/>
      <c r="J1568" s="139"/>
      <c r="K1568" s="139"/>
      <c r="L1568" s="139"/>
      <c r="M1568" s="139"/>
      <c r="N1568" s="139"/>
      <c r="O1568" s="139"/>
      <c r="P1568" s="139"/>
    </row>
    <row r="1569" spans="1:16">
      <c r="A1569" s="467" t="s">
        <v>2018</v>
      </c>
      <c r="B1569" s="467"/>
      <c r="C1569" s="467"/>
      <c r="D1569" s="139"/>
      <c r="E1569" s="139"/>
      <c r="F1569" s="139"/>
      <c r="G1569" s="139"/>
      <c r="H1569" s="139"/>
      <c r="I1569" s="139"/>
      <c r="J1569" s="139"/>
      <c r="K1569" s="139"/>
      <c r="L1569" s="139"/>
      <c r="M1569" s="139"/>
      <c r="N1569" s="139"/>
      <c r="O1569" s="139"/>
      <c r="P1569" s="139"/>
    </row>
    <row r="1570" spans="1:16" ht="38.25">
      <c r="A1570" s="234" t="s">
        <v>180</v>
      </c>
      <c r="B1570" s="234" t="s">
        <v>181</v>
      </c>
      <c r="C1570" s="234" t="s">
        <v>11</v>
      </c>
      <c r="D1570" s="234" t="s">
        <v>12</v>
      </c>
      <c r="E1570" s="234" t="s">
        <v>946</v>
      </c>
      <c r="F1570" s="292" t="s">
        <v>14</v>
      </c>
      <c r="G1570" s="293"/>
      <c r="H1570" s="292" t="s">
        <v>108</v>
      </c>
      <c r="I1570" s="293"/>
      <c r="J1570" s="292" t="s">
        <v>16</v>
      </c>
      <c r="K1570" s="293"/>
      <c r="L1570" s="292" t="s">
        <v>17</v>
      </c>
      <c r="M1570" s="293"/>
      <c r="N1570" s="292" t="s">
        <v>176</v>
      </c>
      <c r="O1570" s="293"/>
      <c r="P1570" s="468" t="s">
        <v>2019</v>
      </c>
    </row>
    <row r="1571" spans="1:16" ht="38.25">
      <c r="A1571" s="56"/>
      <c r="B1571" s="234"/>
      <c r="C1571" s="56"/>
      <c r="D1571" s="56"/>
      <c r="E1571" s="56"/>
      <c r="F1571" s="234" t="s">
        <v>111</v>
      </c>
      <c r="G1571" s="234" t="s">
        <v>22</v>
      </c>
      <c r="H1571" s="234" t="s">
        <v>111</v>
      </c>
      <c r="I1571" s="234" t="s">
        <v>22</v>
      </c>
      <c r="J1571" s="234" t="s">
        <v>111</v>
      </c>
      <c r="K1571" s="234" t="s">
        <v>22</v>
      </c>
      <c r="L1571" s="234" t="s">
        <v>111</v>
      </c>
      <c r="M1571" s="234" t="s">
        <v>22</v>
      </c>
      <c r="N1571" s="234" t="s">
        <v>111</v>
      </c>
      <c r="O1571" s="234" t="s">
        <v>22</v>
      </c>
      <c r="P1571" s="468"/>
    </row>
    <row r="1572" spans="1:16">
      <c r="A1572" s="246"/>
      <c r="B1572" s="246"/>
      <c r="C1572" s="469" t="s">
        <v>2020</v>
      </c>
      <c r="D1572" s="32"/>
      <c r="E1572" s="32"/>
      <c r="F1572" s="244"/>
      <c r="G1572" s="470"/>
      <c r="H1572" s="235"/>
      <c r="I1572" s="235"/>
      <c r="J1572" s="235"/>
      <c r="K1572" s="235"/>
      <c r="L1572" s="235"/>
      <c r="M1572" s="235"/>
      <c r="N1572" s="246"/>
      <c r="O1572" s="235"/>
      <c r="P1572" s="21"/>
    </row>
    <row r="1573" spans="1:16">
      <c r="A1573" s="246"/>
      <c r="B1573" s="471" t="s">
        <v>2021</v>
      </c>
      <c r="C1573" s="60" t="s">
        <v>2022</v>
      </c>
      <c r="D1573" s="32" t="s">
        <v>156</v>
      </c>
      <c r="E1573" s="32">
        <v>178394.54</v>
      </c>
      <c r="F1573" s="244">
        <f>0.842</f>
        <v>0.84199999999999997</v>
      </c>
      <c r="G1573" s="470">
        <f>E1573*F1573</f>
        <v>150208.20267999999</v>
      </c>
      <c r="H1573" s="235"/>
      <c r="I1573" s="235"/>
      <c r="J1573" s="235"/>
      <c r="K1573" s="235"/>
      <c r="L1573" s="235"/>
      <c r="M1573" s="235"/>
      <c r="N1573" s="246"/>
      <c r="O1573" s="235"/>
      <c r="P1573" s="21"/>
    </row>
    <row r="1574" spans="1:16">
      <c r="A1574" s="246"/>
      <c r="B1574" s="471" t="s">
        <v>2023</v>
      </c>
      <c r="C1574" s="30" t="s">
        <v>2024</v>
      </c>
      <c r="D1574" s="243" t="s">
        <v>156</v>
      </c>
      <c r="E1574" s="17">
        <v>111874.56</v>
      </c>
      <c r="F1574" s="244">
        <v>1.3</v>
      </c>
      <c r="G1574" s="470">
        <f t="shared" ref="G1574:G1638" si="114">E1574*F1574</f>
        <v>145436.92800000001</v>
      </c>
      <c r="H1574" s="235"/>
      <c r="I1574" s="235"/>
      <c r="J1574" s="235"/>
      <c r="K1574" s="235"/>
      <c r="L1574" s="235"/>
      <c r="M1574" s="235"/>
      <c r="N1574" s="246"/>
      <c r="O1574" s="235"/>
      <c r="P1574" s="21"/>
    </row>
    <row r="1575" spans="1:16">
      <c r="A1575" s="246"/>
      <c r="B1575" s="246"/>
      <c r="C1575" s="472" t="s">
        <v>2025</v>
      </c>
      <c r="D1575" s="243"/>
      <c r="E1575" s="17"/>
      <c r="F1575" s="244"/>
      <c r="G1575" s="470"/>
      <c r="H1575" s="235"/>
      <c r="I1575" s="235"/>
      <c r="J1575" s="235"/>
      <c r="K1575" s="235"/>
      <c r="L1575" s="235"/>
      <c r="M1575" s="235"/>
      <c r="N1575" s="246"/>
      <c r="O1575" s="235"/>
      <c r="P1575" s="21"/>
    </row>
    <row r="1576" spans="1:16">
      <c r="A1576" s="246"/>
      <c r="B1576" s="77" t="s">
        <v>710</v>
      </c>
      <c r="C1576" s="60" t="s">
        <v>2026</v>
      </c>
      <c r="D1576" s="243" t="s">
        <v>156</v>
      </c>
      <c r="E1576" s="17">
        <v>1926056.02</v>
      </c>
      <c r="F1576" s="244">
        <v>0.107</v>
      </c>
      <c r="G1576" s="470">
        <f t="shared" si="114"/>
        <v>206087.99414</v>
      </c>
      <c r="H1576" s="235"/>
      <c r="I1576" s="235"/>
      <c r="J1576" s="235"/>
      <c r="K1576" s="235"/>
      <c r="L1576" s="235"/>
      <c r="M1576" s="235"/>
      <c r="N1576" s="246"/>
      <c r="O1576" s="235"/>
      <c r="P1576" s="21"/>
    </row>
    <row r="1577" spans="1:16">
      <c r="A1577" s="246"/>
      <c r="B1577" s="471" t="s">
        <v>2027</v>
      </c>
      <c r="C1577" s="60" t="s">
        <v>2028</v>
      </c>
      <c r="D1577" s="243" t="s">
        <v>156</v>
      </c>
      <c r="E1577" s="17">
        <v>426332.68</v>
      </c>
      <c r="F1577" s="244">
        <v>0.32100000000000001</v>
      </c>
      <c r="G1577" s="470">
        <f t="shared" si="114"/>
        <v>136852.79027999999</v>
      </c>
      <c r="H1577" s="235"/>
      <c r="I1577" s="235"/>
      <c r="J1577" s="235"/>
      <c r="K1577" s="235"/>
      <c r="L1577" s="235"/>
      <c r="M1577" s="235"/>
      <c r="N1577" s="246"/>
      <c r="O1577" s="235"/>
      <c r="P1577" s="21"/>
    </row>
    <row r="1578" spans="1:16">
      <c r="A1578" s="246"/>
      <c r="B1578" s="471" t="s">
        <v>2029</v>
      </c>
      <c r="C1578" s="60" t="s">
        <v>2030</v>
      </c>
      <c r="D1578" s="243" t="s">
        <v>156</v>
      </c>
      <c r="E1578" s="17">
        <v>244914.53</v>
      </c>
      <c r="F1578" s="244">
        <v>0.83599999999999997</v>
      </c>
      <c r="G1578" s="470">
        <f t="shared" si="114"/>
        <v>204748.54707999999</v>
      </c>
      <c r="H1578" s="235"/>
      <c r="I1578" s="235"/>
      <c r="J1578" s="235"/>
      <c r="K1578" s="235"/>
      <c r="L1578" s="235"/>
      <c r="M1578" s="235"/>
      <c r="N1578" s="246"/>
      <c r="O1578" s="235"/>
      <c r="P1578" s="21"/>
    </row>
    <row r="1579" spans="1:16">
      <c r="A1579" s="246"/>
      <c r="B1579" s="246"/>
      <c r="C1579" s="60" t="s">
        <v>2031</v>
      </c>
      <c r="D1579" s="243" t="s">
        <v>156</v>
      </c>
      <c r="E1579" s="17">
        <v>113386.37</v>
      </c>
      <c r="F1579" s="244">
        <v>2.6150000000000002</v>
      </c>
      <c r="G1579" s="470">
        <f t="shared" si="114"/>
        <v>296505.35755000002</v>
      </c>
      <c r="H1579" s="235"/>
      <c r="I1579" s="235"/>
      <c r="J1579" s="235"/>
      <c r="K1579" s="235"/>
      <c r="L1579" s="235"/>
      <c r="M1579" s="235"/>
      <c r="N1579" s="246"/>
      <c r="O1579" s="235"/>
      <c r="P1579" s="21"/>
    </row>
    <row r="1580" spans="1:16" ht="25.5">
      <c r="A1580" s="246"/>
      <c r="B1580" s="471" t="s">
        <v>2032</v>
      </c>
      <c r="C1580" s="30" t="s">
        <v>2033</v>
      </c>
      <c r="D1580" s="243" t="s">
        <v>63</v>
      </c>
      <c r="E1580" s="17">
        <v>93732.74</v>
      </c>
      <c r="F1580" s="244">
        <v>0.16880000000000001</v>
      </c>
      <c r="G1580" s="470">
        <f t="shared" si="114"/>
        <v>15822.086512000002</v>
      </c>
      <c r="H1580" s="235"/>
      <c r="I1580" s="235"/>
      <c r="J1580" s="235"/>
      <c r="K1580" s="235"/>
      <c r="L1580" s="235"/>
      <c r="M1580" s="235"/>
      <c r="N1580" s="246"/>
      <c r="O1580" s="235"/>
      <c r="P1580" s="21"/>
    </row>
    <row r="1581" spans="1:16">
      <c r="A1581" s="246"/>
      <c r="B1581" s="77" t="s">
        <v>790</v>
      </c>
      <c r="C1581" s="30" t="s">
        <v>2034</v>
      </c>
      <c r="D1581" s="243" t="s">
        <v>119</v>
      </c>
      <c r="E1581" s="17">
        <v>4049.54</v>
      </c>
      <c r="F1581" s="244">
        <v>22</v>
      </c>
      <c r="G1581" s="470">
        <f t="shared" si="114"/>
        <v>89089.88</v>
      </c>
      <c r="H1581" s="235"/>
      <c r="I1581" s="235"/>
      <c r="J1581" s="235"/>
      <c r="K1581" s="235"/>
      <c r="L1581" s="235"/>
      <c r="M1581" s="235"/>
      <c r="N1581" s="246"/>
      <c r="O1581" s="235"/>
      <c r="P1581" s="21"/>
    </row>
    <row r="1582" spans="1:16">
      <c r="A1582" s="246"/>
      <c r="B1582" s="121" t="s">
        <v>197</v>
      </c>
      <c r="C1582" s="60" t="s">
        <v>1294</v>
      </c>
      <c r="D1582" s="243" t="s">
        <v>59</v>
      </c>
      <c r="E1582" s="17">
        <v>485.97</v>
      </c>
      <c r="F1582" s="244">
        <v>30</v>
      </c>
      <c r="G1582" s="470">
        <f t="shared" si="114"/>
        <v>14579.1</v>
      </c>
      <c r="H1582" s="235"/>
      <c r="I1582" s="235"/>
      <c r="J1582" s="235"/>
      <c r="K1582" s="235"/>
      <c r="L1582" s="235"/>
      <c r="M1582" s="235"/>
      <c r="N1582" s="246"/>
      <c r="O1582" s="235"/>
      <c r="P1582" s="21"/>
    </row>
    <row r="1583" spans="1:16">
      <c r="A1583" s="246"/>
      <c r="B1583" s="473" t="s">
        <v>200</v>
      </c>
      <c r="C1583" s="60" t="s">
        <v>2035</v>
      </c>
      <c r="D1583" s="243" t="s">
        <v>59</v>
      </c>
      <c r="E1583" s="17">
        <v>1069.0999999999999</v>
      </c>
      <c r="F1583" s="244">
        <v>1.1499999999999999</v>
      </c>
      <c r="G1583" s="470">
        <f t="shared" si="114"/>
        <v>1229.4649999999997</v>
      </c>
      <c r="H1583" s="235"/>
      <c r="I1583" s="235"/>
      <c r="J1583" s="235"/>
      <c r="K1583" s="235"/>
      <c r="L1583" s="235"/>
      <c r="M1583" s="235"/>
      <c r="N1583" s="246"/>
      <c r="O1583" s="235"/>
      <c r="P1583" s="21"/>
    </row>
    <row r="1584" spans="1:16">
      <c r="A1584" s="246"/>
      <c r="B1584" s="471" t="s">
        <v>236</v>
      </c>
      <c r="C1584" s="30" t="s">
        <v>2036</v>
      </c>
      <c r="D1584" s="243" t="s">
        <v>119</v>
      </c>
      <c r="E1584" s="17">
        <v>1133.9000000000001</v>
      </c>
      <c r="F1584" s="244">
        <v>208</v>
      </c>
      <c r="G1584" s="470">
        <f t="shared" si="114"/>
        <v>235851.2</v>
      </c>
      <c r="H1584" s="235"/>
      <c r="I1584" s="235"/>
      <c r="J1584" s="235"/>
      <c r="K1584" s="235"/>
      <c r="L1584" s="235"/>
      <c r="M1584" s="235"/>
      <c r="N1584" s="246"/>
      <c r="O1584" s="235"/>
      <c r="P1584" s="21"/>
    </row>
    <row r="1585" spans="1:16">
      <c r="A1585" s="246"/>
      <c r="B1585" s="77" t="s">
        <v>1516</v>
      </c>
      <c r="C1585" s="31" t="s">
        <v>2037</v>
      </c>
      <c r="D1585" s="243" t="s">
        <v>63</v>
      </c>
      <c r="E1585" s="17">
        <v>64792.23</v>
      </c>
      <c r="F1585" s="244">
        <v>0.91679999999999995</v>
      </c>
      <c r="G1585" s="470">
        <f t="shared" si="114"/>
        <v>59401.516464</v>
      </c>
      <c r="H1585" s="235"/>
      <c r="I1585" s="235"/>
      <c r="J1585" s="235"/>
      <c r="K1585" s="235"/>
      <c r="L1585" s="235"/>
      <c r="M1585" s="235"/>
      <c r="N1585" s="246"/>
      <c r="O1585" s="235"/>
      <c r="P1585" s="21"/>
    </row>
    <row r="1586" spans="1:16">
      <c r="A1586" s="246"/>
      <c r="B1586" s="471" t="s">
        <v>2038</v>
      </c>
      <c r="C1586" s="60" t="s">
        <v>2039</v>
      </c>
      <c r="D1586" s="243" t="s">
        <v>398</v>
      </c>
      <c r="E1586" s="17">
        <v>566931.74</v>
      </c>
      <c r="F1586" s="244">
        <v>1</v>
      </c>
      <c r="G1586" s="470">
        <f t="shared" si="114"/>
        <v>566931.74</v>
      </c>
      <c r="H1586" s="235"/>
      <c r="I1586" s="235"/>
      <c r="J1586" s="235"/>
      <c r="K1586" s="235"/>
      <c r="L1586" s="235"/>
      <c r="M1586" s="235"/>
      <c r="N1586" s="246"/>
      <c r="O1586" s="235"/>
      <c r="P1586" s="21"/>
    </row>
    <row r="1587" spans="1:16">
      <c r="A1587" s="246"/>
      <c r="B1587" s="246"/>
      <c r="C1587" s="60" t="s">
        <v>2040</v>
      </c>
      <c r="D1587" s="243" t="s">
        <v>119</v>
      </c>
      <c r="E1587" s="17">
        <v>121485.4</v>
      </c>
      <c r="F1587" s="244">
        <v>1</v>
      </c>
      <c r="G1587" s="470">
        <f t="shared" si="114"/>
        <v>121485.4</v>
      </c>
      <c r="H1587" s="235"/>
      <c r="I1587" s="235"/>
      <c r="J1587" s="235"/>
      <c r="K1587" s="235"/>
      <c r="L1587" s="235"/>
      <c r="M1587" s="235"/>
      <c r="N1587" s="246"/>
      <c r="O1587" s="235"/>
      <c r="P1587" s="21"/>
    </row>
    <row r="1588" spans="1:16">
      <c r="A1588" s="246"/>
      <c r="B1588" s="471" t="s">
        <v>2041</v>
      </c>
      <c r="C1588" s="60" t="s">
        <v>1086</v>
      </c>
      <c r="D1588" s="243" t="s">
        <v>156</v>
      </c>
      <c r="E1588" s="17">
        <v>242970.76</v>
      </c>
      <c r="F1588" s="244">
        <v>1.087</v>
      </c>
      <c r="G1588" s="470">
        <f t="shared" si="114"/>
        <v>264109.21612</v>
      </c>
      <c r="H1588" s="235"/>
      <c r="I1588" s="235"/>
      <c r="J1588" s="235"/>
      <c r="K1588" s="235"/>
      <c r="L1588" s="235"/>
      <c r="M1588" s="235"/>
      <c r="N1588" s="246"/>
      <c r="O1588" s="235"/>
      <c r="P1588" s="21"/>
    </row>
    <row r="1589" spans="1:16">
      <c r="A1589" s="246"/>
      <c r="B1589" s="471" t="s">
        <v>1975</v>
      </c>
      <c r="C1589" s="60" t="s">
        <v>2042</v>
      </c>
      <c r="D1589" s="243" t="s">
        <v>119</v>
      </c>
      <c r="E1589" s="17">
        <v>647921.98</v>
      </c>
      <c r="F1589" s="244">
        <v>2</v>
      </c>
      <c r="G1589" s="470">
        <f t="shared" si="114"/>
        <v>1295843.96</v>
      </c>
      <c r="H1589" s="235"/>
      <c r="I1589" s="235"/>
      <c r="J1589" s="235"/>
      <c r="K1589" s="235"/>
      <c r="L1589" s="235"/>
      <c r="M1589" s="235"/>
      <c r="N1589" s="246"/>
      <c r="O1589" s="235"/>
      <c r="P1589" s="21"/>
    </row>
    <row r="1590" spans="1:16">
      <c r="A1590" s="246"/>
      <c r="B1590" s="77" t="s">
        <v>2043</v>
      </c>
      <c r="C1590" s="60" t="s">
        <v>2044</v>
      </c>
      <c r="D1590" s="243" t="s">
        <v>119</v>
      </c>
      <c r="E1590" s="17">
        <v>8099.06</v>
      </c>
      <c r="F1590" s="244">
        <v>3</v>
      </c>
      <c r="G1590" s="470">
        <f t="shared" si="114"/>
        <v>24297.18</v>
      </c>
      <c r="H1590" s="235"/>
      <c r="I1590" s="235"/>
      <c r="J1590" s="235"/>
      <c r="K1590" s="235"/>
      <c r="L1590" s="235"/>
      <c r="M1590" s="235"/>
      <c r="N1590" s="246"/>
      <c r="O1590" s="235"/>
      <c r="P1590" s="21"/>
    </row>
    <row r="1591" spans="1:16">
      <c r="A1591" s="246"/>
      <c r="B1591" s="246"/>
      <c r="C1591" s="472" t="s">
        <v>2045</v>
      </c>
      <c r="D1591" s="243"/>
      <c r="E1591" s="17"/>
      <c r="F1591" s="244"/>
      <c r="G1591" s="470"/>
      <c r="H1591" s="235"/>
      <c r="I1591" s="235"/>
      <c r="J1591" s="235"/>
      <c r="K1591" s="235"/>
      <c r="L1591" s="235"/>
      <c r="M1591" s="235"/>
      <c r="N1591" s="246"/>
      <c r="O1591" s="235"/>
      <c r="P1591" s="21"/>
    </row>
    <row r="1592" spans="1:16">
      <c r="A1592" s="246"/>
      <c r="B1592" s="246"/>
      <c r="C1592" s="31" t="s">
        <v>2046</v>
      </c>
      <c r="D1592" s="243"/>
      <c r="E1592" s="17"/>
      <c r="F1592" s="244"/>
      <c r="G1592" s="470"/>
      <c r="H1592" s="235"/>
      <c r="I1592" s="235"/>
      <c r="J1592" s="235"/>
      <c r="K1592" s="235"/>
      <c r="L1592" s="235"/>
      <c r="M1592" s="235"/>
      <c r="N1592" s="246"/>
      <c r="O1592" s="235"/>
      <c r="P1592" s="21"/>
    </row>
    <row r="1593" spans="1:16">
      <c r="A1593" s="246"/>
      <c r="B1593" s="471" t="s">
        <v>573</v>
      </c>
      <c r="C1593" s="30" t="s">
        <v>2047</v>
      </c>
      <c r="D1593" s="243" t="s">
        <v>119</v>
      </c>
      <c r="E1593" s="17">
        <v>306800</v>
      </c>
      <c r="F1593" s="244">
        <v>1</v>
      </c>
      <c r="G1593" s="470">
        <f t="shared" si="114"/>
        <v>306800</v>
      </c>
      <c r="H1593" s="235"/>
      <c r="I1593" s="235"/>
      <c r="J1593" s="235"/>
      <c r="K1593" s="235"/>
      <c r="L1593" s="235"/>
      <c r="M1593" s="235"/>
      <c r="N1593" s="246"/>
      <c r="O1593" s="235"/>
      <c r="P1593" s="21"/>
    </row>
    <row r="1594" spans="1:16">
      <c r="A1594" s="246"/>
      <c r="B1594" s="471" t="s">
        <v>2048</v>
      </c>
      <c r="C1594" s="30" t="s">
        <v>2049</v>
      </c>
      <c r="D1594" s="243" t="s">
        <v>119</v>
      </c>
      <c r="E1594" s="17">
        <v>188800</v>
      </c>
      <c r="F1594" s="244">
        <v>1</v>
      </c>
      <c r="G1594" s="470">
        <f t="shared" si="114"/>
        <v>188800</v>
      </c>
      <c r="H1594" s="235"/>
      <c r="I1594" s="235"/>
      <c r="J1594" s="235"/>
      <c r="K1594" s="235"/>
      <c r="L1594" s="235"/>
      <c r="M1594" s="235"/>
      <c r="N1594" s="246"/>
      <c r="O1594" s="235"/>
      <c r="P1594" s="21"/>
    </row>
    <row r="1595" spans="1:16">
      <c r="A1595" s="246"/>
      <c r="B1595" s="77" t="s">
        <v>2050</v>
      </c>
      <c r="C1595" s="30" t="s">
        <v>2051</v>
      </c>
      <c r="D1595" s="243" t="s">
        <v>119</v>
      </c>
      <c r="E1595" s="17">
        <v>44840</v>
      </c>
      <c r="F1595" s="244">
        <v>1</v>
      </c>
      <c r="G1595" s="470">
        <f t="shared" si="114"/>
        <v>44840</v>
      </c>
      <c r="H1595" s="235"/>
      <c r="I1595" s="235"/>
      <c r="J1595" s="235"/>
      <c r="K1595" s="235"/>
      <c r="L1595" s="235"/>
      <c r="M1595" s="235"/>
      <c r="N1595" s="246"/>
      <c r="O1595" s="235"/>
      <c r="P1595" s="21"/>
    </row>
    <row r="1596" spans="1:16">
      <c r="A1596" s="246"/>
      <c r="B1596" s="471" t="s">
        <v>2052</v>
      </c>
      <c r="C1596" s="30" t="s">
        <v>2053</v>
      </c>
      <c r="D1596" s="243" t="s">
        <v>119</v>
      </c>
      <c r="E1596" s="17">
        <v>76700</v>
      </c>
      <c r="F1596" s="244">
        <v>1</v>
      </c>
      <c r="G1596" s="470">
        <f t="shared" si="114"/>
        <v>76700</v>
      </c>
      <c r="H1596" s="235"/>
      <c r="I1596" s="235"/>
      <c r="J1596" s="235"/>
      <c r="K1596" s="235"/>
      <c r="L1596" s="235"/>
      <c r="M1596" s="235"/>
      <c r="N1596" s="246"/>
      <c r="O1596" s="235"/>
      <c r="P1596" s="21"/>
    </row>
    <row r="1597" spans="1:16">
      <c r="A1597" s="246"/>
      <c r="B1597" s="77" t="s">
        <v>2054</v>
      </c>
      <c r="C1597" s="30" t="s">
        <v>2055</v>
      </c>
      <c r="D1597" s="243" t="s">
        <v>119</v>
      </c>
      <c r="E1597" s="17">
        <v>76700</v>
      </c>
      <c r="F1597" s="244">
        <v>1</v>
      </c>
      <c r="G1597" s="470">
        <f t="shared" si="114"/>
        <v>76700</v>
      </c>
      <c r="H1597" s="235"/>
      <c r="I1597" s="235"/>
      <c r="J1597" s="235"/>
      <c r="K1597" s="235"/>
      <c r="L1597" s="235"/>
      <c r="M1597" s="235"/>
      <c r="N1597" s="246"/>
      <c r="O1597" s="235"/>
      <c r="P1597" s="21"/>
    </row>
    <row r="1598" spans="1:16">
      <c r="A1598" s="246"/>
      <c r="B1598" s="471" t="s">
        <v>2056</v>
      </c>
      <c r="C1598" s="30" t="s">
        <v>2057</v>
      </c>
      <c r="D1598" s="243" t="s">
        <v>119</v>
      </c>
      <c r="E1598" s="17">
        <v>35400</v>
      </c>
      <c r="F1598" s="244">
        <v>1</v>
      </c>
      <c r="G1598" s="470">
        <f t="shared" si="114"/>
        <v>35400</v>
      </c>
      <c r="H1598" s="235"/>
      <c r="I1598" s="235"/>
      <c r="J1598" s="235"/>
      <c r="K1598" s="235"/>
      <c r="L1598" s="235"/>
      <c r="M1598" s="235"/>
      <c r="N1598" s="246"/>
      <c r="O1598" s="235"/>
      <c r="P1598" s="21"/>
    </row>
    <row r="1599" spans="1:16">
      <c r="A1599" s="246"/>
      <c r="B1599" s="77" t="s">
        <v>2058</v>
      </c>
      <c r="C1599" s="30" t="s">
        <v>2059</v>
      </c>
      <c r="D1599" s="243" t="s">
        <v>119</v>
      </c>
      <c r="E1599" s="17">
        <v>22303.89</v>
      </c>
      <c r="F1599" s="244">
        <v>1</v>
      </c>
      <c r="G1599" s="470">
        <f t="shared" si="114"/>
        <v>22303.89</v>
      </c>
      <c r="H1599" s="235"/>
      <c r="I1599" s="235"/>
      <c r="J1599" s="235"/>
      <c r="K1599" s="235"/>
      <c r="L1599" s="235"/>
      <c r="M1599" s="235"/>
      <c r="N1599" s="246"/>
      <c r="O1599" s="235"/>
      <c r="P1599" s="21"/>
    </row>
    <row r="1600" spans="1:16">
      <c r="A1600" s="246"/>
      <c r="B1600" s="246"/>
      <c r="C1600" s="30" t="s">
        <v>2060</v>
      </c>
      <c r="D1600" s="243" t="s">
        <v>119</v>
      </c>
      <c r="E1600" s="17">
        <v>34703.800000000003</v>
      </c>
      <c r="F1600" s="244">
        <v>1</v>
      </c>
      <c r="G1600" s="470">
        <f t="shared" si="114"/>
        <v>34703.800000000003</v>
      </c>
      <c r="H1600" s="235"/>
      <c r="I1600" s="235"/>
      <c r="J1600" s="235"/>
      <c r="K1600" s="235"/>
      <c r="L1600" s="235"/>
      <c r="M1600" s="235"/>
      <c r="N1600" s="246"/>
      <c r="O1600" s="235"/>
      <c r="P1600" s="21"/>
    </row>
    <row r="1601" spans="1:16" ht="25.5">
      <c r="A1601" s="246"/>
      <c r="B1601" s="246"/>
      <c r="C1601" s="30" t="s">
        <v>2061</v>
      </c>
      <c r="D1601" s="243" t="s">
        <v>119</v>
      </c>
      <c r="E1601" s="17">
        <v>354000</v>
      </c>
      <c r="F1601" s="244">
        <v>1</v>
      </c>
      <c r="G1601" s="470">
        <f t="shared" si="114"/>
        <v>354000</v>
      </c>
      <c r="H1601" s="235"/>
      <c r="I1601" s="235"/>
      <c r="J1601" s="235"/>
      <c r="K1601" s="235"/>
      <c r="L1601" s="235"/>
      <c r="M1601" s="235"/>
      <c r="N1601" s="246"/>
      <c r="O1601" s="235"/>
      <c r="P1601" s="21"/>
    </row>
    <row r="1602" spans="1:16">
      <c r="A1602" s="246"/>
      <c r="B1602" s="77" t="s">
        <v>2062</v>
      </c>
      <c r="C1602" s="30" t="s">
        <v>2063</v>
      </c>
      <c r="D1602" s="243" t="s">
        <v>119</v>
      </c>
      <c r="E1602" s="17">
        <v>259600</v>
      </c>
      <c r="F1602" s="244">
        <v>1</v>
      </c>
      <c r="G1602" s="470">
        <f t="shared" si="114"/>
        <v>259600</v>
      </c>
      <c r="H1602" s="235"/>
      <c r="I1602" s="235"/>
      <c r="J1602" s="235"/>
      <c r="K1602" s="235"/>
      <c r="L1602" s="235"/>
      <c r="M1602" s="235"/>
      <c r="N1602" s="246"/>
      <c r="O1602" s="235"/>
      <c r="P1602" s="21"/>
    </row>
    <row r="1603" spans="1:16" ht="25.5">
      <c r="A1603" s="246"/>
      <c r="B1603" s="471" t="s">
        <v>2064</v>
      </c>
      <c r="C1603" s="30" t="s">
        <v>2065</v>
      </c>
      <c r="D1603" s="243" t="s">
        <v>119</v>
      </c>
      <c r="E1603" s="17">
        <v>30680</v>
      </c>
      <c r="F1603" s="244">
        <v>1</v>
      </c>
      <c r="G1603" s="470">
        <f t="shared" si="114"/>
        <v>30680</v>
      </c>
      <c r="H1603" s="235"/>
      <c r="I1603" s="235"/>
      <c r="J1603" s="235"/>
      <c r="K1603" s="235"/>
      <c r="L1603" s="235"/>
      <c r="M1603" s="235"/>
      <c r="N1603" s="246"/>
      <c r="O1603" s="235"/>
      <c r="P1603" s="21"/>
    </row>
    <row r="1604" spans="1:16">
      <c r="A1604" s="246"/>
      <c r="B1604" s="471" t="s">
        <v>2066</v>
      </c>
      <c r="C1604" s="30" t="s">
        <v>2067</v>
      </c>
      <c r="D1604" s="243" t="s">
        <v>119</v>
      </c>
      <c r="E1604" s="17">
        <v>59059</v>
      </c>
      <c r="F1604" s="244">
        <v>1</v>
      </c>
      <c r="G1604" s="470">
        <f t="shared" si="114"/>
        <v>59059</v>
      </c>
      <c r="H1604" s="235"/>
      <c r="I1604" s="235"/>
      <c r="J1604" s="235"/>
      <c r="K1604" s="235"/>
      <c r="L1604" s="235"/>
      <c r="M1604" s="235"/>
      <c r="N1604" s="246"/>
      <c r="O1604" s="235"/>
      <c r="P1604" s="21"/>
    </row>
    <row r="1605" spans="1:16">
      <c r="A1605" s="246"/>
      <c r="B1605" s="246"/>
      <c r="C1605" s="31" t="s">
        <v>2068</v>
      </c>
      <c r="D1605" s="243"/>
      <c r="E1605" s="17"/>
      <c r="F1605" s="244"/>
      <c r="G1605" s="470"/>
      <c r="H1605" s="235"/>
      <c r="I1605" s="235"/>
      <c r="J1605" s="235"/>
      <c r="K1605" s="235"/>
      <c r="L1605" s="235"/>
      <c r="M1605" s="235"/>
      <c r="N1605" s="246"/>
      <c r="O1605" s="235"/>
      <c r="P1605" s="21"/>
    </row>
    <row r="1606" spans="1:16">
      <c r="A1606" s="246"/>
      <c r="B1606" s="246"/>
      <c r="C1606" s="31" t="s">
        <v>1129</v>
      </c>
      <c r="D1606" s="243" t="s">
        <v>119</v>
      </c>
      <c r="E1606" s="17">
        <v>10442.25</v>
      </c>
      <c r="F1606" s="244">
        <v>1</v>
      </c>
      <c r="G1606" s="470">
        <f>E1606*F1606</f>
        <v>10442.25</v>
      </c>
      <c r="H1606" s="235"/>
      <c r="I1606" s="235"/>
      <c r="J1606" s="235"/>
      <c r="K1606" s="235"/>
      <c r="L1606" s="235"/>
      <c r="M1606" s="235"/>
      <c r="N1606" s="246"/>
      <c r="O1606" s="235"/>
      <c r="P1606" s="21"/>
    </row>
    <row r="1607" spans="1:16">
      <c r="A1607" s="246"/>
      <c r="B1607" s="246"/>
      <c r="C1607" s="31" t="s">
        <v>1130</v>
      </c>
      <c r="D1607" s="243" t="s">
        <v>119</v>
      </c>
      <c r="E1607" s="17">
        <v>4720</v>
      </c>
      <c r="F1607" s="244">
        <v>1</v>
      </c>
      <c r="G1607" s="470">
        <f t="shared" si="114"/>
        <v>4720</v>
      </c>
      <c r="H1607" s="235"/>
      <c r="I1607" s="235"/>
      <c r="J1607" s="235"/>
      <c r="K1607" s="235"/>
      <c r="L1607" s="235"/>
      <c r="M1607" s="235"/>
      <c r="N1607" s="246"/>
      <c r="O1607" s="235"/>
      <c r="P1607" s="21"/>
    </row>
    <row r="1608" spans="1:16">
      <c r="A1608" s="246"/>
      <c r="B1608" s="246" t="s">
        <v>1948</v>
      </c>
      <c r="C1608" s="30" t="s">
        <v>2051</v>
      </c>
      <c r="D1608" s="243" t="s">
        <v>119</v>
      </c>
      <c r="E1608" s="17">
        <v>6591.13</v>
      </c>
      <c r="F1608" s="244">
        <v>1</v>
      </c>
      <c r="G1608" s="470">
        <f t="shared" si="114"/>
        <v>6591.13</v>
      </c>
      <c r="H1608" s="235"/>
      <c r="I1608" s="235"/>
      <c r="J1608" s="235"/>
      <c r="K1608" s="235"/>
      <c r="L1608" s="235"/>
      <c r="M1608" s="235"/>
      <c r="N1608" s="246"/>
      <c r="O1608" s="235"/>
      <c r="P1608" s="21"/>
    </row>
    <row r="1609" spans="1:16">
      <c r="A1609" s="246"/>
      <c r="B1609" s="246" t="s">
        <v>2069</v>
      </c>
      <c r="C1609" s="31" t="s">
        <v>2070</v>
      </c>
      <c r="D1609" s="243" t="s">
        <v>119</v>
      </c>
      <c r="E1609" s="17">
        <v>4130</v>
      </c>
      <c r="F1609" s="244">
        <v>1</v>
      </c>
      <c r="G1609" s="470">
        <f t="shared" si="114"/>
        <v>4130</v>
      </c>
      <c r="H1609" s="235"/>
      <c r="I1609" s="235"/>
      <c r="J1609" s="235"/>
      <c r="K1609" s="235"/>
      <c r="L1609" s="235"/>
      <c r="M1609" s="235"/>
      <c r="N1609" s="246"/>
      <c r="O1609" s="235"/>
      <c r="P1609" s="21"/>
    </row>
    <row r="1610" spans="1:16">
      <c r="A1610" s="246"/>
      <c r="B1610" s="246"/>
      <c r="C1610" s="31" t="s">
        <v>1136</v>
      </c>
      <c r="D1610" s="243" t="s">
        <v>119</v>
      </c>
      <c r="E1610" s="17">
        <v>5900</v>
      </c>
      <c r="F1610" s="244">
        <v>1</v>
      </c>
      <c r="G1610" s="470">
        <f t="shared" si="114"/>
        <v>5900</v>
      </c>
      <c r="H1610" s="235"/>
      <c r="I1610" s="235"/>
      <c r="J1610" s="235"/>
      <c r="K1610" s="235"/>
      <c r="L1610" s="235"/>
      <c r="M1610" s="235"/>
      <c r="N1610" s="246"/>
      <c r="O1610" s="235"/>
      <c r="P1610" s="21"/>
    </row>
    <row r="1611" spans="1:16">
      <c r="A1611" s="246"/>
      <c r="B1611" s="246"/>
      <c r="C1611" s="31" t="s">
        <v>2071</v>
      </c>
      <c r="D1611" s="243" t="s">
        <v>119</v>
      </c>
      <c r="E1611" s="17">
        <v>6012.1</v>
      </c>
      <c r="F1611" s="244">
        <v>1</v>
      </c>
      <c r="G1611" s="470">
        <f t="shared" si="114"/>
        <v>6012.1</v>
      </c>
      <c r="H1611" s="235"/>
      <c r="I1611" s="235"/>
      <c r="J1611" s="235"/>
      <c r="K1611" s="235"/>
      <c r="L1611" s="235"/>
      <c r="M1611" s="235"/>
      <c r="N1611" s="246"/>
      <c r="O1611" s="235"/>
      <c r="P1611" s="21"/>
    </row>
    <row r="1612" spans="1:16">
      <c r="A1612" s="246"/>
      <c r="B1612" s="246"/>
      <c r="C1612" s="60" t="s">
        <v>2072</v>
      </c>
      <c r="D1612" s="243"/>
      <c r="E1612" s="17"/>
      <c r="F1612" s="244"/>
      <c r="G1612" s="470"/>
      <c r="H1612" s="235"/>
      <c r="I1612" s="235"/>
      <c r="J1612" s="235"/>
      <c r="K1612" s="235"/>
      <c r="L1612" s="235"/>
      <c r="M1612" s="235"/>
      <c r="N1612" s="246"/>
      <c r="O1612" s="235"/>
      <c r="P1612" s="21"/>
    </row>
    <row r="1613" spans="1:16" ht="51">
      <c r="A1613" s="246"/>
      <c r="B1613" s="471" t="s">
        <v>1570</v>
      </c>
      <c r="C1613" s="30" t="s">
        <v>2073</v>
      </c>
      <c r="D1613" s="243" t="s">
        <v>119</v>
      </c>
      <c r="E1613" s="17">
        <v>263884.23</v>
      </c>
      <c r="F1613" s="244">
        <v>1</v>
      </c>
      <c r="G1613" s="470">
        <f t="shared" si="114"/>
        <v>263884.23</v>
      </c>
      <c r="H1613" s="235"/>
      <c r="I1613" s="235"/>
      <c r="J1613" s="235"/>
      <c r="K1613" s="235"/>
      <c r="L1613" s="235"/>
      <c r="M1613" s="235"/>
      <c r="N1613" s="246"/>
      <c r="O1613" s="235"/>
      <c r="P1613" s="21"/>
    </row>
    <row r="1614" spans="1:16">
      <c r="A1614" s="246"/>
      <c r="B1614" s="471" t="s">
        <v>1684</v>
      </c>
      <c r="C1614" s="30" t="s">
        <v>1373</v>
      </c>
      <c r="D1614" s="243" t="s">
        <v>28</v>
      </c>
      <c r="E1614" s="17">
        <v>236</v>
      </c>
      <c r="F1614" s="244">
        <v>19</v>
      </c>
      <c r="G1614" s="470">
        <f t="shared" si="114"/>
        <v>4484</v>
      </c>
      <c r="H1614" s="235"/>
      <c r="I1614" s="235"/>
      <c r="J1614" s="235"/>
      <c r="K1614" s="235"/>
      <c r="L1614" s="235"/>
      <c r="M1614" s="235"/>
      <c r="N1614" s="246"/>
      <c r="O1614" s="235"/>
      <c r="P1614" s="21"/>
    </row>
    <row r="1615" spans="1:16" ht="25.5">
      <c r="A1615" s="246"/>
      <c r="B1615" s="471" t="s">
        <v>2074</v>
      </c>
      <c r="C1615" s="30" t="s">
        <v>2075</v>
      </c>
      <c r="D1615" s="243" t="s">
        <v>398</v>
      </c>
      <c r="E1615" s="17">
        <v>3540</v>
      </c>
      <c r="F1615" s="244">
        <v>1</v>
      </c>
      <c r="G1615" s="470">
        <f t="shared" si="114"/>
        <v>3540</v>
      </c>
      <c r="H1615" s="235"/>
      <c r="I1615" s="235"/>
      <c r="J1615" s="235"/>
      <c r="K1615" s="235"/>
      <c r="L1615" s="235"/>
      <c r="M1615" s="235"/>
      <c r="N1615" s="246"/>
      <c r="O1615" s="235"/>
      <c r="P1615" s="21"/>
    </row>
    <row r="1616" spans="1:16">
      <c r="A1616" s="246"/>
      <c r="B1616" s="471" t="s">
        <v>1550</v>
      </c>
      <c r="C1616" s="30" t="s">
        <v>2076</v>
      </c>
      <c r="D1616" s="243" t="s">
        <v>119</v>
      </c>
      <c r="E1616" s="17">
        <v>4720</v>
      </c>
      <c r="F1616" s="244">
        <v>4</v>
      </c>
      <c r="G1616" s="470">
        <f t="shared" si="114"/>
        <v>18880</v>
      </c>
      <c r="H1616" s="235"/>
      <c r="I1616" s="235"/>
      <c r="J1616" s="235"/>
      <c r="K1616" s="235"/>
      <c r="L1616" s="235"/>
      <c r="M1616" s="235"/>
      <c r="N1616" s="246"/>
      <c r="O1616" s="235"/>
      <c r="P1616" s="21"/>
    </row>
    <row r="1617" spans="1:16">
      <c r="A1617" s="246"/>
      <c r="B1617" s="471" t="s">
        <v>2077</v>
      </c>
      <c r="C1617" s="30" t="s">
        <v>2078</v>
      </c>
      <c r="D1617" s="243" t="s">
        <v>119</v>
      </c>
      <c r="E1617" s="17">
        <v>4720</v>
      </c>
      <c r="F1617" s="244">
        <v>4</v>
      </c>
      <c r="G1617" s="470">
        <f t="shared" si="114"/>
        <v>18880</v>
      </c>
      <c r="H1617" s="235"/>
      <c r="I1617" s="235"/>
      <c r="J1617" s="235"/>
      <c r="K1617" s="235"/>
      <c r="L1617" s="235"/>
      <c r="M1617" s="235"/>
      <c r="N1617" s="246"/>
      <c r="O1617" s="235"/>
      <c r="P1617" s="21"/>
    </row>
    <row r="1618" spans="1:16" ht="25.5">
      <c r="A1618" s="246"/>
      <c r="B1618" s="471" t="s">
        <v>2079</v>
      </c>
      <c r="C1618" s="30" t="s">
        <v>2080</v>
      </c>
      <c r="D1618" s="243" t="s">
        <v>398</v>
      </c>
      <c r="E1618" s="17">
        <v>5900</v>
      </c>
      <c r="F1618" s="244">
        <v>3</v>
      </c>
      <c r="G1618" s="470">
        <f t="shared" si="114"/>
        <v>17700</v>
      </c>
      <c r="H1618" s="235"/>
      <c r="I1618" s="235"/>
      <c r="J1618" s="235"/>
      <c r="K1618" s="235"/>
      <c r="L1618" s="235"/>
      <c r="M1618" s="235"/>
      <c r="N1618" s="246"/>
      <c r="O1618" s="235"/>
      <c r="P1618" s="21"/>
    </row>
    <row r="1619" spans="1:16" ht="25.5">
      <c r="A1619" s="246"/>
      <c r="B1619" s="471" t="s">
        <v>2081</v>
      </c>
      <c r="C1619" s="30" t="s">
        <v>2082</v>
      </c>
      <c r="D1619" s="243" t="s">
        <v>398</v>
      </c>
      <c r="E1619" s="17">
        <v>11800</v>
      </c>
      <c r="F1619" s="244">
        <v>1</v>
      </c>
      <c r="G1619" s="470">
        <f t="shared" si="114"/>
        <v>11800</v>
      </c>
      <c r="H1619" s="235"/>
      <c r="I1619" s="235"/>
      <c r="J1619" s="235"/>
      <c r="K1619" s="235"/>
      <c r="L1619" s="235"/>
      <c r="M1619" s="235"/>
      <c r="N1619" s="246"/>
      <c r="O1619" s="235"/>
      <c r="P1619" s="21"/>
    </row>
    <row r="1620" spans="1:16" ht="25.5">
      <c r="A1620" s="246"/>
      <c r="B1620" s="77" t="s">
        <v>2083</v>
      </c>
      <c r="C1620" s="30" t="s">
        <v>2084</v>
      </c>
      <c r="D1620" s="243" t="s">
        <v>398</v>
      </c>
      <c r="E1620" s="17">
        <v>17700</v>
      </c>
      <c r="F1620" s="244">
        <v>1</v>
      </c>
      <c r="G1620" s="470">
        <f t="shared" si="114"/>
        <v>17700</v>
      </c>
      <c r="H1620" s="235"/>
      <c r="I1620" s="235"/>
      <c r="J1620" s="235"/>
      <c r="K1620" s="235"/>
      <c r="L1620" s="235"/>
      <c r="M1620" s="235"/>
      <c r="N1620" s="246"/>
      <c r="O1620" s="235"/>
      <c r="P1620" s="21"/>
    </row>
    <row r="1621" spans="1:16">
      <c r="A1621" s="246"/>
      <c r="B1621" s="471" t="s">
        <v>2085</v>
      </c>
      <c r="C1621" s="30" t="s">
        <v>2086</v>
      </c>
      <c r="D1621" s="243" t="s">
        <v>119</v>
      </c>
      <c r="E1621" s="17">
        <v>7080</v>
      </c>
      <c r="F1621" s="244">
        <v>1</v>
      </c>
      <c r="G1621" s="470">
        <f t="shared" si="114"/>
        <v>7080</v>
      </c>
      <c r="H1621" s="235"/>
      <c r="I1621" s="235"/>
      <c r="J1621" s="235"/>
      <c r="K1621" s="235"/>
      <c r="L1621" s="235"/>
      <c r="M1621" s="235"/>
      <c r="N1621" s="246"/>
      <c r="O1621" s="235"/>
      <c r="P1621" s="21"/>
    </row>
    <row r="1622" spans="1:16">
      <c r="A1622" s="246"/>
      <c r="B1622" s="471" t="s">
        <v>2087</v>
      </c>
      <c r="C1622" s="30" t="s">
        <v>2088</v>
      </c>
      <c r="D1622" s="243" t="s">
        <v>119</v>
      </c>
      <c r="E1622" s="17">
        <v>7080</v>
      </c>
      <c r="F1622" s="244">
        <v>1</v>
      </c>
      <c r="G1622" s="470">
        <f t="shared" si="114"/>
        <v>7080</v>
      </c>
      <c r="H1622" s="235"/>
      <c r="I1622" s="235"/>
      <c r="J1622" s="235"/>
      <c r="K1622" s="235"/>
      <c r="L1622" s="235"/>
      <c r="M1622" s="235"/>
      <c r="N1622" s="246"/>
      <c r="O1622" s="235"/>
      <c r="P1622" s="21"/>
    </row>
    <row r="1623" spans="1:16">
      <c r="A1623" s="246"/>
      <c r="B1623" s="471" t="s">
        <v>2089</v>
      </c>
      <c r="C1623" s="30" t="s">
        <v>2090</v>
      </c>
      <c r="D1623" s="243" t="s">
        <v>398</v>
      </c>
      <c r="E1623" s="17">
        <v>5900</v>
      </c>
      <c r="F1623" s="244">
        <v>1</v>
      </c>
      <c r="G1623" s="470">
        <f t="shared" si="114"/>
        <v>5900</v>
      </c>
      <c r="H1623" s="235"/>
      <c r="I1623" s="235"/>
      <c r="J1623" s="235"/>
      <c r="K1623" s="235"/>
      <c r="L1623" s="235"/>
      <c r="M1623" s="235"/>
      <c r="N1623" s="246"/>
      <c r="O1623" s="235"/>
      <c r="P1623" s="21"/>
    </row>
    <row r="1624" spans="1:16">
      <c r="A1624" s="246"/>
      <c r="B1624" s="246" t="s">
        <v>2091</v>
      </c>
      <c r="C1624" s="30" t="s">
        <v>2092</v>
      </c>
      <c r="D1624" s="243" t="s">
        <v>119</v>
      </c>
      <c r="E1624" s="17">
        <v>7080</v>
      </c>
      <c r="F1624" s="244">
        <v>1</v>
      </c>
      <c r="G1624" s="470">
        <f t="shared" si="114"/>
        <v>7080</v>
      </c>
      <c r="H1624" s="235"/>
      <c r="I1624" s="235"/>
      <c r="J1624" s="235"/>
      <c r="K1624" s="235"/>
      <c r="L1624" s="235"/>
      <c r="M1624" s="235"/>
      <c r="N1624" s="246"/>
      <c r="O1624" s="235"/>
      <c r="P1624" s="21"/>
    </row>
    <row r="1625" spans="1:16">
      <c r="A1625" s="246"/>
      <c r="B1625" s="471" t="s">
        <v>2093</v>
      </c>
      <c r="C1625" s="30" t="s">
        <v>2094</v>
      </c>
      <c r="D1625" s="243" t="s">
        <v>398</v>
      </c>
      <c r="E1625" s="17">
        <v>25075</v>
      </c>
      <c r="F1625" s="244">
        <v>1</v>
      </c>
      <c r="G1625" s="470">
        <f t="shared" si="114"/>
        <v>25075</v>
      </c>
      <c r="H1625" s="235"/>
      <c r="I1625" s="235"/>
      <c r="J1625" s="235"/>
      <c r="K1625" s="235"/>
      <c r="L1625" s="235"/>
      <c r="M1625" s="235"/>
      <c r="N1625" s="246"/>
      <c r="O1625" s="235"/>
      <c r="P1625" s="21"/>
    </row>
    <row r="1626" spans="1:16">
      <c r="A1626" s="246"/>
      <c r="B1626" s="77" t="s">
        <v>2095</v>
      </c>
      <c r="C1626" s="30" t="s">
        <v>2096</v>
      </c>
      <c r="D1626" s="243" t="s">
        <v>119</v>
      </c>
      <c r="E1626" s="17">
        <v>21240</v>
      </c>
      <c r="F1626" s="244">
        <v>2</v>
      </c>
      <c r="G1626" s="470">
        <f t="shared" si="114"/>
        <v>42480</v>
      </c>
      <c r="H1626" s="235"/>
      <c r="I1626" s="235"/>
      <c r="J1626" s="235"/>
      <c r="K1626" s="235"/>
      <c r="L1626" s="235"/>
      <c r="M1626" s="235"/>
      <c r="N1626" s="246"/>
      <c r="O1626" s="235"/>
      <c r="P1626" s="21"/>
    </row>
    <row r="1627" spans="1:16" ht="25.5">
      <c r="A1627" s="246"/>
      <c r="B1627" s="246"/>
      <c r="C1627" s="30" t="s">
        <v>2097</v>
      </c>
      <c r="D1627" s="243" t="s">
        <v>398</v>
      </c>
      <c r="E1627" s="17">
        <v>123900</v>
      </c>
      <c r="F1627" s="244">
        <v>1</v>
      </c>
      <c r="G1627" s="470">
        <f t="shared" si="114"/>
        <v>123900</v>
      </c>
      <c r="H1627" s="235"/>
      <c r="I1627" s="235"/>
      <c r="J1627" s="235"/>
      <c r="K1627" s="235"/>
      <c r="L1627" s="235"/>
      <c r="M1627" s="235"/>
      <c r="N1627" s="246"/>
      <c r="O1627" s="235"/>
      <c r="P1627" s="21"/>
    </row>
    <row r="1628" spans="1:16">
      <c r="A1628" s="246"/>
      <c r="B1628" s="246"/>
      <c r="C1628" s="30" t="s">
        <v>2098</v>
      </c>
      <c r="D1628" s="243"/>
      <c r="E1628" s="17"/>
      <c r="F1628" s="244"/>
      <c r="G1628" s="470"/>
      <c r="H1628" s="235"/>
      <c r="I1628" s="235"/>
      <c r="J1628" s="235"/>
      <c r="K1628" s="235"/>
      <c r="L1628" s="235"/>
      <c r="M1628" s="235"/>
      <c r="N1628" s="246"/>
      <c r="O1628" s="235"/>
      <c r="P1628" s="21"/>
    </row>
    <row r="1629" spans="1:16">
      <c r="A1629" s="246"/>
      <c r="B1629" s="471"/>
      <c r="C1629" s="30" t="s">
        <v>2099</v>
      </c>
      <c r="D1629" s="243" t="s">
        <v>119</v>
      </c>
      <c r="E1629" s="17">
        <v>1062</v>
      </c>
      <c r="F1629" s="244">
        <v>1</v>
      </c>
      <c r="G1629" s="470">
        <f t="shared" si="114"/>
        <v>1062</v>
      </c>
      <c r="H1629" s="235"/>
      <c r="I1629" s="235"/>
      <c r="J1629" s="235"/>
      <c r="K1629" s="235"/>
      <c r="L1629" s="235"/>
      <c r="M1629" s="235"/>
      <c r="N1629" s="246"/>
      <c r="O1629" s="235"/>
      <c r="P1629" s="21"/>
    </row>
    <row r="1630" spans="1:16">
      <c r="A1630" s="246"/>
      <c r="B1630" s="471"/>
      <c r="C1630" s="30" t="s">
        <v>2100</v>
      </c>
      <c r="D1630" s="243" t="s">
        <v>119</v>
      </c>
      <c r="E1630" s="17">
        <v>1062</v>
      </c>
      <c r="F1630" s="244">
        <v>1</v>
      </c>
      <c r="G1630" s="470">
        <f t="shared" si="114"/>
        <v>1062</v>
      </c>
      <c r="H1630" s="235"/>
      <c r="I1630" s="235"/>
      <c r="J1630" s="235"/>
      <c r="K1630" s="235"/>
      <c r="L1630" s="235"/>
      <c r="M1630" s="235"/>
      <c r="N1630" s="246"/>
      <c r="O1630" s="235"/>
      <c r="P1630" s="21"/>
    </row>
    <row r="1631" spans="1:16">
      <c r="A1631" s="246"/>
      <c r="B1631" s="471"/>
      <c r="C1631" s="30" t="s">
        <v>2101</v>
      </c>
      <c r="D1631" s="243" t="s">
        <v>119</v>
      </c>
      <c r="E1631" s="17">
        <v>295</v>
      </c>
      <c r="F1631" s="244">
        <v>1</v>
      </c>
      <c r="G1631" s="470">
        <f t="shared" si="114"/>
        <v>295</v>
      </c>
      <c r="H1631" s="235"/>
      <c r="I1631" s="235"/>
      <c r="J1631" s="235"/>
      <c r="K1631" s="235"/>
      <c r="L1631" s="235"/>
      <c r="M1631" s="235"/>
      <c r="N1631" s="246"/>
      <c r="O1631" s="235"/>
      <c r="P1631" s="21"/>
    </row>
    <row r="1632" spans="1:16">
      <c r="A1632" s="246"/>
      <c r="B1632" s="471"/>
      <c r="C1632" s="30" t="s">
        <v>2102</v>
      </c>
      <c r="D1632" s="243" t="s">
        <v>119</v>
      </c>
      <c r="E1632" s="17">
        <v>295</v>
      </c>
      <c r="F1632" s="244">
        <v>1</v>
      </c>
      <c r="G1632" s="470">
        <f t="shared" si="114"/>
        <v>295</v>
      </c>
      <c r="H1632" s="235"/>
      <c r="I1632" s="235"/>
      <c r="J1632" s="235"/>
      <c r="K1632" s="235"/>
      <c r="L1632" s="235"/>
      <c r="M1632" s="235"/>
      <c r="N1632" s="246"/>
      <c r="O1632" s="235"/>
      <c r="P1632" s="21"/>
    </row>
    <row r="1633" spans="1:16">
      <c r="A1633" s="246"/>
      <c r="B1633" s="471" t="s">
        <v>2103</v>
      </c>
      <c r="C1633" s="30" t="s">
        <v>2104</v>
      </c>
      <c r="D1633" s="243" t="s">
        <v>119</v>
      </c>
      <c r="E1633" s="17">
        <v>590</v>
      </c>
      <c r="F1633" s="244">
        <v>1</v>
      </c>
      <c r="G1633" s="470">
        <f t="shared" si="114"/>
        <v>590</v>
      </c>
      <c r="H1633" s="235"/>
      <c r="I1633" s="235"/>
      <c r="J1633" s="235"/>
      <c r="K1633" s="235"/>
      <c r="L1633" s="235"/>
      <c r="M1633" s="235"/>
      <c r="N1633" s="246"/>
      <c r="O1633" s="235"/>
      <c r="P1633" s="21"/>
    </row>
    <row r="1634" spans="1:16">
      <c r="A1634" s="246"/>
      <c r="B1634" s="246"/>
      <c r="C1634" s="30" t="s">
        <v>2105</v>
      </c>
      <c r="D1634" s="243"/>
      <c r="E1634" s="17"/>
      <c r="F1634" s="244"/>
      <c r="G1634" s="470"/>
      <c r="H1634" s="235"/>
      <c r="I1634" s="235"/>
      <c r="J1634" s="235"/>
      <c r="K1634" s="235"/>
      <c r="L1634" s="235"/>
      <c r="M1634" s="235"/>
      <c r="N1634" s="246"/>
      <c r="O1634" s="235"/>
      <c r="P1634" s="21"/>
    </row>
    <row r="1635" spans="1:16">
      <c r="A1635" s="246"/>
      <c r="B1635" s="471" t="s">
        <v>2106</v>
      </c>
      <c r="C1635" s="30" t="s">
        <v>2107</v>
      </c>
      <c r="D1635" s="243" t="s">
        <v>119</v>
      </c>
      <c r="E1635" s="17">
        <v>236</v>
      </c>
      <c r="F1635" s="244">
        <v>1</v>
      </c>
      <c r="G1635" s="470">
        <f t="shared" si="114"/>
        <v>236</v>
      </c>
      <c r="H1635" s="235"/>
      <c r="I1635" s="235"/>
      <c r="J1635" s="235"/>
      <c r="K1635" s="235"/>
      <c r="L1635" s="235"/>
      <c r="M1635" s="235"/>
      <c r="N1635" s="246"/>
      <c r="O1635" s="235"/>
      <c r="P1635" s="21"/>
    </row>
    <row r="1636" spans="1:16">
      <c r="A1636" s="246"/>
      <c r="B1636" s="471" t="s">
        <v>2108</v>
      </c>
      <c r="C1636" s="30" t="s">
        <v>2109</v>
      </c>
      <c r="D1636" s="243" t="s">
        <v>119</v>
      </c>
      <c r="E1636" s="17">
        <v>236</v>
      </c>
      <c r="F1636" s="244">
        <v>1</v>
      </c>
      <c r="G1636" s="470">
        <f t="shared" si="114"/>
        <v>236</v>
      </c>
      <c r="H1636" s="235"/>
      <c r="I1636" s="235"/>
      <c r="J1636" s="235"/>
      <c r="K1636" s="235"/>
      <c r="L1636" s="235"/>
      <c r="M1636" s="235"/>
      <c r="N1636" s="246"/>
      <c r="O1636" s="235"/>
      <c r="P1636" s="21"/>
    </row>
    <row r="1637" spans="1:16">
      <c r="A1637" s="246"/>
      <c r="B1637" s="77" t="s">
        <v>2110</v>
      </c>
      <c r="C1637" s="423" t="s">
        <v>2111</v>
      </c>
      <c r="D1637" s="243" t="s">
        <v>119</v>
      </c>
      <c r="E1637" s="17">
        <v>2949.9881999999998</v>
      </c>
      <c r="F1637" s="244">
        <v>1</v>
      </c>
      <c r="G1637" s="470">
        <f t="shared" si="114"/>
        <v>2949.9881999999998</v>
      </c>
      <c r="H1637" s="235"/>
      <c r="I1637" s="235"/>
      <c r="J1637" s="235"/>
      <c r="K1637" s="235"/>
      <c r="L1637" s="235"/>
      <c r="M1637" s="235"/>
      <c r="N1637" s="246"/>
      <c r="O1637" s="235"/>
      <c r="P1637" s="21"/>
    </row>
    <row r="1638" spans="1:16">
      <c r="A1638" s="246"/>
      <c r="B1638" s="246"/>
      <c r="C1638" s="423" t="s">
        <v>2112</v>
      </c>
      <c r="D1638" s="243" t="s">
        <v>119</v>
      </c>
      <c r="E1638" s="17">
        <v>2949.9881999999998</v>
      </c>
      <c r="F1638" s="244">
        <v>1</v>
      </c>
      <c r="G1638" s="470">
        <f t="shared" si="114"/>
        <v>2949.9881999999998</v>
      </c>
      <c r="H1638" s="235"/>
      <c r="I1638" s="235"/>
      <c r="J1638" s="235"/>
      <c r="K1638" s="235"/>
      <c r="L1638" s="235"/>
      <c r="M1638" s="235"/>
      <c r="N1638" s="246"/>
      <c r="O1638" s="235"/>
      <c r="P1638" s="21"/>
    </row>
    <row r="1639" spans="1:16">
      <c r="A1639" s="246"/>
      <c r="B1639" s="246"/>
      <c r="C1639" s="60" t="s">
        <v>2113</v>
      </c>
      <c r="D1639" s="243"/>
      <c r="E1639" s="17"/>
      <c r="F1639" s="244"/>
      <c r="G1639" s="470"/>
      <c r="H1639" s="235"/>
      <c r="I1639" s="235"/>
      <c r="J1639" s="235"/>
      <c r="K1639" s="235"/>
      <c r="L1639" s="235"/>
      <c r="M1639" s="235"/>
      <c r="N1639" s="246"/>
      <c r="O1639" s="235"/>
      <c r="P1639" s="21"/>
    </row>
    <row r="1640" spans="1:16">
      <c r="A1640" s="246"/>
      <c r="B1640" s="471" t="s">
        <v>2114</v>
      </c>
      <c r="C1640" s="60" t="s">
        <v>2115</v>
      </c>
      <c r="D1640" s="243" t="s">
        <v>119</v>
      </c>
      <c r="E1640" s="17">
        <v>177000</v>
      </c>
      <c r="F1640" s="244">
        <v>1</v>
      </c>
      <c r="G1640" s="470">
        <f>E1640*F1640</f>
        <v>177000</v>
      </c>
      <c r="H1640" s="235"/>
      <c r="I1640" s="235"/>
      <c r="J1640" s="235"/>
      <c r="K1640" s="235"/>
      <c r="L1640" s="235"/>
      <c r="M1640" s="235"/>
      <c r="N1640" s="246"/>
      <c r="O1640" s="235"/>
      <c r="P1640" s="21"/>
    </row>
    <row r="1641" spans="1:16">
      <c r="A1641" s="246"/>
      <c r="B1641" s="77" t="s">
        <v>1669</v>
      </c>
      <c r="C1641" s="474" t="s">
        <v>2116</v>
      </c>
      <c r="D1641" s="243" t="s">
        <v>119</v>
      </c>
      <c r="E1641" s="17">
        <v>188977.25</v>
      </c>
      <c r="F1641" s="244">
        <v>2</v>
      </c>
      <c r="G1641" s="470">
        <f>E1641*F1641</f>
        <v>377954.5</v>
      </c>
      <c r="H1641" s="235"/>
      <c r="I1641" s="235"/>
      <c r="J1641" s="235"/>
      <c r="K1641" s="235"/>
      <c r="L1641" s="235"/>
      <c r="M1641" s="235"/>
      <c r="N1641" s="246"/>
      <c r="O1641" s="235"/>
      <c r="P1641" s="21"/>
    </row>
    <row r="1642" spans="1:16">
      <c r="A1642" s="246"/>
      <c r="B1642" s="246"/>
      <c r="C1642" s="60" t="s">
        <v>2117</v>
      </c>
      <c r="D1642" s="243"/>
      <c r="E1642" s="17"/>
      <c r="F1642" s="244"/>
      <c r="G1642" s="470"/>
      <c r="H1642" s="235"/>
      <c r="I1642" s="235"/>
      <c r="J1642" s="235"/>
      <c r="K1642" s="235"/>
      <c r="L1642" s="235"/>
      <c r="M1642" s="235"/>
      <c r="N1642" s="246"/>
      <c r="O1642" s="235"/>
      <c r="P1642" s="21"/>
    </row>
    <row r="1643" spans="1:16" ht="51">
      <c r="A1643" s="246"/>
      <c r="B1643" s="471" t="s">
        <v>1959</v>
      </c>
      <c r="C1643" s="30" t="s">
        <v>2118</v>
      </c>
      <c r="D1643" s="243" t="s">
        <v>119</v>
      </c>
      <c r="E1643" s="17">
        <v>96760</v>
      </c>
      <c r="F1643" s="244">
        <v>1</v>
      </c>
      <c r="G1643" s="470">
        <f t="shared" ref="G1643:G1651" si="115">E1643*F1643</f>
        <v>96760</v>
      </c>
      <c r="H1643" s="235"/>
      <c r="I1643" s="235"/>
      <c r="J1643" s="235"/>
      <c r="K1643" s="235"/>
      <c r="L1643" s="235"/>
      <c r="M1643" s="235"/>
      <c r="N1643" s="246"/>
      <c r="O1643" s="235"/>
      <c r="P1643" s="21"/>
    </row>
    <row r="1644" spans="1:16" ht="25.5">
      <c r="A1644" s="246"/>
      <c r="B1644" s="471" t="s">
        <v>1698</v>
      </c>
      <c r="C1644" s="30" t="s">
        <v>2119</v>
      </c>
      <c r="D1644" s="243" t="s">
        <v>398</v>
      </c>
      <c r="E1644" s="17">
        <v>11210</v>
      </c>
      <c r="F1644" s="244">
        <v>2</v>
      </c>
      <c r="G1644" s="470">
        <f t="shared" si="115"/>
        <v>22420</v>
      </c>
      <c r="H1644" s="235"/>
      <c r="I1644" s="235"/>
      <c r="J1644" s="235"/>
      <c r="K1644" s="235"/>
      <c r="L1644" s="235"/>
      <c r="M1644" s="235"/>
      <c r="N1644" s="246"/>
      <c r="O1644" s="235"/>
      <c r="P1644" s="21"/>
    </row>
    <row r="1645" spans="1:16" ht="25.5">
      <c r="A1645" s="246"/>
      <c r="B1645" s="246"/>
      <c r="C1645" s="30" t="s">
        <v>2120</v>
      </c>
      <c r="D1645" s="243" t="s">
        <v>119</v>
      </c>
      <c r="E1645" s="17">
        <v>5900</v>
      </c>
      <c r="F1645" s="244">
        <v>1</v>
      </c>
      <c r="G1645" s="470">
        <f t="shared" si="115"/>
        <v>5900</v>
      </c>
      <c r="H1645" s="235"/>
      <c r="I1645" s="235"/>
      <c r="J1645" s="235"/>
      <c r="K1645" s="235"/>
      <c r="L1645" s="235"/>
      <c r="M1645" s="235"/>
      <c r="N1645" s="246"/>
      <c r="O1645" s="235"/>
      <c r="P1645" s="21"/>
    </row>
    <row r="1646" spans="1:16">
      <c r="A1646" s="246"/>
      <c r="B1646" s="246"/>
      <c r="C1646" s="30" t="s">
        <v>2121</v>
      </c>
      <c r="D1646" s="243" t="s">
        <v>119</v>
      </c>
      <c r="E1646" s="17">
        <v>5310</v>
      </c>
      <c r="F1646" s="244">
        <v>3</v>
      </c>
      <c r="G1646" s="470">
        <f t="shared" si="115"/>
        <v>15930</v>
      </c>
      <c r="H1646" s="235"/>
      <c r="I1646" s="235"/>
      <c r="J1646" s="235"/>
      <c r="K1646" s="235"/>
      <c r="L1646" s="235"/>
      <c r="M1646" s="235"/>
      <c r="N1646" s="246"/>
      <c r="O1646" s="235"/>
      <c r="P1646" s="21"/>
    </row>
    <row r="1647" spans="1:16">
      <c r="A1647" s="246"/>
      <c r="B1647" s="471" t="s">
        <v>2122</v>
      </c>
      <c r="C1647" s="30" t="s">
        <v>2123</v>
      </c>
      <c r="D1647" s="243" t="s">
        <v>398</v>
      </c>
      <c r="E1647" s="17">
        <v>8850</v>
      </c>
      <c r="F1647" s="244">
        <v>2</v>
      </c>
      <c r="G1647" s="470">
        <f t="shared" si="115"/>
        <v>17700</v>
      </c>
      <c r="H1647" s="235"/>
      <c r="I1647" s="235"/>
      <c r="J1647" s="235"/>
      <c r="K1647" s="235"/>
      <c r="L1647" s="235"/>
      <c r="M1647" s="235"/>
      <c r="N1647" s="246"/>
      <c r="O1647" s="235"/>
      <c r="P1647" s="21"/>
    </row>
    <row r="1648" spans="1:16">
      <c r="A1648" s="246"/>
      <c r="B1648" s="246"/>
      <c r="C1648" s="30" t="s">
        <v>2124</v>
      </c>
      <c r="D1648" s="243" t="s">
        <v>119</v>
      </c>
      <c r="E1648" s="17">
        <v>7257.2359999999999</v>
      </c>
      <c r="F1648" s="244">
        <v>1</v>
      </c>
      <c r="G1648" s="470">
        <f t="shared" si="115"/>
        <v>7257.2359999999999</v>
      </c>
      <c r="H1648" s="235"/>
      <c r="I1648" s="235"/>
      <c r="J1648" s="235"/>
      <c r="K1648" s="235"/>
      <c r="L1648" s="235"/>
      <c r="M1648" s="235"/>
      <c r="N1648" s="246"/>
      <c r="O1648" s="235"/>
      <c r="P1648" s="21"/>
    </row>
    <row r="1649" spans="1:16">
      <c r="A1649" s="246"/>
      <c r="B1649" s="471" t="s">
        <v>565</v>
      </c>
      <c r="C1649" s="30" t="s">
        <v>1097</v>
      </c>
      <c r="D1649" s="243" t="s">
        <v>119</v>
      </c>
      <c r="E1649" s="17">
        <v>3540</v>
      </c>
      <c r="F1649" s="244">
        <v>1</v>
      </c>
      <c r="G1649" s="470">
        <f t="shared" si="115"/>
        <v>3540</v>
      </c>
      <c r="H1649" s="235"/>
      <c r="I1649" s="235"/>
      <c r="J1649" s="235"/>
      <c r="K1649" s="235"/>
      <c r="L1649" s="235"/>
      <c r="M1649" s="235"/>
      <c r="N1649" s="246"/>
      <c r="O1649" s="235"/>
      <c r="P1649" s="21"/>
    </row>
    <row r="1650" spans="1:16">
      <c r="A1650" s="246"/>
      <c r="B1650" s="246"/>
      <c r="C1650" s="30" t="s">
        <v>2125</v>
      </c>
      <c r="D1650" s="243" t="s">
        <v>119</v>
      </c>
      <c r="E1650" s="17">
        <v>2360</v>
      </c>
      <c r="F1650" s="244">
        <v>5</v>
      </c>
      <c r="G1650" s="470">
        <f t="shared" si="115"/>
        <v>11800</v>
      </c>
      <c r="H1650" s="235"/>
      <c r="I1650" s="235"/>
      <c r="J1650" s="235"/>
      <c r="K1650" s="235"/>
      <c r="L1650" s="235"/>
      <c r="M1650" s="235"/>
      <c r="N1650" s="246"/>
      <c r="O1650" s="235"/>
      <c r="P1650" s="21"/>
    </row>
    <row r="1651" spans="1:16">
      <c r="A1651" s="243"/>
      <c r="B1651" s="475" t="s">
        <v>1504</v>
      </c>
      <c r="C1651" s="27" t="s">
        <v>2126</v>
      </c>
      <c r="D1651" s="243" t="s">
        <v>119</v>
      </c>
      <c r="E1651" s="17">
        <v>7670</v>
      </c>
      <c r="F1651" s="244">
        <v>1</v>
      </c>
      <c r="G1651" s="470">
        <f t="shared" si="115"/>
        <v>7670</v>
      </c>
      <c r="H1651" s="35"/>
      <c r="I1651" s="35"/>
      <c r="J1651" s="35"/>
      <c r="K1651" s="35"/>
      <c r="L1651" s="35"/>
      <c r="M1651" s="35"/>
      <c r="N1651" s="243"/>
      <c r="O1651" s="35"/>
      <c r="P1651" s="51"/>
    </row>
    <row r="1652" spans="1:16">
      <c r="A1652" s="246"/>
      <c r="B1652" s="246"/>
      <c r="C1652" s="60" t="s">
        <v>2127</v>
      </c>
      <c r="D1652" s="243"/>
      <c r="E1652" s="17"/>
      <c r="F1652" s="244"/>
      <c r="G1652" s="470"/>
      <c r="H1652" s="235"/>
      <c r="I1652" s="235"/>
      <c r="J1652" s="235"/>
      <c r="K1652" s="235"/>
      <c r="L1652" s="235"/>
      <c r="M1652" s="235"/>
      <c r="N1652" s="246"/>
      <c r="O1652" s="235"/>
      <c r="P1652" s="21"/>
    </row>
    <row r="1653" spans="1:16">
      <c r="A1653" s="246"/>
      <c r="B1653" s="77" t="s">
        <v>2128</v>
      </c>
      <c r="C1653" s="60" t="s">
        <v>2129</v>
      </c>
      <c r="D1653" s="243" t="s">
        <v>119</v>
      </c>
      <c r="E1653" s="17">
        <v>241557.8</v>
      </c>
      <c r="F1653" s="244">
        <v>2</v>
      </c>
      <c r="G1653" s="470">
        <f>E1653*F1653</f>
        <v>483115.6</v>
      </c>
      <c r="H1653" s="235"/>
      <c r="I1653" s="235"/>
      <c r="J1653" s="235"/>
      <c r="K1653" s="235"/>
      <c r="L1653" s="235"/>
      <c r="M1653" s="235"/>
      <c r="N1653" s="246"/>
      <c r="O1653" s="235"/>
      <c r="P1653" s="21"/>
    </row>
    <row r="1654" spans="1:16">
      <c r="A1654" s="246"/>
      <c r="B1654" s="471" t="s">
        <v>2130</v>
      </c>
      <c r="C1654" s="60" t="s">
        <v>2131</v>
      </c>
      <c r="D1654" s="243" t="s">
        <v>119</v>
      </c>
      <c r="E1654" s="17">
        <v>11080.2</v>
      </c>
      <c r="F1654" s="244">
        <v>2</v>
      </c>
      <c r="G1654" s="470">
        <f>E1654*F1654</f>
        <v>22160.400000000001</v>
      </c>
      <c r="H1654" s="235"/>
      <c r="I1654" s="235"/>
      <c r="J1654" s="235"/>
      <c r="K1654" s="235"/>
      <c r="L1654" s="235"/>
      <c r="M1654" s="235"/>
      <c r="N1654" s="246"/>
      <c r="O1654" s="235"/>
      <c r="P1654" s="21"/>
    </row>
    <row r="1655" spans="1:16">
      <c r="A1655" s="246"/>
      <c r="B1655" s="471" t="s">
        <v>2132</v>
      </c>
      <c r="C1655" s="60" t="s">
        <v>2133</v>
      </c>
      <c r="D1655" s="243" t="s">
        <v>119</v>
      </c>
      <c r="E1655" s="17">
        <v>11930.14</v>
      </c>
      <c r="F1655" s="244">
        <v>1</v>
      </c>
      <c r="G1655" s="470">
        <f>E1655*F1655</f>
        <v>11930.14</v>
      </c>
      <c r="H1655" s="235"/>
      <c r="I1655" s="235"/>
      <c r="J1655" s="235"/>
      <c r="K1655" s="235"/>
      <c r="L1655" s="235"/>
      <c r="M1655" s="235"/>
      <c r="N1655" s="246"/>
      <c r="O1655" s="235"/>
      <c r="P1655" s="21"/>
    </row>
    <row r="1656" spans="1:16">
      <c r="A1656" s="246"/>
      <c r="B1656" s="246"/>
      <c r="C1656" s="60" t="s">
        <v>2134</v>
      </c>
      <c r="D1656" s="243"/>
      <c r="E1656" s="17"/>
      <c r="F1656" s="244"/>
      <c r="G1656" s="470"/>
      <c r="H1656" s="235"/>
      <c r="I1656" s="235"/>
      <c r="J1656" s="235"/>
      <c r="K1656" s="235"/>
      <c r="L1656" s="235"/>
      <c r="M1656" s="235"/>
      <c r="N1656" s="246"/>
      <c r="O1656" s="235"/>
      <c r="P1656" s="21"/>
    </row>
    <row r="1657" spans="1:16">
      <c r="A1657" s="246"/>
      <c r="B1657" s="476" t="s">
        <v>1694</v>
      </c>
      <c r="C1657" s="60" t="s">
        <v>2135</v>
      </c>
      <c r="D1657" s="243" t="s">
        <v>119</v>
      </c>
      <c r="E1657" s="17">
        <v>3779.56</v>
      </c>
      <c r="F1657" s="244">
        <v>1</v>
      </c>
      <c r="G1657" s="470">
        <f>E1657*F1657</f>
        <v>3779.56</v>
      </c>
      <c r="H1657" s="235"/>
      <c r="I1657" s="235"/>
      <c r="J1657" s="235"/>
      <c r="K1657" s="235"/>
      <c r="L1657" s="235"/>
      <c r="M1657" s="235"/>
      <c r="N1657" s="246"/>
      <c r="O1657" s="235"/>
      <c r="P1657" s="21"/>
    </row>
    <row r="1658" spans="1:16">
      <c r="A1658" s="246"/>
      <c r="B1658" s="475" t="s">
        <v>1990</v>
      </c>
      <c r="C1658" s="60" t="s">
        <v>2136</v>
      </c>
      <c r="D1658" s="243" t="s">
        <v>119</v>
      </c>
      <c r="E1658" s="17">
        <v>3779.56</v>
      </c>
      <c r="F1658" s="244">
        <v>1</v>
      </c>
      <c r="G1658" s="470">
        <f>E1658*F1658</f>
        <v>3779.56</v>
      </c>
      <c r="H1658" s="235"/>
      <c r="I1658" s="235"/>
      <c r="J1658" s="235"/>
      <c r="K1658" s="235"/>
      <c r="L1658" s="235"/>
      <c r="M1658" s="235"/>
      <c r="N1658" s="246"/>
      <c r="O1658" s="235"/>
      <c r="P1658" s="21"/>
    </row>
    <row r="1659" spans="1:16">
      <c r="A1659" s="246"/>
      <c r="B1659" s="246"/>
      <c r="C1659" s="60" t="s">
        <v>2137</v>
      </c>
      <c r="D1659" s="243"/>
      <c r="E1659" s="17"/>
      <c r="F1659" s="244"/>
      <c r="G1659" s="470"/>
      <c r="H1659" s="235"/>
      <c r="I1659" s="235"/>
      <c r="J1659" s="235"/>
      <c r="K1659" s="235"/>
      <c r="L1659" s="235"/>
      <c r="M1659" s="235"/>
      <c r="N1659" s="246"/>
      <c r="O1659" s="235"/>
      <c r="P1659" s="21"/>
    </row>
    <row r="1660" spans="1:16" ht="51">
      <c r="A1660" s="246"/>
      <c r="B1660" s="471" t="s">
        <v>2138</v>
      </c>
      <c r="C1660" s="30" t="s">
        <v>2118</v>
      </c>
      <c r="D1660" s="243" t="s">
        <v>119</v>
      </c>
      <c r="E1660" s="17">
        <v>1180</v>
      </c>
      <c r="F1660" s="244">
        <v>1</v>
      </c>
      <c r="G1660" s="470">
        <f t="shared" ref="G1660:G1668" si="116">E1660*F1660</f>
        <v>1180</v>
      </c>
      <c r="H1660" s="235"/>
      <c r="I1660" s="235"/>
      <c r="J1660" s="235"/>
      <c r="K1660" s="235"/>
      <c r="L1660" s="235"/>
      <c r="M1660" s="235"/>
      <c r="N1660" s="246"/>
      <c r="O1660" s="235"/>
      <c r="P1660" s="21"/>
    </row>
    <row r="1661" spans="1:16" ht="25.5">
      <c r="A1661" s="246"/>
      <c r="B1661" s="77" t="s">
        <v>2139</v>
      </c>
      <c r="C1661" s="30" t="s">
        <v>2119</v>
      </c>
      <c r="D1661" s="243" t="s">
        <v>398</v>
      </c>
      <c r="E1661" s="17">
        <v>590</v>
      </c>
      <c r="F1661" s="244">
        <v>1</v>
      </c>
      <c r="G1661" s="470">
        <f t="shared" si="116"/>
        <v>590</v>
      </c>
      <c r="H1661" s="235"/>
      <c r="I1661" s="235"/>
      <c r="J1661" s="235"/>
      <c r="K1661" s="235"/>
      <c r="L1661" s="235"/>
      <c r="M1661" s="235"/>
      <c r="N1661" s="246"/>
      <c r="O1661" s="235"/>
      <c r="P1661" s="21"/>
    </row>
    <row r="1662" spans="1:16" ht="25.5">
      <c r="A1662" s="246"/>
      <c r="B1662" s="246"/>
      <c r="C1662" s="30" t="s">
        <v>2120</v>
      </c>
      <c r="D1662" s="243" t="s">
        <v>119</v>
      </c>
      <c r="E1662" s="17">
        <v>1180</v>
      </c>
      <c r="F1662" s="244">
        <v>1</v>
      </c>
      <c r="G1662" s="470">
        <f t="shared" si="116"/>
        <v>1180</v>
      </c>
      <c r="H1662" s="235"/>
      <c r="I1662" s="235"/>
      <c r="J1662" s="235"/>
      <c r="K1662" s="235"/>
      <c r="L1662" s="235"/>
      <c r="M1662" s="235"/>
      <c r="N1662" s="246"/>
      <c r="O1662" s="235"/>
      <c r="P1662" s="21"/>
    </row>
    <row r="1663" spans="1:16">
      <c r="A1663" s="246"/>
      <c r="B1663" s="246" t="s">
        <v>2140</v>
      </c>
      <c r="C1663" s="30" t="s">
        <v>2096</v>
      </c>
      <c r="D1663" s="243" t="s">
        <v>119</v>
      </c>
      <c r="E1663" s="17">
        <v>295</v>
      </c>
      <c r="F1663" s="244">
        <v>2</v>
      </c>
      <c r="G1663" s="470">
        <f t="shared" si="116"/>
        <v>590</v>
      </c>
      <c r="H1663" s="235"/>
      <c r="I1663" s="235"/>
      <c r="J1663" s="235"/>
      <c r="K1663" s="235"/>
      <c r="L1663" s="235"/>
      <c r="M1663" s="235"/>
      <c r="N1663" s="246"/>
      <c r="O1663" s="235"/>
      <c r="P1663" s="21"/>
    </row>
    <row r="1664" spans="1:16">
      <c r="A1664" s="246"/>
      <c r="B1664" s="471"/>
      <c r="C1664" s="30" t="s">
        <v>2123</v>
      </c>
      <c r="D1664" s="243" t="s">
        <v>398</v>
      </c>
      <c r="E1664" s="17">
        <v>295</v>
      </c>
      <c r="F1664" s="244">
        <v>2</v>
      </c>
      <c r="G1664" s="470">
        <f t="shared" si="116"/>
        <v>590</v>
      </c>
      <c r="H1664" s="235"/>
      <c r="I1664" s="235"/>
      <c r="J1664" s="235"/>
      <c r="K1664" s="235"/>
      <c r="L1664" s="235"/>
      <c r="M1664" s="235"/>
      <c r="N1664" s="246"/>
      <c r="O1664" s="235"/>
      <c r="P1664" s="21"/>
    </row>
    <row r="1665" spans="1:16">
      <c r="A1665" s="246"/>
      <c r="B1665" s="246"/>
      <c r="C1665" s="30" t="s">
        <v>2124</v>
      </c>
      <c r="D1665" s="243" t="s">
        <v>119</v>
      </c>
      <c r="E1665" s="17">
        <v>774.12</v>
      </c>
      <c r="F1665" s="244">
        <v>1</v>
      </c>
      <c r="G1665" s="470">
        <f t="shared" si="116"/>
        <v>774.12</v>
      </c>
      <c r="H1665" s="235"/>
      <c r="I1665" s="235"/>
      <c r="J1665" s="235"/>
      <c r="K1665" s="235"/>
      <c r="L1665" s="235"/>
      <c r="M1665" s="235"/>
      <c r="N1665" s="246"/>
      <c r="O1665" s="235"/>
      <c r="P1665" s="21"/>
    </row>
    <row r="1666" spans="1:16">
      <c r="A1666" s="246"/>
      <c r="B1666" s="246"/>
      <c r="C1666" s="30" t="s">
        <v>1097</v>
      </c>
      <c r="D1666" s="35" t="s">
        <v>119</v>
      </c>
      <c r="E1666" s="61">
        <v>295</v>
      </c>
      <c r="F1666" s="244">
        <v>1</v>
      </c>
      <c r="G1666" s="470">
        <f t="shared" si="116"/>
        <v>295</v>
      </c>
      <c r="H1666" s="235"/>
      <c r="I1666" s="235"/>
      <c r="J1666" s="235"/>
      <c r="K1666" s="235"/>
      <c r="L1666" s="235"/>
      <c r="M1666" s="235"/>
      <c r="N1666" s="246"/>
      <c r="O1666" s="235"/>
      <c r="P1666" s="21"/>
    </row>
    <row r="1667" spans="1:16">
      <c r="A1667" s="246"/>
      <c r="B1667" s="246"/>
      <c r="C1667" s="30" t="s">
        <v>2125</v>
      </c>
      <c r="D1667" s="243" t="s">
        <v>119</v>
      </c>
      <c r="E1667" s="17">
        <v>236</v>
      </c>
      <c r="F1667" s="244">
        <v>5</v>
      </c>
      <c r="G1667" s="470">
        <f t="shared" si="116"/>
        <v>1180</v>
      </c>
      <c r="H1667" s="235"/>
      <c r="I1667" s="235"/>
      <c r="J1667" s="235"/>
      <c r="K1667" s="235"/>
      <c r="L1667" s="235"/>
      <c r="M1667" s="235"/>
      <c r="N1667" s="246"/>
      <c r="O1667" s="235"/>
      <c r="P1667" s="21"/>
    </row>
    <row r="1668" spans="1:16">
      <c r="A1668" s="243"/>
      <c r="B1668" s="476" t="s">
        <v>2141</v>
      </c>
      <c r="C1668" s="27" t="s">
        <v>2126</v>
      </c>
      <c r="D1668" s="243" t="s">
        <v>119</v>
      </c>
      <c r="E1668" s="17">
        <v>295</v>
      </c>
      <c r="F1668" s="244">
        <v>1</v>
      </c>
      <c r="G1668" s="470">
        <f t="shared" si="116"/>
        <v>295</v>
      </c>
      <c r="H1668" s="35"/>
      <c r="I1668" s="35"/>
      <c r="J1668" s="35"/>
      <c r="K1668" s="35"/>
      <c r="L1668" s="35"/>
      <c r="M1668" s="35"/>
      <c r="N1668" s="243"/>
      <c r="O1668" s="35"/>
      <c r="P1668" s="51"/>
    </row>
    <row r="1669" spans="1:16">
      <c r="A1669" s="246"/>
      <c r="B1669" s="246"/>
      <c r="C1669" s="30" t="s">
        <v>2142</v>
      </c>
      <c r="D1669" s="243"/>
      <c r="E1669" s="17"/>
      <c r="F1669" s="244"/>
      <c r="G1669" s="470"/>
      <c r="H1669" s="235"/>
      <c r="I1669" s="235"/>
      <c r="J1669" s="235"/>
      <c r="K1669" s="235"/>
      <c r="L1669" s="235"/>
      <c r="M1669" s="235"/>
      <c r="N1669" s="246"/>
      <c r="O1669" s="235"/>
      <c r="P1669" s="21"/>
    </row>
    <row r="1670" spans="1:16">
      <c r="A1670" s="246"/>
      <c r="B1670" s="246"/>
      <c r="C1670" s="30" t="s">
        <v>2143</v>
      </c>
      <c r="D1670" s="243" t="s">
        <v>398</v>
      </c>
      <c r="E1670" s="17">
        <v>106200</v>
      </c>
      <c r="F1670" s="244">
        <v>1</v>
      </c>
      <c r="G1670" s="470">
        <f>E1670*F1670</f>
        <v>106200</v>
      </c>
      <c r="H1670" s="235"/>
      <c r="I1670" s="235"/>
      <c r="J1670" s="235"/>
      <c r="K1670" s="235"/>
      <c r="L1670" s="235"/>
      <c r="M1670" s="235"/>
      <c r="N1670" s="246"/>
      <c r="O1670" s="235"/>
      <c r="P1670" s="21"/>
    </row>
    <row r="1671" spans="1:16">
      <c r="A1671" s="246"/>
      <c r="B1671" s="246"/>
      <c r="C1671" s="30" t="s">
        <v>2144</v>
      </c>
      <c r="D1671" s="243" t="s">
        <v>119</v>
      </c>
      <c r="E1671" s="17">
        <v>17747.79</v>
      </c>
      <c r="F1671" s="244">
        <v>1</v>
      </c>
      <c r="G1671" s="470">
        <f t="shared" ref="G1671:G1716" si="117">E1671*F1671</f>
        <v>17747.79</v>
      </c>
      <c r="H1671" s="235"/>
      <c r="I1671" s="235"/>
      <c r="J1671" s="235"/>
      <c r="K1671" s="235"/>
      <c r="L1671" s="235"/>
      <c r="M1671" s="235"/>
      <c r="N1671" s="246"/>
      <c r="O1671" s="235"/>
      <c r="P1671" s="21"/>
    </row>
    <row r="1672" spans="1:16">
      <c r="A1672" s="246"/>
      <c r="B1672" s="246"/>
      <c r="C1672" s="30" t="s">
        <v>2145</v>
      </c>
      <c r="D1672" s="243" t="s">
        <v>398</v>
      </c>
      <c r="E1672" s="17">
        <v>345740</v>
      </c>
      <c r="F1672" s="244">
        <v>1</v>
      </c>
      <c r="G1672" s="470">
        <f t="shared" si="117"/>
        <v>345740</v>
      </c>
      <c r="H1672" s="235"/>
      <c r="I1672" s="235"/>
      <c r="J1672" s="235"/>
      <c r="K1672" s="235"/>
      <c r="L1672" s="235"/>
      <c r="M1672" s="235"/>
      <c r="N1672" s="246"/>
      <c r="O1672" s="235"/>
      <c r="P1672" s="21"/>
    </row>
    <row r="1673" spans="1:16" ht="25.5">
      <c r="A1673" s="246"/>
      <c r="B1673" s="246"/>
      <c r="C1673" s="30" t="s">
        <v>2146</v>
      </c>
      <c r="D1673" s="243" t="s">
        <v>2147</v>
      </c>
      <c r="E1673" s="17">
        <v>59000</v>
      </c>
      <c r="F1673" s="244">
        <v>1</v>
      </c>
      <c r="G1673" s="470">
        <f t="shared" si="117"/>
        <v>59000</v>
      </c>
      <c r="H1673" s="235"/>
      <c r="I1673" s="235"/>
      <c r="J1673" s="235"/>
      <c r="K1673" s="235"/>
      <c r="L1673" s="235"/>
      <c r="M1673" s="235"/>
      <c r="N1673" s="246"/>
      <c r="O1673" s="235"/>
      <c r="P1673" s="21"/>
    </row>
    <row r="1674" spans="1:16">
      <c r="A1674" s="246"/>
      <c r="B1674" s="246"/>
      <c r="C1674" s="30" t="s">
        <v>2148</v>
      </c>
      <c r="D1674" s="243" t="s">
        <v>2147</v>
      </c>
      <c r="E1674" s="17">
        <v>91096</v>
      </c>
      <c r="F1674" s="244">
        <v>1</v>
      </c>
      <c r="G1674" s="470">
        <f t="shared" si="117"/>
        <v>91096</v>
      </c>
      <c r="H1674" s="235"/>
      <c r="I1674" s="235"/>
      <c r="J1674" s="235"/>
      <c r="K1674" s="235"/>
      <c r="L1674" s="235"/>
      <c r="M1674" s="235"/>
      <c r="N1674" s="246"/>
      <c r="O1674" s="235"/>
      <c r="P1674" s="21"/>
    </row>
    <row r="1675" spans="1:16">
      <c r="A1675" s="246"/>
      <c r="B1675" s="246"/>
      <c r="C1675" s="30" t="s">
        <v>2149</v>
      </c>
      <c r="D1675" s="243" t="s">
        <v>2147</v>
      </c>
      <c r="E1675" s="17">
        <v>20060</v>
      </c>
      <c r="F1675" s="244">
        <v>1</v>
      </c>
      <c r="G1675" s="470">
        <f t="shared" si="117"/>
        <v>20060</v>
      </c>
      <c r="H1675" s="235"/>
      <c r="I1675" s="235"/>
      <c r="J1675" s="235"/>
      <c r="K1675" s="235"/>
      <c r="L1675" s="235"/>
      <c r="M1675" s="235"/>
      <c r="N1675" s="246"/>
      <c r="O1675" s="235"/>
      <c r="P1675" s="21"/>
    </row>
    <row r="1676" spans="1:16">
      <c r="A1676" s="246"/>
      <c r="B1676" s="246"/>
      <c r="C1676" s="30" t="s">
        <v>2150</v>
      </c>
      <c r="D1676" s="243" t="s">
        <v>2147</v>
      </c>
      <c r="E1676" s="17">
        <v>20060</v>
      </c>
      <c r="F1676" s="244">
        <v>1</v>
      </c>
      <c r="G1676" s="470">
        <f t="shared" si="117"/>
        <v>20060</v>
      </c>
      <c r="H1676" s="235"/>
      <c r="I1676" s="235"/>
      <c r="J1676" s="235"/>
      <c r="K1676" s="235"/>
      <c r="L1676" s="235"/>
      <c r="M1676" s="235"/>
      <c r="N1676" s="246"/>
      <c r="O1676" s="235"/>
      <c r="P1676" s="21"/>
    </row>
    <row r="1677" spans="1:16">
      <c r="A1677" s="246"/>
      <c r="B1677" s="246"/>
      <c r="C1677" s="30" t="s">
        <v>2151</v>
      </c>
      <c r="D1677" s="243"/>
      <c r="E1677" s="17"/>
      <c r="F1677" s="244"/>
      <c r="G1677" s="470"/>
      <c r="H1677" s="235"/>
      <c r="I1677" s="235"/>
      <c r="J1677" s="235"/>
      <c r="K1677" s="235"/>
      <c r="L1677" s="235"/>
      <c r="M1677" s="235"/>
      <c r="N1677" s="246"/>
      <c r="O1677" s="235"/>
      <c r="P1677" s="21"/>
    </row>
    <row r="1678" spans="1:16">
      <c r="A1678" s="246"/>
      <c r="B1678" s="77" t="s">
        <v>2152</v>
      </c>
      <c r="C1678" s="477" t="s">
        <v>2153</v>
      </c>
      <c r="D1678" s="243" t="s">
        <v>2147</v>
      </c>
      <c r="E1678" s="17">
        <v>4130</v>
      </c>
      <c r="F1678" s="244">
        <v>2</v>
      </c>
      <c r="G1678" s="470">
        <f t="shared" si="117"/>
        <v>8260</v>
      </c>
      <c r="H1678" s="235"/>
      <c r="I1678" s="235"/>
      <c r="J1678" s="235"/>
      <c r="K1678" s="235"/>
      <c r="L1678" s="235"/>
      <c r="M1678" s="235"/>
      <c r="N1678" s="246"/>
      <c r="O1678" s="235"/>
      <c r="P1678" s="21"/>
    </row>
    <row r="1679" spans="1:16">
      <c r="A1679" s="246"/>
      <c r="B1679" s="471" t="s">
        <v>1597</v>
      </c>
      <c r="C1679" s="30" t="s">
        <v>2154</v>
      </c>
      <c r="D1679" s="243" t="s">
        <v>2147</v>
      </c>
      <c r="E1679" s="17">
        <v>4130</v>
      </c>
      <c r="F1679" s="244">
        <v>1</v>
      </c>
      <c r="G1679" s="470">
        <f t="shared" si="117"/>
        <v>4130</v>
      </c>
      <c r="H1679" s="235"/>
      <c r="I1679" s="235"/>
      <c r="J1679" s="235"/>
      <c r="K1679" s="235"/>
      <c r="L1679" s="235"/>
      <c r="M1679" s="235"/>
      <c r="N1679" s="246"/>
      <c r="O1679" s="235"/>
      <c r="P1679" s="21"/>
    </row>
    <row r="1680" spans="1:16">
      <c r="A1680" s="246"/>
      <c r="B1680" s="471" t="s">
        <v>1599</v>
      </c>
      <c r="C1680" s="30" t="s">
        <v>2155</v>
      </c>
      <c r="D1680" s="243" t="s">
        <v>2147</v>
      </c>
      <c r="E1680" s="17">
        <v>4130</v>
      </c>
      <c r="F1680" s="244">
        <v>1</v>
      </c>
      <c r="G1680" s="470">
        <f t="shared" si="117"/>
        <v>4130</v>
      </c>
      <c r="H1680" s="235"/>
      <c r="I1680" s="235"/>
      <c r="J1680" s="235"/>
      <c r="K1680" s="235"/>
      <c r="L1680" s="235"/>
      <c r="M1680" s="235"/>
      <c r="N1680" s="246"/>
      <c r="O1680" s="235"/>
      <c r="P1680" s="21"/>
    </row>
    <row r="1681" spans="1:16">
      <c r="A1681" s="246"/>
      <c r="B1681" s="471" t="s">
        <v>2156</v>
      </c>
      <c r="C1681" s="30" t="s">
        <v>2157</v>
      </c>
      <c r="D1681" s="243" t="s">
        <v>2147</v>
      </c>
      <c r="E1681" s="17">
        <v>4130</v>
      </c>
      <c r="F1681" s="244">
        <v>1</v>
      </c>
      <c r="G1681" s="470">
        <f t="shared" si="117"/>
        <v>4130</v>
      </c>
      <c r="H1681" s="235"/>
      <c r="I1681" s="235"/>
      <c r="J1681" s="235"/>
      <c r="K1681" s="235"/>
      <c r="L1681" s="235"/>
      <c r="M1681" s="235"/>
      <c r="N1681" s="246"/>
      <c r="O1681" s="235"/>
      <c r="P1681" s="21"/>
    </row>
    <row r="1682" spans="1:16">
      <c r="A1682" s="246"/>
      <c r="B1682" s="471" t="s">
        <v>2158</v>
      </c>
      <c r="C1682" s="30" t="s">
        <v>2159</v>
      </c>
      <c r="D1682" s="243" t="s">
        <v>2147</v>
      </c>
      <c r="E1682" s="17">
        <v>4130</v>
      </c>
      <c r="F1682" s="244">
        <v>2</v>
      </c>
      <c r="G1682" s="470">
        <f t="shared" si="117"/>
        <v>8260</v>
      </c>
      <c r="H1682" s="235"/>
      <c r="I1682" s="235"/>
      <c r="J1682" s="235"/>
      <c r="K1682" s="235"/>
      <c r="L1682" s="235"/>
      <c r="M1682" s="235"/>
      <c r="N1682" s="246"/>
      <c r="O1682" s="235"/>
      <c r="P1682" s="21"/>
    </row>
    <row r="1683" spans="1:16">
      <c r="A1683" s="246"/>
      <c r="B1683" s="77" t="s">
        <v>2160</v>
      </c>
      <c r="C1683" s="30" t="s">
        <v>2161</v>
      </c>
      <c r="D1683" s="243" t="s">
        <v>2147</v>
      </c>
      <c r="E1683" s="17">
        <v>4720</v>
      </c>
      <c r="F1683" s="244">
        <v>2</v>
      </c>
      <c r="G1683" s="470">
        <f t="shared" si="117"/>
        <v>9440</v>
      </c>
      <c r="H1683" s="235"/>
      <c r="I1683" s="235"/>
      <c r="J1683" s="235"/>
      <c r="K1683" s="235"/>
      <c r="L1683" s="235"/>
      <c r="M1683" s="235"/>
      <c r="N1683" s="246"/>
      <c r="O1683" s="235"/>
      <c r="P1683" s="21"/>
    </row>
    <row r="1684" spans="1:16">
      <c r="A1684" s="246"/>
      <c r="B1684" s="77" t="s">
        <v>2162</v>
      </c>
      <c r="C1684" s="30" t="s">
        <v>2163</v>
      </c>
      <c r="D1684" s="243" t="s">
        <v>2147</v>
      </c>
      <c r="E1684" s="17">
        <v>9440</v>
      </c>
      <c r="F1684" s="244">
        <v>2</v>
      </c>
      <c r="G1684" s="470">
        <f t="shared" si="117"/>
        <v>18880</v>
      </c>
      <c r="H1684" s="235"/>
      <c r="I1684" s="235"/>
      <c r="J1684" s="235"/>
      <c r="K1684" s="235"/>
      <c r="L1684" s="235"/>
      <c r="M1684" s="235"/>
      <c r="N1684" s="246"/>
      <c r="O1684" s="235"/>
      <c r="P1684" s="21"/>
    </row>
    <row r="1685" spans="1:16">
      <c r="A1685" s="246"/>
      <c r="B1685" s="471" t="s">
        <v>2164</v>
      </c>
      <c r="C1685" s="30" t="s">
        <v>2165</v>
      </c>
      <c r="D1685" s="243" t="s">
        <v>2147</v>
      </c>
      <c r="E1685" s="17">
        <v>826</v>
      </c>
      <c r="F1685" s="244">
        <v>3</v>
      </c>
      <c r="G1685" s="470">
        <f t="shared" si="117"/>
        <v>2478</v>
      </c>
      <c r="H1685" s="235"/>
      <c r="I1685" s="235"/>
      <c r="J1685" s="235"/>
      <c r="K1685" s="235"/>
      <c r="L1685" s="235"/>
      <c r="M1685" s="235"/>
      <c r="N1685" s="246"/>
      <c r="O1685" s="235"/>
      <c r="P1685" s="21"/>
    </row>
    <row r="1686" spans="1:16">
      <c r="A1686" s="246"/>
      <c r="B1686" s="471" t="s">
        <v>2166</v>
      </c>
      <c r="C1686" s="30" t="s">
        <v>2167</v>
      </c>
      <c r="D1686" s="243" t="s">
        <v>2147</v>
      </c>
      <c r="E1686" s="17">
        <v>826</v>
      </c>
      <c r="F1686" s="244">
        <v>3</v>
      </c>
      <c r="G1686" s="470">
        <f t="shared" si="117"/>
        <v>2478</v>
      </c>
      <c r="H1686" s="235"/>
      <c r="I1686" s="235"/>
      <c r="J1686" s="235"/>
      <c r="K1686" s="235"/>
      <c r="L1686" s="235"/>
      <c r="M1686" s="235"/>
      <c r="N1686" s="246"/>
      <c r="O1686" s="235"/>
      <c r="P1686" s="21"/>
    </row>
    <row r="1687" spans="1:16">
      <c r="A1687" s="246"/>
      <c r="B1687" s="471" t="s">
        <v>2168</v>
      </c>
      <c r="C1687" s="30" t="s">
        <v>2169</v>
      </c>
      <c r="D1687" s="243" t="s">
        <v>2147</v>
      </c>
      <c r="E1687" s="17">
        <v>826</v>
      </c>
      <c r="F1687" s="244">
        <v>1</v>
      </c>
      <c r="G1687" s="470">
        <f t="shared" si="117"/>
        <v>826</v>
      </c>
      <c r="H1687" s="235"/>
      <c r="I1687" s="235"/>
      <c r="J1687" s="235"/>
      <c r="K1687" s="235"/>
      <c r="L1687" s="235"/>
      <c r="M1687" s="235"/>
      <c r="N1687" s="246"/>
      <c r="O1687" s="235"/>
      <c r="P1687" s="21"/>
    </row>
    <row r="1688" spans="1:16">
      <c r="A1688" s="246"/>
      <c r="B1688" s="471" t="s">
        <v>2170</v>
      </c>
      <c r="C1688" s="30" t="s">
        <v>2171</v>
      </c>
      <c r="D1688" s="243" t="s">
        <v>2147</v>
      </c>
      <c r="E1688" s="17">
        <v>25960</v>
      </c>
      <c r="F1688" s="244">
        <v>1</v>
      </c>
      <c r="G1688" s="470">
        <f t="shared" si="117"/>
        <v>25960</v>
      </c>
      <c r="H1688" s="235"/>
      <c r="I1688" s="235"/>
      <c r="J1688" s="235"/>
      <c r="K1688" s="235"/>
      <c r="L1688" s="235"/>
      <c r="M1688" s="235"/>
      <c r="N1688" s="246"/>
      <c r="O1688" s="235"/>
      <c r="P1688" s="21"/>
    </row>
    <row r="1689" spans="1:16">
      <c r="A1689" s="246"/>
      <c r="B1689" s="471" t="s">
        <v>2172</v>
      </c>
      <c r="C1689" s="30" t="s">
        <v>2173</v>
      </c>
      <c r="D1689" s="243" t="s">
        <v>2147</v>
      </c>
      <c r="E1689" s="17">
        <v>1062</v>
      </c>
      <c r="F1689" s="244">
        <v>1</v>
      </c>
      <c r="G1689" s="470">
        <f t="shared" si="117"/>
        <v>1062</v>
      </c>
      <c r="H1689" s="235"/>
      <c r="I1689" s="235"/>
      <c r="J1689" s="235"/>
      <c r="K1689" s="235"/>
      <c r="L1689" s="235"/>
      <c r="M1689" s="235"/>
      <c r="N1689" s="246"/>
      <c r="O1689" s="235"/>
      <c r="P1689" s="21"/>
    </row>
    <row r="1690" spans="1:16">
      <c r="A1690" s="246"/>
      <c r="B1690" s="471" t="s">
        <v>2174</v>
      </c>
      <c r="C1690" s="30" t="s">
        <v>2175</v>
      </c>
      <c r="D1690" s="243" t="s">
        <v>2147</v>
      </c>
      <c r="E1690" s="17">
        <v>2124</v>
      </c>
      <c r="F1690" s="244">
        <v>1</v>
      </c>
      <c r="G1690" s="470">
        <f t="shared" si="117"/>
        <v>2124</v>
      </c>
      <c r="H1690" s="235"/>
      <c r="I1690" s="235"/>
      <c r="J1690" s="235"/>
      <c r="K1690" s="235"/>
      <c r="L1690" s="235"/>
      <c r="M1690" s="235"/>
      <c r="N1690" s="246"/>
      <c r="O1690" s="235"/>
      <c r="P1690" s="21"/>
    </row>
    <row r="1691" spans="1:16">
      <c r="A1691" s="246"/>
      <c r="B1691" s="471" t="s">
        <v>2176</v>
      </c>
      <c r="C1691" s="30" t="s">
        <v>2177</v>
      </c>
      <c r="D1691" s="243" t="s">
        <v>2147</v>
      </c>
      <c r="E1691" s="17">
        <v>2773</v>
      </c>
      <c r="F1691" s="244">
        <v>1</v>
      </c>
      <c r="G1691" s="470">
        <f t="shared" si="117"/>
        <v>2773</v>
      </c>
      <c r="H1691" s="235"/>
      <c r="I1691" s="235"/>
      <c r="J1691" s="235"/>
      <c r="K1691" s="235"/>
      <c r="L1691" s="235"/>
      <c r="M1691" s="235"/>
      <c r="N1691" s="246"/>
      <c r="O1691" s="235"/>
      <c r="P1691" s="21"/>
    </row>
    <row r="1692" spans="1:16">
      <c r="A1692" s="246"/>
      <c r="B1692" s="77" t="s">
        <v>2178</v>
      </c>
      <c r="C1692" s="30" t="s">
        <v>2179</v>
      </c>
      <c r="D1692" s="243" t="s">
        <v>2147</v>
      </c>
      <c r="E1692" s="17">
        <v>1947</v>
      </c>
      <c r="F1692" s="244">
        <v>1</v>
      </c>
      <c r="G1692" s="470">
        <f t="shared" si="117"/>
        <v>1947</v>
      </c>
      <c r="H1692" s="235"/>
      <c r="I1692" s="235"/>
      <c r="J1692" s="235"/>
      <c r="K1692" s="235"/>
      <c r="L1692" s="235"/>
      <c r="M1692" s="235"/>
      <c r="N1692" s="246"/>
      <c r="O1692" s="235"/>
      <c r="P1692" s="21"/>
    </row>
    <row r="1693" spans="1:16">
      <c r="A1693" s="246"/>
      <c r="B1693" s="471" t="s">
        <v>2180</v>
      </c>
      <c r="C1693" s="30" t="s">
        <v>2181</v>
      </c>
      <c r="D1693" s="243" t="s">
        <v>2147</v>
      </c>
      <c r="E1693" s="17">
        <v>15577.92</v>
      </c>
      <c r="F1693" s="244">
        <v>1</v>
      </c>
      <c r="G1693" s="470">
        <f t="shared" si="117"/>
        <v>15577.92</v>
      </c>
      <c r="H1693" s="235"/>
      <c r="I1693" s="235"/>
      <c r="J1693" s="235"/>
      <c r="K1693" s="235"/>
      <c r="L1693" s="235"/>
      <c r="M1693" s="235"/>
      <c r="N1693" s="246"/>
      <c r="O1693" s="235"/>
      <c r="P1693" s="21"/>
    </row>
    <row r="1694" spans="1:16">
      <c r="A1694" s="246"/>
      <c r="B1694" s="77" t="s">
        <v>2182</v>
      </c>
      <c r="C1694" s="30" t="s">
        <v>2183</v>
      </c>
      <c r="D1694" s="243" t="s">
        <v>2147</v>
      </c>
      <c r="E1694" s="17">
        <v>15340</v>
      </c>
      <c r="F1694" s="244">
        <v>1</v>
      </c>
      <c r="G1694" s="470">
        <f t="shared" si="117"/>
        <v>15340</v>
      </c>
      <c r="H1694" s="235"/>
      <c r="I1694" s="235"/>
      <c r="J1694" s="235"/>
      <c r="K1694" s="235"/>
      <c r="L1694" s="235"/>
      <c r="M1694" s="235"/>
      <c r="N1694" s="246"/>
      <c r="O1694" s="235"/>
      <c r="P1694" s="21"/>
    </row>
    <row r="1695" spans="1:16">
      <c r="A1695" s="246"/>
      <c r="B1695" s="471" t="s">
        <v>2184</v>
      </c>
      <c r="C1695" s="30" t="s">
        <v>2185</v>
      </c>
      <c r="D1695" s="243" t="s">
        <v>2147</v>
      </c>
      <c r="E1695" s="17">
        <v>14160</v>
      </c>
      <c r="F1695" s="244">
        <v>1</v>
      </c>
      <c r="G1695" s="470">
        <f t="shared" si="117"/>
        <v>14160</v>
      </c>
      <c r="H1695" s="235"/>
      <c r="I1695" s="235"/>
      <c r="J1695" s="235"/>
      <c r="K1695" s="235"/>
      <c r="L1695" s="235"/>
      <c r="M1695" s="235"/>
      <c r="N1695" s="246"/>
      <c r="O1695" s="235"/>
      <c r="P1695" s="21"/>
    </row>
    <row r="1696" spans="1:16">
      <c r="A1696" s="246"/>
      <c r="B1696" s="471"/>
      <c r="C1696" s="30" t="s">
        <v>2186</v>
      </c>
      <c r="D1696" s="243" t="s">
        <v>2147</v>
      </c>
      <c r="E1696" s="17">
        <v>434736</v>
      </c>
      <c r="F1696" s="244">
        <v>1</v>
      </c>
      <c r="G1696" s="470">
        <f t="shared" si="117"/>
        <v>434736</v>
      </c>
      <c r="H1696" s="235"/>
      <c r="I1696" s="235"/>
      <c r="J1696" s="235"/>
      <c r="K1696" s="235"/>
      <c r="L1696" s="235"/>
      <c r="M1696" s="235"/>
      <c r="N1696" s="246"/>
      <c r="O1696" s="235"/>
      <c r="P1696" s="21"/>
    </row>
    <row r="1697" spans="1:16">
      <c r="A1697" s="246"/>
      <c r="B1697" s="471" t="s">
        <v>2187</v>
      </c>
      <c r="C1697" s="30" t="s">
        <v>2188</v>
      </c>
      <c r="D1697" s="243" t="s">
        <v>2147</v>
      </c>
      <c r="E1697" s="17">
        <v>327804</v>
      </c>
      <c r="F1697" s="244">
        <v>1</v>
      </c>
      <c r="G1697" s="470">
        <f t="shared" si="117"/>
        <v>327804</v>
      </c>
      <c r="H1697" s="235"/>
      <c r="I1697" s="235"/>
      <c r="J1697" s="235"/>
      <c r="K1697" s="235"/>
      <c r="L1697" s="235"/>
      <c r="M1697" s="235"/>
      <c r="N1697" s="246"/>
      <c r="O1697" s="235"/>
      <c r="P1697" s="21"/>
    </row>
    <row r="1698" spans="1:16">
      <c r="A1698" s="246"/>
      <c r="B1698" s="246"/>
      <c r="C1698" s="30" t="s">
        <v>2189</v>
      </c>
      <c r="D1698" s="243"/>
      <c r="E1698" s="17"/>
      <c r="F1698" s="244"/>
      <c r="G1698" s="470"/>
      <c r="H1698" s="235"/>
      <c r="I1698" s="235"/>
      <c r="J1698" s="235"/>
      <c r="K1698" s="235"/>
      <c r="L1698" s="235"/>
      <c r="M1698" s="235"/>
      <c r="N1698" s="246"/>
      <c r="O1698" s="235"/>
      <c r="P1698" s="21"/>
    </row>
    <row r="1699" spans="1:16">
      <c r="A1699" s="246"/>
      <c r="B1699" s="77" t="s">
        <v>1961</v>
      </c>
      <c r="C1699" s="477" t="s">
        <v>2153</v>
      </c>
      <c r="D1699" s="243" t="s">
        <v>2147</v>
      </c>
      <c r="E1699" s="17">
        <v>1180</v>
      </c>
      <c r="F1699" s="244">
        <v>1</v>
      </c>
      <c r="G1699" s="470">
        <f t="shared" si="117"/>
        <v>1180</v>
      </c>
      <c r="H1699" s="235"/>
      <c r="I1699" s="235"/>
      <c r="J1699" s="235"/>
      <c r="K1699" s="235"/>
      <c r="L1699" s="235"/>
      <c r="M1699" s="235"/>
      <c r="N1699" s="246"/>
      <c r="O1699" s="235"/>
      <c r="P1699" s="21"/>
    </row>
    <row r="1700" spans="1:16">
      <c r="A1700" s="246"/>
      <c r="B1700" s="471" t="s">
        <v>2190</v>
      </c>
      <c r="C1700" s="30" t="s">
        <v>2154</v>
      </c>
      <c r="D1700" s="243" t="s">
        <v>2147</v>
      </c>
      <c r="E1700" s="17">
        <v>2360</v>
      </c>
      <c r="F1700" s="244">
        <v>1</v>
      </c>
      <c r="G1700" s="470">
        <f t="shared" si="117"/>
        <v>2360</v>
      </c>
      <c r="H1700" s="235"/>
      <c r="I1700" s="235"/>
      <c r="J1700" s="235"/>
      <c r="K1700" s="235"/>
      <c r="L1700" s="235"/>
      <c r="M1700" s="235"/>
      <c r="N1700" s="246"/>
      <c r="O1700" s="235"/>
      <c r="P1700" s="21"/>
    </row>
    <row r="1701" spans="1:16">
      <c r="A1701" s="246"/>
      <c r="B1701" s="471" t="s">
        <v>2191</v>
      </c>
      <c r="C1701" s="30" t="s">
        <v>2155</v>
      </c>
      <c r="D1701" s="243" t="s">
        <v>2147</v>
      </c>
      <c r="E1701" s="17">
        <v>4130</v>
      </c>
      <c r="F1701" s="244">
        <v>1</v>
      </c>
      <c r="G1701" s="470">
        <f t="shared" si="117"/>
        <v>4130</v>
      </c>
      <c r="H1701" s="235"/>
      <c r="I1701" s="235"/>
      <c r="J1701" s="235"/>
      <c r="K1701" s="235"/>
      <c r="L1701" s="235"/>
      <c r="M1701" s="235"/>
      <c r="N1701" s="246"/>
      <c r="O1701" s="235"/>
      <c r="P1701" s="21"/>
    </row>
    <row r="1702" spans="1:16">
      <c r="A1702" s="246"/>
      <c r="B1702" s="471" t="s">
        <v>2192</v>
      </c>
      <c r="C1702" s="30" t="s">
        <v>2157</v>
      </c>
      <c r="D1702" s="243" t="s">
        <v>2147</v>
      </c>
      <c r="E1702" s="17">
        <v>1180</v>
      </c>
      <c r="F1702" s="244">
        <v>1</v>
      </c>
      <c r="G1702" s="470">
        <f t="shared" si="117"/>
        <v>1180</v>
      </c>
      <c r="H1702" s="235"/>
      <c r="I1702" s="235"/>
      <c r="J1702" s="235"/>
      <c r="K1702" s="235"/>
      <c r="L1702" s="235"/>
      <c r="M1702" s="235"/>
      <c r="N1702" s="246"/>
      <c r="O1702" s="235"/>
      <c r="P1702" s="21"/>
    </row>
    <row r="1703" spans="1:16">
      <c r="A1703" s="243"/>
      <c r="B1703" s="475" t="s">
        <v>2193</v>
      </c>
      <c r="C1703" s="27" t="s">
        <v>2159</v>
      </c>
      <c r="D1703" s="243" t="s">
        <v>2147</v>
      </c>
      <c r="E1703" s="17">
        <v>1180</v>
      </c>
      <c r="F1703" s="244">
        <v>2</v>
      </c>
      <c r="G1703" s="470">
        <f t="shared" si="117"/>
        <v>2360</v>
      </c>
      <c r="H1703" s="35"/>
      <c r="I1703" s="35"/>
      <c r="J1703" s="35"/>
      <c r="K1703" s="35"/>
      <c r="L1703" s="35"/>
      <c r="M1703" s="35"/>
      <c r="N1703" s="243"/>
      <c r="O1703" s="35"/>
      <c r="P1703" s="51"/>
    </row>
    <row r="1704" spans="1:16">
      <c r="A1704" s="246"/>
      <c r="B1704" s="77" t="s">
        <v>2194</v>
      </c>
      <c r="C1704" s="30" t="s">
        <v>2161</v>
      </c>
      <c r="D1704" s="243" t="s">
        <v>2147</v>
      </c>
      <c r="E1704" s="17">
        <v>1180</v>
      </c>
      <c r="F1704" s="244">
        <v>2</v>
      </c>
      <c r="G1704" s="470">
        <f t="shared" si="117"/>
        <v>2360</v>
      </c>
      <c r="H1704" s="235"/>
      <c r="I1704" s="235"/>
      <c r="J1704" s="235"/>
      <c r="K1704" s="235"/>
      <c r="L1704" s="235"/>
      <c r="M1704" s="235"/>
      <c r="N1704" s="246"/>
      <c r="O1704" s="235"/>
      <c r="P1704" s="21"/>
    </row>
    <row r="1705" spans="1:16">
      <c r="A1705" s="243"/>
      <c r="B1705" s="476" t="s">
        <v>2162</v>
      </c>
      <c r="C1705" s="27" t="s">
        <v>2163</v>
      </c>
      <c r="D1705" s="243" t="s">
        <v>2147</v>
      </c>
      <c r="E1705" s="17">
        <v>1770</v>
      </c>
      <c r="F1705" s="244">
        <v>2</v>
      </c>
      <c r="G1705" s="470">
        <f t="shared" si="117"/>
        <v>3540</v>
      </c>
      <c r="H1705" s="35"/>
      <c r="I1705" s="35"/>
      <c r="J1705" s="35"/>
      <c r="K1705" s="35"/>
      <c r="L1705" s="35"/>
      <c r="M1705" s="35"/>
      <c r="N1705" s="243"/>
      <c r="O1705" s="35"/>
      <c r="P1705" s="51"/>
    </row>
    <row r="1706" spans="1:16">
      <c r="A1706" s="243"/>
      <c r="B1706" s="475" t="s">
        <v>2164</v>
      </c>
      <c r="C1706" s="27" t="s">
        <v>2165</v>
      </c>
      <c r="D1706" s="243" t="s">
        <v>2147</v>
      </c>
      <c r="E1706" s="17">
        <v>590</v>
      </c>
      <c r="F1706" s="244">
        <v>2</v>
      </c>
      <c r="G1706" s="470">
        <f t="shared" si="117"/>
        <v>1180</v>
      </c>
      <c r="H1706" s="35"/>
      <c r="I1706" s="35"/>
      <c r="J1706" s="35"/>
      <c r="K1706" s="35"/>
      <c r="L1706" s="35"/>
      <c r="M1706" s="35"/>
      <c r="N1706" s="243"/>
      <c r="O1706" s="35"/>
      <c r="P1706" s="51"/>
    </row>
    <row r="1707" spans="1:16">
      <c r="A1707" s="243"/>
      <c r="B1707" s="475" t="s">
        <v>2166</v>
      </c>
      <c r="C1707" s="27" t="s">
        <v>2167</v>
      </c>
      <c r="D1707" s="243" t="s">
        <v>2147</v>
      </c>
      <c r="E1707" s="17">
        <v>590</v>
      </c>
      <c r="F1707" s="244">
        <v>1</v>
      </c>
      <c r="G1707" s="470">
        <f t="shared" si="117"/>
        <v>590</v>
      </c>
      <c r="H1707" s="35"/>
      <c r="I1707" s="35"/>
      <c r="J1707" s="35"/>
      <c r="K1707" s="35"/>
      <c r="L1707" s="35"/>
      <c r="M1707" s="35"/>
      <c r="N1707" s="243"/>
      <c r="O1707" s="35"/>
      <c r="P1707" s="51"/>
    </row>
    <row r="1708" spans="1:16">
      <c r="A1708" s="243"/>
      <c r="B1708" s="475" t="s">
        <v>2195</v>
      </c>
      <c r="C1708" s="27" t="s">
        <v>2169</v>
      </c>
      <c r="D1708" s="243" t="s">
        <v>2147</v>
      </c>
      <c r="E1708" s="17">
        <v>590</v>
      </c>
      <c r="F1708" s="244">
        <v>2</v>
      </c>
      <c r="G1708" s="470">
        <f t="shared" si="117"/>
        <v>1180</v>
      </c>
      <c r="H1708" s="35"/>
      <c r="I1708" s="35"/>
      <c r="J1708" s="35"/>
      <c r="K1708" s="35"/>
      <c r="L1708" s="35"/>
      <c r="M1708" s="35"/>
      <c r="N1708" s="243"/>
      <c r="O1708" s="35"/>
      <c r="P1708" s="51"/>
    </row>
    <row r="1709" spans="1:16">
      <c r="A1709" s="246"/>
      <c r="B1709" s="246"/>
      <c r="C1709" s="30" t="s">
        <v>2196</v>
      </c>
      <c r="D1709" s="243" t="s">
        <v>2147</v>
      </c>
      <c r="E1709" s="17">
        <v>13390.75</v>
      </c>
      <c r="F1709" s="244">
        <v>1</v>
      </c>
      <c r="G1709" s="470">
        <f t="shared" si="117"/>
        <v>13390.75</v>
      </c>
      <c r="H1709" s="235"/>
      <c r="I1709" s="235"/>
      <c r="J1709" s="235"/>
      <c r="K1709" s="235"/>
      <c r="L1709" s="235"/>
      <c r="M1709" s="235"/>
      <c r="N1709" s="246"/>
      <c r="O1709" s="235"/>
      <c r="P1709" s="21"/>
    </row>
    <row r="1710" spans="1:16">
      <c r="A1710" s="246"/>
      <c r="B1710" s="471" t="s">
        <v>2197</v>
      </c>
      <c r="C1710" s="30" t="s">
        <v>2173</v>
      </c>
      <c r="D1710" s="243" t="s">
        <v>2147</v>
      </c>
      <c r="E1710" s="17">
        <v>1062</v>
      </c>
      <c r="F1710" s="244">
        <v>1</v>
      </c>
      <c r="G1710" s="470">
        <f t="shared" si="117"/>
        <v>1062</v>
      </c>
      <c r="H1710" s="235"/>
      <c r="I1710" s="235"/>
      <c r="J1710" s="235"/>
      <c r="K1710" s="235"/>
      <c r="L1710" s="235"/>
      <c r="M1710" s="235"/>
      <c r="N1710" s="246"/>
      <c r="O1710" s="235"/>
      <c r="P1710" s="21"/>
    </row>
    <row r="1711" spans="1:16">
      <c r="A1711" s="246"/>
      <c r="B1711" s="471" t="s">
        <v>2174</v>
      </c>
      <c r="C1711" s="30" t="s">
        <v>2175</v>
      </c>
      <c r="D1711" s="243" t="s">
        <v>2147</v>
      </c>
      <c r="E1711" s="17">
        <v>1180</v>
      </c>
      <c r="F1711" s="244">
        <v>1</v>
      </c>
      <c r="G1711" s="470">
        <f t="shared" si="117"/>
        <v>1180</v>
      </c>
      <c r="H1711" s="235"/>
      <c r="I1711" s="235"/>
      <c r="J1711" s="235"/>
      <c r="K1711" s="235"/>
      <c r="L1711" s="235"/>
      <c r="M1711" s="235"/>
      <c r="N1711" s="246"/>
      <c r="O1711" s="235"/>
      <c r="P1711" s="21"/>
    </row>
    <row r="1712" spans="1:16">
      <c r="A1712" s="246"/>
      <c r="B1712" s="471"/>
      <c r="C1712" s="30" t="s">
        <v>2177</v>
      </c>
      <c r="D1712" s="243" t="s">
        <v>2147</v>
      </c>
      <c r="E1712" s="17">
        <v>2773</v>
      </c>
      <c r="F1712" s="244">
        <v>1</v>
      </c>
      <c r="G1712" s="470">
        <f t="shared" si="117"/>
        <v>2773</v>
      </c>
      <c r="H1712" s="235"/>
      <c r="I1712" s="235"/>
      <c r="J1712" s="235"/>
      <c r="K1712" s="235"/>
      <c r="L1712" s="235"/>
      <c r="M1712" s="235"/>
      <c r="N1712" s="246"/>
      <c r="O1712" s="235"/>
      <c r="P1712" s="21"/>
    </row>
    <row r="1713" spans="1:16">
      <c r="A1713" s="246"/>
      <c r="B1713" s="471"/>
      <c r="C1713" s="30" t="s">
        <v>2179</v>
      </c>
      <c r="D1713" s="243" t="s">
        <v>2147</v>
      </c>
      <c r="E1713" s="17">
        <v>1947</v>
      </c>
      <c r="F1713" s="244">
        <v>1</v>
      </c>
      <c r="G1713" s="470">
        <f t="shared" si="117"/>
        <v>1947</v>
      </c>
      <c r="H1713" s="235"/>
      <c r="I1713" s="235"/>
      <c r="J1713" s="235"/>
      <c r="K1713" s="235"/>
      <c r="L1713" s="235"/>
      <c r="M1713" s="235"/>
      <c r="N1713" s="246"/>
      <c r="O1713" s="235"/>
      <c r="P1713" s="21"/>
    </row>
    <row r="1714" spans="1:16">
      <c r="A1714" s="243"/>
      <c r="B1714" s="475" t="s">
        <v>2180</v>
      </c>
      <c r="C1714" s="382" t="s">
        <v>2181</v>
      </c>
      <c r="D1714" s="243" t="s">
        <v>2147</v>
      </c>
      <c r="E1714" s="17">
        <v>12980</v>
      </c>
      <c r="F1714" s="244">
        <v>1</v>
      </c>
      <c r="G1714" s="470">
        <f t="shared" si="117"/>
        <v>12980</v>
      </c>
      <c r="H1714" s="35"/>
      <c r="I1714" s="35"/>
      <c r="J1714" s="35"/>
      <c r="K1714" s="35"/>
      <c r="L1714" s="35"/>
      <c r="M1714" s="35"/>
      <c r="N1714" s="243"/>
      <c r="O1714" s="35"/>
      <c r="P1714" s="51"/>
    </row>
    <row r="1715" spans="1:16">
      <c r="A1715" s="243"/>
      <c r="B1715" s="476" t="s">
        <v>2182</v>
      </c>
      <c r="C1715" s="20" t="s">
        <v>2198</v>
      </c>
      <c r="D1715" s="243" t="s">
        <v>2147</v>
      </c>
      <c r="E1715" s="17">
        <v>1770</v>
      </c>
      <c r="F1715" s="244">
        <v>1</v>
      </c>
      <c r="G1715" s="470">
        <f t="shared" si="117"/>
        <v>1770</v>
      </c>
      <c r="H1715" s="35"/>
      <c r="I1715" s="35"/>
      <c r="J1715" s="35"/>
      <c r="K1715" s="35"/>
      <c r="L1715" s="35"/>
      <c r="M1715" s="35"/>
      <c r="N1715" s="243"/>
      <c r="O1715" s="35"/>
      <c r="P1715" s="51"/>
    </row>
    <row r="1716" spans="1:16">
      <c r="A1716" s="246"/>
      <c r="B1716" s="471"/>
      <c r="C1716" s="30" t="s">
        <v>2185</v>
      </c>
      <c r="D1716" s="243" t="s">
        <v>2147</v>
      </c>
      <c r="E1716" s="17">
        <v>1770</v>
      </c>
      <c r="F1716" s="244">
        <v>1</v>
      </c>
      <c r="G1716" s="470">
        <f t="shared" si="117"/>
        <v>1770</v>
      </c>
      <c r="H1716" s="235"/>
      <c r="I1716" s="235"/>
      <c r="J1716" s="235"/>
      <c r="K1716" s="235"/>
      <c r="L1716" s="235"/>
      <c r="M1716" s="235"/>
      <c r="N1716" s="246"/>
      <c r="O1716" s="235"/>
      <c r="P1716" s="21"/>
    </row>
    <row r="1717" spans="1:16">
      <c r="A1717" s="246"/>
      <c r="B1717" s="246"/>
      <c r="C1717" s="30" t="s">
        <v>2199</v>
      </c>
      <c r="D1717" s="243"/>
      <c r="E1717" s="17"/>
      <c r="F1717" s="244"/>
      <c r="G1717" s="470"/>
      <c r="H1717" s="235"/>
      <c r="I1717" s="235"/>
      <c r="J1717" s="235"/>
      <c r="K1717" s="235"/>
      <c r="L1717" s="235"/>
      <c r="M1717" s="235"/>
      <c r="N1717" s="246"/>
      <c r="O1717" s="235"/>
      <c r="P1717" s="21"/>
    </row>
    <row r="1718" spans="1:16">
      <c r="A1718" s="246"/>
      <c r="B1718" s="246"/>
      <c r="C1718" s="30" t="s">
        <v>2200</v>
      </c>
      <c r="D1718" s="243" t="s">
        <v>119</v>
      </c>
      <c r="E1718" s="478">
        <v>16198.048000000001</v>
      </c>
      <c r="F1718" s="244">
        <v>3</v>
      </c>
      <c r="G1718" s="470">
        <f>E1718*F1718</f>
        <v>48594.144</v>
      </c>
      <c r="H1718" s="235"/>
      <c r="I1718" s="235"/>
      <c r="J1718" s="235"/>
      <c r="K1718" s="235"/>
      <c r="L1718" s="235"/>
      <c r="M1718" s="235"/>
      <c r="N1718" s="246"/>
      <c r="O1718" s="235"/>
      <c r="P1718" s="21"/>
    </row>
    <row r="1719" spans="1:16">
      <c r="A1719" s="246"/>
      <c r="B1719" s="246"/>
      <c r="C1719" s="30" t="s">
        <v>2201</v>
      </c>
      <c r="D1719" s="243"/>
      <c r="E1719" s="17"/>
      <c r="F1719" s="244"/>
      <c r="G1719" s="470"/>
      <c r="H1719" s="235"/>
      <c r="I1719" s="235"/>
      <c r="J1719" s="235"/>
      <c r="K1719" s="235"/>
      <c r="L1719" s="235"/>
      <c r="M1719" s="235"/>
      <c r="N1719" s="246"/>
      <c r="O1719" s="235"/>
      <c r="P1719" s="21"/>
    </row>
    <row r="1720" spans="1:16">
      <c r="A1720" s="246"/>
      <c r="B1720" s="246"/>
      <c r="C1720" s="30" t="s">
        <v>2202</v>
      </c>
      <c r="D1720" s="243"/>
      <c r="E1720" s="17"/>
      <c r="F1720" s="244"/>
      <c r="G1720" s="470"/>
      <c r="H1720" s="235"/>
      <c r="I1720" s="235"/>
      <c r="J1720" s="235"/>
      <c r="K1720" s="235"/>
      <c r="L1720" s="235"/>
      <c r="M1720" s="235"/>
      <c r="N1720" s="246"/>
      <c r="O1720" s="235"/>
      <c r="P1720" s="21"/>
    </row>
    <row r="1721" spans="1:16">
      <c r="A1721" s="246"/>
      <c r="B1721" s="246"/>
      <c r="C1721" s="30" t="s">
        <v>2203</v>
      </c>
      <c r="D1721" s="243" t="s">
        <v>2147</v>
      </c>
      <c r="E1721" s="17">
        <v>295</v>
      </c>
      <c r="F1721" s="244">
        <v>1</v>
      </c>
      <c r="G1721" s="470">
        <f>E1721*F1721</f>
        <v>295</v>
      </c>
      <c r="H1721" s="235"/>
      <c r="I1721" s="235"/>
      <c r="J1721" s="235"/>
      <c r="K1721" s="235"/>
      <c r="L1721" s="235"/>
      <c r="M1721" s="235"/>
      <c r="N1721" s="246"/>
      <c r="O1721" s="235"/>
      <c r="P1721" s="21"/>
    </row>
    <row r="1722" spans="1:16">
      <c r="A1722" s="246"/>
      <c r="B1722" s="246"/>
      <c r="C1722" s="30" t="s">
        <v>2204</v>
      </c>
      <c r="D1722" s="243" t="s">
        <v>2147</v>
      </c>
      <c r="E1722" s="17">
        <v>295</v>
      </c>
      <c r="F1722" s="244">
        <v>1</v>
      </c>
      <c r="G1722" s="470">
        <f t="shared" ref="G1722:G1764" si="118">E1722*F1722</f>
        <v>295</v>
      </c>
      <c r="H1722" s="61"/>
      <c r="I1722" s="235"/>
      <c r="J1722" s="235"/>
      <c r="K1722" s="235"/>
      <c r="L1722" s="235"/>
      <c r="M1722" s="235"/>
      <c r="N1722" s="246"/>
      <c r="O1722" s="235"/>
      <c r="P1722" s="21"/>
    </row>
    <row r="1723" spans="1:16">
      <c r="A1723" s="246"/>
      <c r="B1723" s="246"/>
      <c r="C1723" s="30" t="s">
        <v>2205</v>
      </c>
      <c r="D1723" s="243" t="s">
        <v>2147</v>
      </c>
      <c r="E1723" s="17">
        <v>295</v>
      </c>
      <c r="F1723" s="244">
        <v>1</v>
      </c>
      <c r="G1723" s="470">
        <f t="shared" si="118"/>
        <v>295</v>
      </c>
      <c r="H1723" s="235"/>
      <c r="I1723" s="235"/>
      <c r="J1723" s="235"/>
      <c r="K1723" s="235"/>
      <c r="L1723" s="235"/>
      <c r="M1723" s="235"/>
      <c r="N1723" s="246"/>
      <c r="O1723" s="235"/>
      <c r="P1723" s="21"/>
    </row>
    <row r="1724" spans="1:16">
      <c r="A1724" s="246"/>
      <c r="B1724" s="471" t="s">
        <v>2206</v>
      </c>
      <c r="C1724" s="30" t="s">
        <v>2207</v>
      </c>
      <c r="D1724" s="243" t="s">
        <v>2147</v>
      </c>
      <c r="E1724" s="17">
        <v>295</v>
      </c>
      <c r="F1724" s="244">
        <v>1</v>
      </c>
      <c r="G1724" s="470">
        <f t="shared" si="118"/>
        <v>295</v>
      </c>
      <c r="H1724" s="235"/>
      <c r="I1724" s="235"/>
      <c r="J1724" s="235"/>
      <c r="K1724" s="235"/>
      <c r="L1724" s="235"/>
      <c r="M1724" s="235"/>
      <c r="N1724" s="246"/>
      <c r="O1724" s="235"/>
      <c r="P1724" s="21"/>
    </row>
    <row r="1725" spans="1:16">
      <c r="A1725" s="246"/>
      <c r="B1725" s="471" t="s">
        <v>2208</v>
      </c>
      <c r="C1725" s="30" t="s">
        <v>2209</v>
      </c>
      <c r="D1725" s="243" t="s">
        <v>2147</v>
      </c>
      <c r="E1725" s="17">
        <v>590</v>
      </c>
      <c r="F1725" s="244">
        <v>1</v>
      </c>
      <c r="G1725" s="470">
        <f t="shared" si="118"/>
        <v>590</v>
      </c>
      <c r="H1725" s="235"/>
      <c r="I1725" s="235"/>
      <c r="J1725" s="235"/>
      <c r="K1725" s="235"/>
      <c r="L1725" s="235"/>
      <c r="M1725" s="235"/>
      <c r="N1725" s="246"/>
      <c r="O1725" s="235"/>
      <c r="P1725" s="21"/>
    </row>
    <row r="1726" spans="1:16">
      <c r="A1726" s="246"/>
      <c r="B1726" s="246"/>
      <c r="C1726" s="30" t="s">
        <v>2210</v>
      </c>
      <c r="D1726" s="243" t="s">
        <v>2147</v>
      </c>
      <c r="E1726" s="17">
        <v>295</v>
      </c>
      <c r="F1726" s="244">
        <v>1</v>
      </c>
      <c r="G1726" s="470">
        <f t="shared" si="118"/>
        <v>295</v>
      </c>
      <c r="H1726" s="235"/>
      <c r="I1726" s="235"/>
      <c r="J1726" s="235"/>
      <c r="K1726" s="235"/>
      <c r="L1726" s="235"/>
      <c r="M1726" s="235"/>
      <c r="N1726" s="246"/>
      <c r="O1726" s="235"/>
      <c r="P1726" s="21"/>
    </row>
    <row r="1727" spans="1:16">
      <c r="A1727" s="246"/>
      <c r="B1727" s="246"/>
      <c r="C1727" s="30" t="s">
        <v>2211</v>
      </c>
      <c r="D1727" s="243" t="s">
        <v>2147</v>
      </c>
      <c r="E1727" s="17">
        <v>295</v>
      </c>
      <c r="F1727" s="244">
        <v>1</v>
      </c>
      <c r="G1727" s="470">
        <f t="shared" si="118"/>
        <v>295</v>
      </c>
      <c r="H1727" s="235"/>
      <c r="I1727" s="235"/>
      <c r="J1727" s="235"/>
      <c r="K1727" s="235"/>
      <c r="L1727" s="235"/>
      <c r="M1727" s="235"/>
      <c r="N1727" s="246"/>
      <c r="O1727" s="235"/>
      <c r="P1727" s="21"/>
    </row>
    <row r="1728" spans="1:16">
      <c r="A1728" s="246"/>
      <c r="B1728" s="246"/>
      <c r="C1728" s="30" t="s">
        <v>2212</v>
      </c>
      <c r="D1728" s="243" t="s">
        <v>2147</v>
      </c>
      <c r="E1728" s="17">
        <v>295</v>
      </c>
      <c r="F1728" s="244">
        <v>1</v>
      </c>
      <c r="G1728" s="470">
        <f t="shared" si="118"/>
        <v>295</v>
      </c>
      <c r="H1728" s="235"/>
      <c r="I1728" s="235"/>
      <c r="J1728" s="235"/>
      <c r="K1728" s="235"/>
      <c r="L1728" s="235"/>
      <c r="M1728" s="235"/>
      <c r="N1728" s="246"/>
      <c r="O1728" s="235"/>
      <c r="P1728" s="21"/>
    </row>
    <row r="1729" spans="1:16">
      <c r="A1729" s="246"/>
      <c r="B1729" s="246"/>
      <c r="C1729" s="30" t="s">
        <v>2213</v>
      </c>
      <c r="D1729" s="243" t="s">
        <v>2147</v>
      </c>
      <c r="E1729" s="17">
        <v>295</v>
      </c>
      <c r="F1729" s="244">
        <v>1</v>
      </c>
      <c r="G1729" s="470">
        <f t="shared" si="118"/>
        <v>295</v>
      </c>
      <c r="H1729" s="235"/>
      <c r="I1729" s="235"/>
      <c r="J1729" s="235"/>
      <c r="K1729" s="235"/>
      <c r="L1729" s="235"/>
      <c r="M1729" s="235"/>
      <c r="N1729" s="246"/>
      <c r="O1729" s="235"/>
      <c r="P1729" s="21"/>
    </row>
    <row r="1730" spans="1:16">
      <c r="A1730" s="246"/>
      <c r="B1730" s="246"/>
      <c r="C1730" s="30" t="s">
        <v>2214</v>
      </c>
      <c r="D1730" s="243" t="s">
        <v>2147</v>
      </c>
      <c r="E1730" s="17">
        <v>295</v>
      </c>
      <c r="F1730" s="244">
        <v>1</v>
      </c>
      <c r="G1730" s="470">
        <f t="shared" si="118"/>
        <v>295</v>
      </c>
      <c r="H1730" s="235"/>
      <c r="I1730" s="235"/>
      <c r="J1730" s="235"/>
      <c r="K1730" s="235"/>
      <c r="L1730" s="235"/>
      <c r="M1730" s="235"/>
      <c r="N1730" s="246"/>
      <c r="O1730" s="235"/>
      <c r="P1730" s="21"/>
    </row>
    <row r="1731" spans="1:16">
      <c r="A1731" s="246"/>
      <c r="B1731" s="246"/>
      <c r="C1731" s="30" t="s">
        <v>2215</v>
      </c>
      <c r="D1731" s="243" t="s">
        <v>2147</v>
      </c>
      <c r="E1731" s="17">
        <v>295</v>
      </c>
      <c r="F1731" s="244">
        <v>1</v>
      </c>
      <c r="G1731" s="470">
        <f t="shared" si="118"/>
        <v>295</v>
      </c>
      <c r="H1731" s="235"/>
      <c r="I1731" s="235"/>
      <c r="J1731" s="235"/>
      <c r="K1731" s="235"/>
      <c r="L1731" s="235"/>
      <c r="M1731" s="235"/>
      <c r="N1731" s="246"/>
      <c r="O1731" s="235"/>
      <c r="P1731" s="21"/>
    </row>
    <row r="1732" spans="1:16">
      <c r="A1732" s="246"/>
      <c r="B1732" s="246"/>
      <c r="C1732" s="30" t="s">
        <v>2216</v>
      </c>
      <c r="D1732" s="243" t="s">
        <v>2147</v>
      </c>
      <c r="E1732" s="17">
        <v>295</v>
      </c>
      <c r="F1732" s="244">
        <v>1</v>
      </c>
      <c r="G1732" s="470">
        <f t="shared" si="118"/>
        <v>295</v>
      </c>
      <c r="H1732" s="235"/>
      <c r="I1732" s="235"/>
      <c r="J1732" s="235"/>
      <c r="K1732" s="235"/>
      <c r="L1732" s="235"/>
      <c r="M1732" s="235"/>
      <c r="N1732" s="246"/>
      <c r="O1732" s="235"/>
      <c r="P1732" s="21"/>
    </row>
    <row r="1733" spans="1:16">
      <c r="A1733" s="246"/>
      <c r="B1733" s="246"/>
      <c r="C1733" s="30" t="s">
        <v>2217</v>
      </c>
      <c r="D1733" s="243" t="s">
        <v>2147</v>
      </c>
      <c r="E1733" s="17">
        <v>295</v>
      </c>
      <c r="F1733" s="244">
        <v>1</v>
      </c>
      <c r="G1733" s="470">
        <f t="shared" si="118"/>
        <v>295</v>
      </c>
      <c r="H1733" s="235"/>
      <c r="I1733" s="235"/>
      <c r="J1733" s="235"/>
      <c r="K1733" s="235"/>
      <c r="L1733" s="235"/>
      <c r="M1733" s="235"/>
      <c r="N1733" s="246"/>
      <c r="O1733" s="235"/>
      <c r="P1733" s="21"/>
    </row>
    <row r="1734" spans="1:16">
      <c r="A1734" s="246"/>
      <c r="B1734" s="246"/>
      <c r="C1734" s="30" t="s">
        <v>2218</v>
      </c>
      <c r="D1734" s="243" t="s">
        <v>2147</v>
      </c>
      <c r="E1734" s="17">
        <v>196.66</v>
      </c>
      <c r="F1734" s="244">
        <v>1</v>
      </c>
      <c r="G1734" s="470">
        <f t="shared" si="118"/>
        <v>196.66</v>
      </c>
      <c r="H1734" s="235"/>
      <c r="I1734" s="235"/>
      <c r="J1734" s="235"/>
      <c r="K1734" s="235"/>
      <c r="L1734" s="235"/>
      <c r="M1734" s="235"/>
      <c r="N1734" s="246"/>
      <c r="O1734" s="235"/>
      <c r="P1734" s="21"/>
    </row>
    <row r="1735" spans="1:16">
      <c r="A1735" s="246"/>
      <c r="B1735" s="246"/>
      <c r="C1735" s="30" t="s">
        <v>2219</v>
      </c>
      <c r="D1735" s="243" t="s">
        <v>2147</v>
      </c>
      <c r="E1735" s="17">
        <v>196.66</v>
      </c>
      <c r="F1735" s="244">
        <v>1</v>
      </c>
      <c r="G1735" s="470">
        <f t="shared" si="118"/>
        <v>196.66</v>
      </c>
      <c r="H1735" s="235"/>
      <c r="I1735" s="235"/>
      <c r="J1735" s="235"/>
      <c r="K1735" s="235"/>
      <c r="L1735" s="235"/>
      <c r="M1735" s="235"/>
      <c r="N1735" s="246"/>
      <c r="O1735" s="235"/>
      <c r="P1735" s="21"/>
    </row>
    <row r="1736" spans="1:16">
      <c r="A1736" s="246"/>
      <c r="B1736" s="246"/>
      <c r="C1736" s="30" t="s">
        <v>2220</v>
      </c>
      <c r="D1736" s="243" t="s">
        <v>2147</v>
      </c>
      <c r="E1736" s="17">
        <v>1215.48</v>
      </c>
      <c r="F1736" s="244">
        <v>1</v>
      </c>
      <c r="G1736" s="470">
        <f t="shared" si="118"/>
        <v>1215.48</v>
      </c>
      <c r="H1736" s="235"/>
      <c r="I1736" s="235"/>
      <c r="J1736" s="235"/>
      <c r="K1736" s="235"/>
      <c r="L1736" s="235"/>
      <c r="M1736" s="235"/>
      <c r="N1736" s="246"/>
      <c r="O1736" s="235"/>
      <c r="P1736" s="21"/>
    </row>
    <row r="1737" spans="1:16">
      <c r="A1737" s="246"/>
      <c r="B1737" s="246"/>
      <c r="C1737" s="30" t="s">
        <v>2221</v>
      </c>
      <c r="D1737" s="243" t="s">
        <v>2147</v>
      </c>
      <c r="E1737" s="17">
        <v>196.68</v>
      </c>
      <c r="F1737" s="244">
        <v>1</v>
      </c>
      <c r="G1737" s="470">
        <f t="shared" si="118"/>
        <v>196.68</v>
      </c>
      <c r="H1737" s="235"/>
      <c r="I1737" s="235"/>
      <c r="J1737" s="235"/>
      <c r="K1737" s="235"/>
      <c r="L1737" s="235"/>
      <c r="M1737" s="235"/>
      <c r="N1737" s="246"/>
      <c r="O1737" s="235"/>
      <c r="P1737" s="21"/>
    </row>
    <row r="1738" spans="1:16">
      <c r="A1738" s="246"/>
      <c r="B1738" s="246"/>
      <c r="C1738" s="30" t="s">
        <v>2222</v>
      </c>
      <c r="D1738" s="243" t="s">
        <v>2147</v>
      </c>
      <c r="E1738" s="17">
        <v>590</v>
      </c>
      <c r="F1738" s="244">
        <v>6</v>
      </c>
      <c r="G1738" s="470">
        <f t="shared" si="118"/>
        <v>3540</v>
      </c>
      <c r="H1738" s="235"/>
      <c r="I1738" s="235"/>
      <c r="J1738" s="235"/>
      <c r="K1738" s="235"/>
      <c r="L1738" s="235"/>
      <c r="M1738" s="235"/>
      <c r="N1738" s="246"/>
      <c r="O1738" s="235"/>
      <c r="P1738" s="21"/>
    </row>
    <row r="1739" spans="1:16">
      <c r="A1739" s="246"/>
      <c r="B1739" s="246"/>
      <c r="C1739" s="30" t="s">
        <v>2223</v>
      </c>
      <c r="D1739" s="243" t="s">
        <v>2147</v>
      </c>
      <c r="E1739" s="17">
        <v>1180</v>
      </c>
      <c r="F1739" s="244">
        <v>1</v>
      </c>
      <c r="G1739" s="470">
        <f t="shared" si="118"/>
        <v>1180</v>
      </c>
      <c r="H1739" s="235"/>
      <c r="I1739" s="235"/>
      <c r="J1739" s="235"/>
      <c r="K1739" s="235"/>
      <c r="L1739" s="235"/>
      <c r="M1739" s="235"/>
      <c r="N1739" s="246"/>
      <c r="O1739" s="235"/>
      <c r="P1739" s="21"/>
    </row>
    <row r="1740" spans="1:16">
      <c r="A1740" s="246"/>
      <c r="B1740" s="246"/>
      <c r="C1740" s="30" t="s">
        <v>2224</v>
      </c>
      <c r="D1740" s="243" t="s">
        <v>2147</v>
      </c>
      <c r="E1740" s="17">
        <v>1180</v>
      </c>
      <c r="F1740" s="244">
        <v>1</v>
      </c>
      <c r="G1740" s="470">
        <f t="shared" si="118"/>
        <v>1180</v>
      </c>
      <c r="H1740" s="235"/>
      <c r="I1740" s="235"/>
      <c r="J1740" s="235"/>
      <c r="K1740" s="235"/>
      <c r="L1740" s="235"/>
      <c r="M1740" s="235"/>
      <c r="N1740" s="246"/>
      <c r="O1740" s="235"/>
      <c r="P1740" s="21"/>
    </row>
    <row r="1741" spans="1:16">
      <c r="A1741" s="246"/>
      <c r="B1741" s="246"/>
      <c r="C1741" s="30" t="s">
        <v>2225</v>
      </c>
      <c r="D1741" s="243" t="s">
        <v>2147</v>
      </c>
      <c r="E1741" s="17">
        <v>590</v>
      </c>
      <c r="F1741" s="244">
        <v>2</v>
      </c>
      <c r="G1741" s="470">
        <f t="shared" si="118"/>
        <v>1180</v>
      </c>
      <c r="H1741" s="235"/>
      <c r="I1741" s="235"/>
      <c r="J1741" s="235"/>
      <c r="K1741" s="235"/>
      <c r="L1741" s="235"/>
      <c r="M1741" s="235"/>
      <c r="N1741" s="246"/>
      <c r="O1741" s="235"/>
      <c r="P1741" s="21"/>
    </row>
    <row r="1742" spans="1:16">
      <c r="A1742" s="246"/>
      <c r="B1742" s="246"/>
      <c r="C1742" s="30" t="s">
        <v>2226</v>
      </c>
      <c r="D1742" s="243" t="s">
        <v>2147</v>
      </c>
      <c r="E1742" s="17">
        <v>590</v>
      </c>
      <c r="F1742" s="244">
        <v>1</v>
      </c>
      <c r="G1742" s="470">
        <f t="shared" si="118"/>
        <v>590</v>
      </c>
      <c r="H1742" s="235"/>
      <c r="I1742" s="235"/>
      <c r="J1742" s="235"/>
      <c r="K1742" s="235"/>
      <c r="L1742" s="235"/>
      <c r="M1742" s="235"/>
      <c r="N1742" s="246"/>
      <c r="O1742" s="235"/>
      <c r="P1742" s="21"/>
    </row>
    <row r="1743" spans="1:16">
      <c r="A1743" s="246"/>
      <c r="B1743" s="246"/>
      <c r="C1743" s="30" t="s">
        <v>2227</v>
      </c>
      <c r="D1743" s="243" t="s">
        <v>2147</v>
      </c>
      <c r="E1743" s="17">
        <v>295</v>
      </c>
      <c r="F1743" s="244">
        <v>1</v>
      </c>
      <c r="G1743" s="470">
        <f t="shared" si="118"/>
        <v>295</v>
      </c>
      <c r="H1743" s="235"/>
      <c r="I1743" s="235"/>
      <c r="J1743" s="235"/>
      <c r="K1743" s="235"/>
      <c r="L1743" s="235"/>
      <c r="M1743" s="235"/>
      <c r="N1743" s="246"/>
      <c r="O1743" s="235"/>
      <c r="P1743" s="21"/>
    </row>
    <row r="1744" spans="1:16">
      <c r="A1744" s="246"/>
      <c r="B1744" s="246"/>
      <c r="C1744" s="30" t="s">
        <v>2228</v>
      </c>
      <c r="D1744" s="243" t="s">
        <v>2147</v>
      </c>
      <c r="E1744" s="17">
        <v>295</v>
      </c>
      <c r="F1744" s="244">
        <v>1</v>
      </c>
      <c r="G1744" s="470">
        <f t="shared" si="118"/>
        <v>295</v>
      </c>
      <c r="H1744" s="235"/>
      <c r="I1744" s="235"/>
      <c r="J1744" s="235"/>
      <c r="K1744" s="235"/>
      <c r="L1744" s="235"/>
      <c r="M1744" s="235"/>
      <c r="N1744" s="246"/>
      <c r="O1744" s="235"/>
      <c r="P1744" s="21"/>
    </row>
    <row r="1745" spans="1:16">
      <c r="A1745" s="246"/>
      <c r="B1745" s="246"/>
      <c r="C1745" s="30" t="s">
        <v>2229</v>
      </c>
      <c r="D1745" s="243" t="s">
        <v>2147</v>
      </c>
      <c r="E1745" s="17">
        <v>295</v>
      </c>
      <c r="F1745" s="244">
        <v>1</v>
      </c>
      <c r="G1745" s="470">
        <f t="shared" si="118"/>
        <v>295</v>
      </c>
      <c r="H1745" s="235"/>
      <c r="I1745" s="235"/>
      <c r="J1745" s="235"/>
      <c r="K1745" s="235"/>
      <c r="L1745" s="235"/>
      <c r="M1745" s="235"/>
      <c r="N1745" s="246"/>
      <c r="O1745" s="235"/>
      <c r="P1745" s="21"/>
    </row>
    <row r="1746" spans="1:16">
      <c r="A1746" s="246"/>
      <c r="B1746" s="246"/>
      <c r="C1746" s="30" t="s">
        <v>2230</v>
      </c>
      <c r="D1746" s="243" t="s">
        <v>2147</v>
      </c>
      <c r="E1746" s="17">
        <v>295</v>
      </c>
      <c r="F1746" s="244">
        <v>1</v>
      </c>
      <c r="G1746" s="470">
        <f t="shared" si="118"/>
        <v>295</v>
      </c>
      <c r="H1746" s="235"/>
      <c r="I1746" s="235"/>
      <c r="J1746" s="235"/>
      <c r="K1746" s="235"/>
      <c r="L1746" s="235"/>
      <c r="M1746" s="235"/>
      <c r="N1746" s="246"/>
      <c r="O1746" s="235"/>
      <c r="P1746" s="21"/>
    </row>
    <row r="1747" spans="1:16">
      <c r="A1747" s="246"/>
      <c r="B1747" s="246"/>
      <c r="C1747" s="30" t="s">
        <v>2231</v>
      </c>
      <c r="D1747" s="243" t="s">
        <v>2147</v>
      </c>
      <c r="E1747" s="17">
        <v>190</v>
      </c>
      <c r="F1747" s="244">
        <v>2</v>
      </c>
      <c r="G1747" s="470">
        <f t="shared" si="118"/>
        <v>380</v>
      </c>
      <c r="H1747" s="235"/>
      <c r="I1747" s="235"/>
      <c r="J1747" s="235"/>
      <c r="K1747" s="235"/>
      <c r="L1747" s="235"/>
      <c r="M1747" s="235"/>
      <c r="N1747" s="246"/>
      <c r="O1747" s="235"/>
      <c r="P1747" s="21"/>
    </row>
    <row r="1748" spans="1:16">
      <c r="A1748" s="246"/>
      <c r="B1748" s="246"/>
      <c r="C1748" s="30" t="s">
        <v>2232</v>
      </c>
      <c r="D1748" s="243" t="s">
        <v>2147</v>
      </c>
      <c r="E1748" s="17">
        <v>105</v>
      </c>
      <c r="F1748" s="244">
        <v>1</v>
      </c>
      <c r="G1748" s="470">
        <f t="shared" si="118"/>
        <v>105</v>
      </c>
      <c r="H1748" s="235"/>
      <c r="I1748" s="235"/>
      <c r="J1748" s="235"/>
      <c r="K1748" s="235"/>
      <c r="L1748" s="235"/>
      <c r="M1748" s="235"/>
      <c r="N1748" s="246"/>
      <c r="O1748" s="235"/>
      <c r="P1748" s="21"/>
    </row>
    <row r="1749" spans="1:16">
      <c r="A1749" s="246"/>
      <c r="B1749" s="471"/>
      <c r="C1749" s="30" t="s">
        <v>2233</v>
      </c>
      <c r="D1749" s="243" t="s">
        <v>2147</v>
      </c>
      <c r="E1749" s="17">
        <v>811.298</v>
      </c>
      <c r="F1749" s="244">
        <v>5</v>
      </c>
      <c r="G1749" s="470">
        <f t="shared" si="118"/>
        <v>4056.49</v>
      </c>
      <c r="H1749" s="235"/>
      <c r="I1749" s="235"/>
      <c r="J1749" s="235"/>
      <c r="K1749" s="235"/>
      <c r="L1749" s="235"/>
      <c r="M1749" s="235"/>
      <c r="N1749" s="246"/>
      <c r="O1749" s="235"/>
      <c r="P1749" s="21"/>
    </row>
    <row r="1750" spans="1:16">
      <c r="A1750" s="246"/>
      <c r="B1750" s="471" t="s">
        <v>2234</v>
      </c>
      <c r="C1750" s="30" t="s">
        <v>2235</v>
      </c>
      <c r="D1750" s="243" t="s">
        <v>2147</v>
      </c>
      <c r="E1750" s="17">
        <v>73.75</v>
      </c>
      <c r="F1750" s="244">
        <v>5</v>
      </c>
      <c r="G1750" s="470">
        <f t="shared" si="118"/>
        <v>368.75</v>
      </c>
      <c r="H1750" s="235"/>
      <c r="I1750" s="235"/>
      <c r="J1750" s="235"/>
      <c r="K1750" s="235"/>
      <c r="L1750" s="235"/>
      <c r="M1750" s="235"/>
      <c r="N1750" s="246"/>
      <c r="O1750" s="235"/>
      <c r="P1750" s="21"/>
    </row>
    <row r="1751" spans="1:16">
      <c r="A1751" s="246"/>
      <c r="B1751" s="471" t="s">
        <v>2236</v>
      </c>
      <c r="C1751" s="30" t="s">
        <v>2237</v>
      </c>
      <c r="D1751" s="243" t="s">
        <v>2147</v>
      </c>
      <c r="E1751" s="17">
        <v>73.75</v>
      </c>
      <c r="F1751" s="244">
        <v>5</v>
      </c>
      <c r="G1751" s="470">
        <f t="shared" si="118"/>
        <v>368.75</v>
      </c>
      <c r="H1751" s="235"/>
      <c r="I1751" s="235"/>
      <c r="J1751" s="235"/>
      <c r="K1751" s="235"/>
      <c r="L1751" s="235"/>
      <c r="M1751" s="235"/>
      <c r="N1751" s="246"/>
      <c r="O1751" s="235"/>
      <c r="P1751" s="21"/>
    </row>
    <row r="1752" spans="1:16">
      <c r="A1752" s="246"/>
      <c r="B1752" s="246"/>
      <c r="C1752" s="30" t="s">
        <v>2238</v>
      </c>
      <c r="D1752" s="243"/>
      <c r="E1752" s="17"/>
      <c r="F1752" s="244"/>
      <c r="G1752" s="470"/>
      <c r="H1752" s="235"/>
      <c r="I1752" s="235"/>
      <c r="J1752" s="235"/>
      <c r="K1752" s="235"/>
      <c r="L1752" s="235"/>
      <c r="M1752" s="235"/>
      <c r="N1752" s="246"/>
      <c r="O1752" s="235"/>
      <c r="P1752" s="21"/>
    </row>
    <row r="1753" spans="1:16">
      <c r="A1753" s="246"/>
      <c r="B1753" s="246"/>
      <c r="C1753" s="30" t="s">
        <v>2203</v>
      </c>
      <c r="D1753" s="243" t="s">
        <v>2147</v>
      </c>
      <c r="E1753" s="17">
        <v>295</v>
      </c>
      <c r="F1753" s="244">
        <v>1</v>
      </c>
      <c r="G1753" s="470">
        <f t="shared" si="118"/>
        <v>295</v>
      </c>
      <c r="H1753" s="235"/>
      <c r="I1753" s="235"/>
      <c r="J1753" s="235"/>
      <c r="K1753" s="235"/>
      <c r="L1753" s="235"/>
      <c r="M1753" s="235"/>
      <c r="N1753" s="246"/>
      <c r="O1753" s="235"/>
      <c r="P1753" s="21"/>
    </row>
    <row r="1754" spans="1:16">
      <c r="A1754" s="246"/>
      <c r="B1754" s="246"/>
      <c r="C1754" s="30" t="s">
        <v>2204</v>
      </c>
      <c r="D1754" s="243" t="s">
        <v>2147</v>
      </c>
      <c r="E1754" s="17">
        <v>295</v>
      </c>
      <c r="F1754" s="244">
        <v>1</v>
      </c>
      <c r="G1754" s="470">
        <f t="shared" si="118"/>
        <v>295</v>
      </c>
      <c r="H1754" s="235"/>
      <c r="I1754" s="235"/>
      <c r="J1754" s="235"/>
      <c r="K1754" s="235"/>
      <c r="L1754" s="235"/>
      <c r="M1754" s="235"/>
      <c r="N1754" s="246"/>
      <c r="O1754" s="235"/>
      <c r="P1754" s="21"/>
    </row>
    <row r="1755" spans="1:16">
      <c r="A1755" s="246"/>
      <c r="B1755" s="246"/>
      <c r="C1755" s="30" t="s">
        <v>2205</v>
      </c>
      <c r="D1755" s="243" t="s">
        <v>2147</v>
      </c>
      <c r="E1755" s="17">
        <v>295</v>
      </c>
      <c r="F1755" s="244">
        <v>1</v>
      </c>
      <c r="G1755" s="470">
        <f t="shared" si="118"/>
        <v>295</v>
      </c>
      <c r="H1755" s="235"/>
      <c r="I1755" s="235"/>
      <c r="J1755" s="235"/>
      <c r="K1755" s="235"/>
      <c r="L1755" s="235"/>
      <c r="M1755" s="235"/>
      <c r="N1755" s="246"/>
      <c r="O1755" s="235"/>
      <c r="P1755" s="21"/>
    </row>
    <row r="1756" spans="1:16">
      <c r="A1756" s="246"/>
      <c r="B1756" s="471"/>
      <c r="C1756" s="30" t="s">
        <v>2207</v>
      </c>
      <c r="D1756" s="243" t="s">
        <v>2147</v>
      </c>
      <c r="E1756" s="17">
        <v>295</v>
      </c>
      <c r="F1756" s="244">
        <v>1</v>
      </c>
      <c r="G1756" s="470">
        <f t="shared" si="118"/>
        <v>295</v>
      </c>
      <c r="H1756" s="235"/>
      <c r="I1756" s="235"/>
      <c r="J1756" s="235"/>
      <c r="K1756" s="235"/>
      <c r="L1756" s="235"/>
      <c r="M1756" s="235"/>
      <c r="N1756" s="246"/>
      <c r="O1756" s="235"/>
      <c r="P1756" s="21"/>
    </row>
    <row r="1757" spans="1:16">
      <c r="A1757" s="246"/>
      <c r="B1757" s="471" t="s">
        <v>2239</v>
      </c>
      <c r="C1757" s="30" t="s">
        <v>2209</v>
      </c>
      <c r="D1757" s="243" t="s">
        <v>2147</v>
      </c>
      <c r="E1757" s="17">
        <v>590</v>
      </c>
      <c r="F1757" s="244">
        <v>1</v>
      </c>
      <c r="G1757" s="470">
        <f t="shared" si="118"/>
        <v>590</v>
      </c>
      <c r="H1757" s="235"/>
      <c r="I1757" s="235"/>
      <c r="J1757" s="235"/>
      <c r="K1757" s="235"/>
      <c r="L1757" s="235"/>
      <c r="M1757" s="235"/>
      <c r="N1757" s="246"/>
      <c r="O1757" s="235"/>
      <c r="P1757" s="21"/>
    </row>
    <row r="1758" spans="1:16">
      <c r="A1758" s="246"/>
      <c r="B1758" s="246"/>
      <c r="C1758" s="30" t="s">
        <v>2210</v>
      </c>
      <c r="D1758" s="243" t="s">
        <v>2147</v>
      </c>
      <c r="E1758" s="17">
        <v>295</v>
      </c>
      <c r="F1758" s="244">
        <v>1</v>
      </c>
      <c r="G1758" s="470">
        <f t="shared" si="118"/>
        <v>295</v>
      </c>
      <c r="H1758" s="235"/>
      <c r="I1758" s="235"/>
      <c r="J1758" s="235"/>
      <c r="K1758" s="235"/>
      <c r="L1758" s="235"/>
      <c r="M1758" s="235"/>
      <c r="N1758" s="246"/>
      <c r="O1758" s="235"/>
      <c r="P1758" s="21"/>
    </row>
    <row r="1759" spans="1:16">
      <c r="A1759" s="246"/>
      <c r="B1759" s="471"/>
      <c r="C1759" s="30" t="s">
        <v>2211</v>
      </c>
      <c r="D1759" s="243" t="s">
        <v>2147</v>
      </c>
      <c r="E1759" s="17">
        <v>295</v>
      </c>
      <c r="F1759" s="244">
        <v>1</v>
      </c>
      <c r="G1759" s="470">
        <f t="shared" si="118"/>
        <v>295</v>
      </c>
      <c r="H1759" s="235"/>
      <c r="I1759" s="235"/>
      <c r="J1759" s="235"/>
      <c r="K1759" s="235"/>
      <c r="L1759" s="235"/>
      <c r="M1759" s="235"/>
      <c r="N1759" s="246"/>
      <c r="O1759" s="235"/>
      <c r="P1759" s="21"/>
    </row>
    <row r="1760" spans="1:16">
      <c r="A1760" s="246"/>
      <c r="B1760" s="246"/>
      <c r="C1760" s="30" t="s">
        <v>2212</v>
      </c>
      <c r="D1760" s="243" t="s">
        <v>2147</v>
      </c>
      <c r="E1760" s="17">
        <v>295</v>
      </c>
      <c r="F1760" s="244">
        <v>1</v>
      </c>
      <c r="G1760" s="470">
        <f t="shared" si="118"/>
        <v>295</v>
      </c>
      <c r="H1760" s="235"/>
      <c r="I1760" s="235"/>
      <c r="J1760" s="235"/>
      <c r="K1760" s="235"/>
      <c r="L1760" s="235"/>
      <c r="M1760" s="235"/>
      <c r="N1760" s="246"/>
      <c r="O1760" s="235"/>
      <c r="P1760" s="21"/>
    </row>
    <row r="1761" spans="1:16">
      <c r="A1761" s="246"/>
      <c r="B1761" s="246"/>
      <c r="C1761" s="30" t="s">
        <v>2213</v>
      </c>
      <c r="D1761" s="243" t="s">
        <v>2147</v>
      </c>
      <c r="E1761" s="17">
        <v>295</v>
      </c>
      <c r="F1761" s="244">
        <v>1</v>
      </c>
      <c r="G1761" s="470">
        <f t="shared" si="118"/>
        <v>295</v>
      </c>
      <c r="H1761" s="235"/>
      <c r="I1761" s="235"/>
      <c r="J1761" s="235"/>
      <c r="K1761" s="235"/>
      <c r="L1761" s="235"/>
      <c r="M1761" s="235"/>
      <c r="N1761" s="246"/>
      <c r="O1761" s="235"/>
      <c r="P1761" s="21"/>
    </row>
    <row r="1762" spans="1:16">
      <c r="A1762" s="246"/>
      <c r="B1762" s="246"/>
      <c r="C1762" s="30" t="s">
        <v>2214</v>
      </c>
      <c r="D1762" s="243" t="s">
        <v>2147</v>
      </c>
      <c r="E1762" s="17">
        <v>295</v>
      </c>
      <c r="F1762" s="244">
        <v>1</v>
      </c>
      <c r="G1762" s="470">
        <f t="shared" si="118"/>
        <v>295</v>
      </c>
      <c r="H1762" s="235"/>
      <c r="I1762" s="235"/>
      <c r="J1762" s="235"/>
      <c r="K1762" s="235"/>
      <c r="L1762" s="235"/>
      <c r="M1762" s="235"/>
      <c r="N1762" s="246"/>
      <c r="O1762" s="235"/>
      <c r="P1762" s="21"/>
    </row>
    <row r="1763" spans="1:16">
      <c r="A1763" s="246"/>
      <c r="B1763" s="246"/>
      <c r="C1763" s="30" t="s">
        <v>2215</v>
      </c>
      <c r="D1763" s="243" t="s">
        <v>2147</v>
      </c>
      <c r="E1763" s="17">
        <v>295</v>
      </c>
      <c r="F1763" s="244">
        <v>1</v>
      </c>
      <c r="G1763" s="470">
        <f t="shared" si="118"/>
        <v>295</v>
      </c>
      <c r="H1763" s="235"/>
      <c r="I1763" s="235"/>
      <c r="J1763" s="235"/>
      <c r="K1763" s="235"/>
      <c r="L1763" s="235"/>
      <c r="M1763" s="235"/>
      <c r="N1763" s="246"/>
      <c r="O1763" s="235"/>
      <c r="P1763" s="21"/>
    </row>
    <row r="1764" spans="1:16">
      <c r="A1764" s="246"/>
      <c r="B1764" s="246"/>
      <c r="C1764" s="30" t="s">
        <v>2216</v>
      </c>
      <c r="D1764" s="243" t="s">
        <v>2147</v>
      </c>
      <c r="E1764" s="17">
        <v>295</v>
      </c>
      <c r="F1764" s="244">
        <v>1</v>
      </c>
      <c r="G1764" s="470">
        <f t="shared" si="118"/>
        <v>295</v>
      </c>
      <c r="H1764" s="235"/>
      <c r="I1764" s="235"/>
      <c r="J1764" s="235"/>
      <c r="K1764" s="235"/>
      <c r="L1764" s="235"/>
      <c r="M1764" s="235"/>
      <c r="N1764" s="246"/>
      <c r="O1764" s="235"/>
      <c r="P1764" s="21"/>
    </row>
    <row r="1765" spans="1:16">
      <c r="A1765" s="246"/>
      <c r="B1765" s="246"/>
      <c r="C1765" s="30" t="s">
        <v>2217</v>
      </c>
      <c r="D1765" s="243" t="s">
        <v>2147</v>
      </c>
      <c r="E1765" s="17">
        <v>295</v>
      </c>
      <c r="F1765" s="244">
        <v>1</v>
      </c>
      <c r="G1765" s="470">
        <f>E1766*F1765</f>
        <v>295</v>
      </c>
      <c r="H1765" s="235"/>
      <c r="I1765" s="235"/>
      <c r="J1765" s="235"/>
      <c r="K1765" s="235"/>
      <c r="L1765" s="235"/>
      <c r="M1765" s="235"/>
      <c r="N1765" s="246"/>
      <c r="O1765" s="235"/>
      <c r="P1765" s="21"/>
    </row>
    <row r="1766" spans="1:16">
      <c r="A1766" s="246"/>
      <c r="B1766" s="246"/>
      <c r="C1766" s="30" t="s">
        <v>2218</v>
      </c>
      <c r="D1766" s="243" t="s">
        <v>2147</v>
      </c>
      <c r="E1766" s="17">
        <v>295</v>
      </c>
      <c r="F1766" s="244">
        <v>1</v>
      </c>
      <c r="G1766" s="470">
        <f>E1766*F1766</f>
        <v>295</v>
      </c>
      <c r="H1766" s="235"/>
      <c r="I1766" s="235"/>
      <c r="J1766" s="235"/>
      <c r="K1766" s="235"/>
      <c r="L1766" s="235"/>
      <c r="M1766" s="235"/>
      <c r="N1766" s="246"/>
      <c r="O1766" s="235"/>
      <c r="P1766" s="21"/>
    </row>
    <row r="1767" spans="1:16">
      <c r="A1767" s="246"/>
      <c r="B1767" s="246"/>
      <c r="C1767" s="30" t="s">
        <v>2219</v>
      </c>
      <c r="D1767" s="243" t="s">
        <v>2147</v>
      </c>
      <c r="E1767" s="17">
        <v>393.33</v>
      </c>
      <c r="F1767" s="244">
        <v>1</v>
      </c>
      <c r="G1767" s="470">
        <f t="shared" ref="G1767:G1796" si="119">E1767*F1767</f>
        <v>393.33</v>
      </c>
      <c r="H1767" s="235"/>
      <c r="I1767" s="235"/>
      <c r="J1767" s="235"/>
      <c r="K1767" s="235"/>
      <c r="L1767" s="235"/>
      <c r="M1767" s="235"/>
      <c r="N1767" s="246"/>
      <c r="O1767" s="235"/>
      <c r="P1767" s="21"/>
    </row>
    <row r="1768" spans="1:16">
      <c r="A1768" s="246"/>
      <c r="B1768" s="246"/>
      <c r="C1768" s="30" t="s">
        <v>2220</v>
      </c>
      <c r="D1768" s="243" t="s">
        <v>2147</v>
      </c>
      <c r="E1768" s="17">
        <v>393.33</v>
      </c>
      <c r="F1768" s="244">
        <v>1</v>
      </c>
      <c r="G1768" s="470">
        <f t="shared" si="119"/>
        <v>393.33</v>
      </c>
      <c r="H1768" s="235"/>
      <c r="I1768" s="235"/>
      <c r="J1768" s="235"/>
      <c r="K1768" s="235"/>
      <c r="L1768" s="235"/>
      <c r="M1768" s="235"/>
      <c r="N1768" s="246"/>
      <c r="O1768" s="235"/>
      <c r="P1768" s="21"/>
    </row>
    <row r="1769" spans="1:16">
      <c r="A1769" s="246"/>
      <c r="B1769" s="246"/>
      <c r="C1769" s="30" t="s">
        <v>2221</v>
      </c>
      <c r="D1769" s="243" t="s">
        <v>2147</v>
      </c>
      <c r="E1769" s="17">
        <v>393.34</v>
      </c>
      <c r="F1769" s="244">
        <v>1</v>
      </c>
      <c r="G1769" s="470">
        <f t="shared" si="119"/>
        <v>393.34</v>
      </c>
      <c r="H1769" s="235"/>
      <c r="I1769" s="235"/>
      <c r="J1769" s="235"/>
      <c r="K1769" s="235"/>
      <c r="L1769" s="235"/>
      <c r="M1769" s="235"/>
      <c r="N1769" s="246"/>
      <c r="O1769" s="235"/>
      <c r="P1769" s="21"/>
    </row>
    <row r="1770" spans="1:16">
      <c r="A1770" s="246"/>
      <c r="B1770" s="246"/>
      <c r="C1770" s="30" t="s">
        <v>2222</v>
      </c>
      <c r="D1770" s="243" t="s">
        <v>2147</v>
      </c>
      <c r="E1770" s="17">
        <v>98.33</v>
      </c>
      <c r="F1770" s="244">
        <v>6</v>
      </c>
      <c r="G1770" s="470">
        <f t="shared" si="119"/>
        <v>589.98</v>
      </c>
      <c r="H1770" s="235"/>
      <c r="I1770" s="235"/>
      <c r="J1770" s="235"/>
      <c r="K1770" s="235"/>
      <c r="L1770" s="235"/>
      <c r="M1770" s="235"/>
      <c r="N1770" s="246"/>
      <c r="O1770" s="235"/>
      <c r="P1770" s="21"/>
    </row>
    <row r="1771" spans="1:16">
      <c r="A1771" s="246"/>
      <c r="B1771" s="246"/>
      <c r="C1771" s="30" t="s">
        <v>2223</v>
      </c>
      <c r="D1771" s="243" t="s">
        <v>2147</v>
      </c>
      <c r="E1771" s="17">
        <v>590</v>
      </c>
      <c r="F1771" s="244">
        <v>1</v>
      </c>
      <c r="G1771" s="470">
        <f t="shared" si="119"/>
        <v>590</v>
      </c>
      <c r="H1771" s="235"/>
      <c r="I1771" s="235"/>
      <c r="J1771" s="235"/>
      <c r="K1771" s="235"/>
      <c r="L1771" s="235"/>
      <c r="M1771" s="235"/>
      <c r="N1771" s="246"/>
      <c r="O1771" s="235"/>
      <c r="P1771" s="21"/>
    </row>
    <row r="1772" spans="1:16">
      <c r="A1772" s="246"/>
      <c r="B1772" s="246"/>
      <c r="C1772" s="30" t="s">
        <v>2224</v>
      </c>
      <c r="D1772" s="243" t="s">
        <v>2147</v>
      </c>
      <c r="E1772" s="17">
        <v>590</v>
      </c>
      <c r="F1772" s="244">
        <v>1</v>
      </c>
      <c r="G1772" s="470">
        <f t="shared" si="119"/>
        <v>590</v>
      </c>
      <c r="H1772" s="235"/>
      <c r="I1772" s="235"/>
      <c r="J1772" s="235"/>
      <c r="K1772" s="235"/>
      <c r="L1772" s="235"/>
      <c r="M1772" s="235"/>
      <c r="N1772" s="246"/>
      <c r="O1772" s="235"/>
      <c r="P1772" s="21"/>
    </row>
    <row r="1773" spans="1:16">
      <c r="A1773" s="246"/>
      <c r="B1773" s="246"/>
      <c r="C1773" s="30" t="s">
        <v>2226</v>
      </c>
      <c r="D1773" s="243" t="s">
        <v>2147</v>
      </c>
      <c r="E1773" s="17">
        <v>590</v>
      </c>
      <c r="F1773" s="244">
        <v>1</v>
      </c>
      <c r="G1773" s="470">
        <f t="shared" si="119"/>
        <v>590</v>
      </c>
      <c r="H1773" s="235"/>
      <c r="I1773" s="235"/>
      <c r="J1773" s="235"/>
      <c r="K1773" s="235"/>
      <c r="L1773" s="235"/>
      <c r="M1773" s="235"/>
      <c r="N1773" s="246"/>
      <c r="O1773" s="235"/>
      <c r="P1773" s="21"/>
    </row>
    <row r="1774" spans="1:16">
      <c r="A1774" s="246"/>
      <c r="B1774" s="246"/>
      <c r="C1774" s="30" t="s">
        <v>2227</v>
      </c>
      <c r="D1774" s="243" t="s">
        <v>2147</v>
      </c>
      <c r="E1774" s="17">
        <v>295</v>
      </c>
      <c r="F1774" s="244">
        <v>1</v>
      </c>
      <c r="G1774" s="470">
        <f t="shared" si="119"/>
        <v>295</v>
      </c>
      <c r="H1774" s="235"/>
      <c r="I1774" s="235"/>
      <c r="J1774" s="235"/>
      <c r="K1774" s="235"/>
      <c r="L1774" s="235"/>
      <c r="M1774" s="235"/>
      <c r="N1774" s="246"/>
      <c r="O1774" s="235"/>
      <c r="P1774" s="21"/>
    </row>
    <row r="1775" spans="1:16">
      <c r="A1775" s="246"/>
      <c r="B1775" s="246"/>
      <c r="C1775" s="30" t="s">
        <v>2228</v>
      </c>
      <c r="D1775" s="243" t="s">
        <v>2147</v>
      </c>
      <c r="E1775" s="17">
        <v>295</v>
      </c>
      <c r="F1775" s="244">
        <v>1</v>
      </c>
      <c r="G1775" s="470">
        <f t="shared" si="119"/>
        <v>295</v>
      </c>
      <c r="H1775" s="235"/>
      <c r="I1775" s="235"/>
      <c r="J1775" s="235"/>
      <c r="K1775" s="235"/>
      <c r="L1775" s="235"/>
      <c r="M1775" s="235"/>
      <c r="N1775" s="246"/>
      <c r="O1775" s="235"/>
      <c r="P1775" s="21"/>
    </row>
    <row r="1776" spans="1:16">
      <c r="A1776" s="246"/>
      <c r="B1776" s="246"/>
      <c r="C1776" s="30" t="s">
        <v>2229</v>
      </c>
      <c r="D1776" s="243" t="s">
        <v>2147</v>
      </c>
      <c r="E1776" s="17">
        <v>295</v>
      </c>
      <c r="F1776" s="244">
        <v>1</v>
      </c>
      <c r="G1776" s="470">
        <f t="shared" si="119"/>
        <v>295</v>
      </c>
      <c r="H1776" s="235"/>
      <c r="I1776" s="235"/>
      <c r="J1776" s="235"/>
      <c r="K1776" s="235"/>
      <c r="L1776" s="235"/>
      <c r="M1776" s="235"/>
      <c r="N1776" s="246"/>
      <c r="O1776" s="235"/>
      <c r="P1776" s="21"/>
    </row>
    <row r="1777" spans="1:16">
      <c r="A1777" s="246"/>
      <c r="B1777" s="246"/>
      <c r="C1777" s="30" t="s">
        <v>2230</v>
      </c>
      <c r="D1777" s="243" t="s">
        <v>2147</v>
      </c>
      <c r="E1777" s="17">
        <v>295</v>
      </c>
      <c r="F1777" s="244">
        <v>1</v>
      </c>
      <c r="G1777" s="470">
        <f t="shared" si="119"/>
        <v>295</v>
      </c>
      <c r="H1777" s="235"/>
      <c r="I1777" s="235"/>
      <c r="J1777" s="235"/>
      <c r="K1777" s="235"/>
      <c r="L1777" s="235"/>
      <c r="M1777" s="235"/>
      <c r="N1777" s="246"/>
      <c r="O1777" s="235"/>
      <c r="P1777" s="21"/>
    </row>
    <row r="1778" spans="1:16">
      <c r="A1778" s="246"/>
      <c r="B1778" s="246"/>
      <c r="C1778" s="30" t="s">
        <v>2232</v>
      </c>
      <c r="D1778" s="243" t="s">
        <v>2147</v>
      </c>
      <c r="E1778" s="17">
        <v>105</v>
      </c>
      <c r="F1778" s="244">
        <v>1</v>
      </c>
      <c r="G1778" s="470">
        <f t="shared" si="119"/>
        <v>105</v>
      </c>
      <c r="H1778" s="235"/>
      <c r="I1778" s="235"/>
      <c r="J1778" s="235"/>
      <c r="K1778" s="235"/>
      <c r="L1778" s="235"/>
      <c r="M1778" s="235"/>
      <c r="N1778" s="246"/>
      <c r="O1778" s="235"/>
      <c r="P1778" s="21"/>
    </row>
    <row r="1779" spans="1:16">
      <c r="A1779" s="246"/>
      <c r="B1779" s="471"/>
      <c r="C1779" s="30" t="s">
        <v>2240</v>
      </c>
      <c r="D1779" s="243" t="s">
        <v>2147</v>
      </c>
      <c r="E1779" s="17">
        <v>835.86599999999999</v>
      </c>
      <c r="F1779" s="244">
        <v>5</v>
      </c>
      <c r="G1779" s="470">
        <f t="shared" si="119"/>
        <v>4179.33</v>
      </c>
      <c r="H1779" s="235"/>
      <c r="I1779" s="235"/>
      <c r="J1779" s="235"/>
      <c r="K1779" s="235"/>
      <c r="L1779" s="235"/>
      <c r="M1779" s="235"/>
      <c r="N1779" s="246"/>
      <c r="O1779" s="235"/>
      <c r="P1779" s="21"/>
    </row>
    <row r="1780" spans="1:16">
      <c r="A1780" s="246"/>
      <c r="B1780" s="471" t="s">
        <v>2241</v>
      </c>
      <c r="C1780" s="30" t="s">
        <v>2242</v>
      </c>
      <c r="D1780" s="243" t="s">
        <v>2147</v>
      </c>
      <c r="E1780" s="17">
        <v>98.317499999999995</v>
      </c>
      <c r="F1780" s="244">
        <v>8</v>
      </c>
      <c r="G1780" s="470">
        <f t="shared" si="119"/>
        <v>786.54</v>
      </c>
      <c r="H1780" s="235"/>
      <c r="I1780" s="235"/>
      <c r="J1780" s="235"/>
      <c r="K1780" s="235"/>
      <c r="L1780" s="235"/>
      <c r="M1780" s="235"/>
      <c r="N1780" s="246"/>
      <c r="O1780" s="235"/>
      <c r="P1780" s="21"/>
    </row>
    <row r="1781" spans="1:16">
      <c r="A1781" s="243"/>
      <c r="B1781" s="475" t="s">
        <v>2236</v>
      </c>
      <c r="C1781" s="27" t="s">
        <v>2237</v>
      </c>
      <c r="D1781" s="243" t="s">
        <v>2147</v>
      </c>
      <c r="E1781" s="17">
        <v>98.317999999999998</v>
      </c>
      <c r="F1781" s="244">
        <v>5</v>
      </c>
      <c r="G1781" s="470">
        <f t="shared" si="119"/>
        <v>491.59</v>
      </c>
      <c r="H1781" s="35"/>
      <c r="I1781" s="35"/>
      <c r="J1781" s="35"/>
      <c r="K1781" s="35"/>
      <c r="L1781" s="35"/>
      <c r="M1781" s="35"/>
      <c r="N1781" s="243"/>
      <c r="O1781" s="35"/>
      <c r="P1781" s="51"/>
    </row>
    <row r="1782" spans="1:16">
      <c r="A1782" s="246"/>
      <c r="B1782" s="246"/>
      <c r="C1782" s="30" t="s">
        <v>2243</v>
      </c>
      <c r="D1782" s="243"/>
      <c r="E1782" s="17"/>
      <c r="F1782" s="244"/>
      <c r="G1782" s="470"/>
      <c r="H1782" s="235"/>
      <c r="I1782" s="235"/>
      <c r="J1782" s="235"/>
      <c r="K1782" s="235"/>
      <c r="L1782" s="235"/>
      <c r="M1782" s="235"/>
      <c r="N1782" s="246"/>
      <c r="O1782" s="235"/>
      <c r="P1782" s="21"/>
    </row>
    <row r="1783" spans="1:16">
      <c r="A1783" s="246"/>
      <c r="B1783" s="246"/>
      <c r="C1783" s="30" t="s">
        <v>2244</v>
      </c>
      <c r="D1783" s="243"/>
      <c r="E1783" s="17"/>
      <c r="F1783" s="244"/>
      <c r="G1783" s="470"/>
      <c r="H1783" s="235"/>
      <c r="I1783" s="235"/>
      <c r="J1783" s="235"/>
      <c r="K1783" s="235"/>
      <c r="L1783" s="235"/>
      <c r="M1783" s="235"/>
      <c r="N1783" s="246"/>
      <c r="O1783" s="235"/>
      <c r="P1783" s="21"/>
    </row>
    <row r="1784" spans="1:16">
      <c r="A1784" s="246"/>
      <c r="B1784" s="246"/>
      <c r="C1784" s="30" t="s">
        <v>2245</v>
      </c>
      <c r="D1784" s="243" t="s">
        <v>2147</v>
      </c>
      <c r="E1784" s="17">
        <v>1180</v>
      </c>
      <c r="F1784" s="244">
        <v>1</v>
      </c>
      <c r="G1784" s="470">
        <f t="shared" si="119"/>
        <v>1180</v>
      </c>
      <c r="H1784" s="235"/>
      <c r="I1784" s="235"/>
      <c r="J1784" s="235"/>
      <c r="K1784" s="235"/>
      <c r="L1784" s="235"/>
      <c r="M1784" s="235"/>
      <c r="N1784" s="246"/>
      <c r="O1784" s="235"/>
      <c r="P1784" s="21"/>
    </row>
    <row r="1785" spans="1:16">
      <c r="A1785" s="246"/>
      <c r="B1785" s="246" t="s">
        <v>2246</v>
      </c>
      <c r="C1785" s="30" t="s">
        <v>2247</v>
      </c>
      <c r="D1785" s="243" t="s">
        <v>2147</v>
      </c>
      <c r="E1785" s="17">
        <v>1770</v>
      </c>
      <c r="F1785" s="244">
        <v>1</v>
      </c>
      <c r="G1785" s="470">
        <f t="shared" si="119"/>
        <v>1770</v>
      </c>
      <c r="H1785" s="235"/>
      <c r="I1785" s="235"/>
      <c r="J1785" s="235"/>
      <c r="K1785" s="235"/>
      <c r="L1785" s="235"/>
      <c r="M1785" s="235"/>
      <c r="N1785" s="246"/>
      <c r="O1785" s="235"/>
      <c r="P1785" s="21"/>
    </row>
    <row r="1786" spans="1:16" ht="25.5">
      <c r="A1786" s="246"/>
      <c r="B1786" s="246" t="s">
        <v>2248</v>
      </c>
      <c r="C1786" s="30" t="s">
        <v>2249</v>
      </c>
      <c r="D1786" s="243" t="s">
        <v>2147</v>
      </c>
      <c r="E1786" s="17">
        <v>1770</v>
      </c>
      <c r="F1786" s="244">
        <v>1</v>
      </c>
      <c r="G1786" s="470">
        <f t="shared" si="119"/>
        <v>1770</v>
      </c>
      <c r="H1786" s="235"/>
      <c r="I1786" s="235"/>
      <c r="J1786" s="235"/>
      <c r="K1786" s="235"/>
      <c r="L1786" s="235"/>
      <c r="M1786" s="235"/>
      <c r="N1786" s="246"/>
      <c r="O1786" s="235"/>
      <c r="P1786" s="21"/>
    </row>
    <row r="1787" spans="1:16" ht="25.5">
      <c r="A1787" s="246"/>
      <c r="B1787" s="246" t="s">
        <v>2250</v>
      </c>
      <c r="C1787" s="30" t="s">
        <v>2251</v>
      </c>
      <c r="D1787" s="243" t="s">
        <v>2147</v>
      </c>
      <c r="E1787" s="17">
        <v>1180</v>
      </c>
      <c r="F1787" s="244">
        <v>1</v>
      </c>
      <c r="G1787" s="470">
        <f t="shared" si="119"/>
        <v>1180</v>
      </c>
      <c r="H1787" s="235"/>
      <c r="I1787" s="235"/>
      <c r="J1787" s="235"/>
      <c r="K1787" s="235"/>
      <c r="L1787" s="235"/>
      <c r="M1787" s="235"/>
      <c r="N1787" s="246"/>
      <c r="O1787" s="235"/>
      <c r="P1787" s="21"/>
    </row>
    <row r="1788" spans="1:16">
      <c r="A1788" s="246"/>
      <c r="B1788" s="246" t="s">
        <v>2252</v>
      </c>
      <c r="C1788" s="30" t="s">
        <v>2253</v>
      </c>
      <c r="D1788" s="243" t="s">
        <v>2147</v>
      </c>
      <c r="E1788" s="17">
        <v>1180</v>
      </c>
      <c r="F1788" s="244">
        <v>1</v>
      </c>
      <c r="G1788" s="470">
        <f t="shared" si="119"/>
        <v>1180</v>
      </c>
      <c r="H1788" s="235"/>
      <c r="I1788" s="235"/>
      <c r="J1788" s="235"/>
      <c r="K1788" s="235"/>
      <c r="L1788" s="235"/>
      <c r="M1788" s="235"/>
      <c r="N1788" s="246"/>
      <c r="O1788" s="235"/>
      <c r="P1788" s="21"/>
    </row>
    <row r="1789" spans="1:16">
      <c r="A1789" s="246"/>
      <c r="B1789" s="246"/>
      <c r="C1789" s="30" t="s">
        <v>2254</v>
      </c>
      <c r="D1789" s="243" t="s">
        <v>2147</v>
      </c>
      <c r="E1789" s="17">
        <v>1180</v>
      </c>
      <c r="F1789" s="244">
        <v>1</v>
      </c>
      <c r="G1789" s="470">
        <f t="shared" si="119"/>
        <v>1180</v>
      </c>
      <c r="H1789" s="235"/>
      <c r="I1789" s="235"/>
      <c r="J1789" s="235"/>
      <c r="K1789" s="235"/>
      <c r="L1789" s="235"/>
      <c r="M1789" s="235"/>
      <c r="N1789" s="246"/>
      <c r="O1789" s="235"/>
      <c r="P1789" s="21"/>
    </row>
    <row r="1790" spans="1:16">
      <c r="A1790" s="246"/>
      <c r="B1790" s="246" t="s">
        <v>2255</v>
      </c>
      <c r="C1790" s="30" t="s">
        <v>2256</v>
      </c>
      <c r="D1790" s="243" t="s">
        <v>2147</v>
      </c>
      <c r="E1790" s="17">
        <v>1180</v>
      </c>
      <c r="F1790" s="244">
        <v>1</v>
      </c>
      <c r="G1790" s="470">
        <f t="shared" si="119"/>
        <v>1180</v>
      </c>
      <c r="H1790" s="235"/>
      <c r="I1790" s="235"/>
      <c r="J1790" s="235"/>
      <c r="K1790" s="235"/>
      <c r="L1790" s="235"/>
      <c r="M1790" s="235"/>
      <c r="N1790" s="246"/>
      <c r="O1790" s="235"/>
      <c r="P1790" s="21"/>
    </row>
    <row r="1791" spans="1:16">
      <c r="A1791" s="246"/>
      <c r="B1791" s="471" t="s">
        <v>2257</v>
      </c>
      <c r="C1791" s="30" t="s">
        <v>2258</v>
      </c>
      <c r="D1791" s="243" t="s">
        <v>2147</v>
      </c>
      <c r="E1791" s="17">
        <v>1180</v>
      </c>
      <c r="F1791" s="244">
        <v>1</v>
      </c>
      <c r="G1791" s="470">
        <f t="shared" si="119"/>
        <v>1180</v>
      </c>
      <c r="H1791" s="235"/>
      <c r="I1791" s="235"/>
      <c r="J1791" s="235"/>
      <c r="K1791" s="235"/>
      <c r="L1791" s="235"/>
      <c r="M1791" s="235"/>
      <c r="N1791" s="246"/>
      <c r="O1791" s="235"/>
      <c r="P1791" s="21"/>
    </row>
    <row r="1792" spans="1:16">
      <c r="A1792" s="246"/>
      <c r="B1792" s="246"/>
      <c r="C1792" s="30" t="s">
        <v>2259</v>
      </c>
      <c r="D1792" s="243" t="s">
        <v>2147</v>
      </c>
      <c r="E1792" s="17">
        <v>1180</v>
      </c>
      <c r="F1792" s="244">
        <v>1</v>
      </c>
      <c r="G1792" s="470">
        <f t="shared" si="119"/>
        <v>1180</v>
      </c>
      <c r="H1792" s="235"/>
      <c r="I1792" s="235"/>
      <c r="J1792" s="235"/>
      <c r="K1792" s="235"/>
      <c r="L1792" s="235"/>
      <c r="M1792" s="235"/>
      <c r="N1792" s="246"/>
      <c r="O1792" s="235"/>
      <c r="P1792" s="21"/>
    </row>
    <row r="1793" spans="1:16">
      <c r="A1793" s="246"/>
      <c r="B1793" s="246"/>
      <c r="C1793" s="30" t="s">
        <v>2260</v>
      </c>
      <c r="D1793" s="243" t="s">
        <v>2147</v>
      </c>
      <c r="E1793" s="17">
        <v>4248</v>
      </c>
      <c r="F1793" s="244">
        <v>1</v>
      </c>
      <c r="G1793" s="470">
        <f t="shared" si="119"/>
        <v>4248</v>
      </c>
      <c r="H1793" s="235"/>
      <c r="I1793" s="235"/>
      <c r="J1793" s="235"/>
      <c r="K1793" s="235"/>
      <c r="L1793" s="235"/>
      <c r="M1793" s="235"/>
      <c r="N1793" s="246"/>
      <c r="O1793" s="235"/>
      <c r="P1793" s="21"/>
    </row>
    <row r="1794" spans="1:16">
      <c r="A1794" s="246"/>
      <c r="B1794" s="246"/>
      <c r="C1794" s="30" t="s">
        <v>2261</v>
      </c>
      <c r="D1794" s="243" t="s">
        <v>2147</v>
      </c>
      <c r="E1794" s="17">
        <v>4720</v>
      </c>
      <c r="F1794" s="244">
        <v>1</v>
      </c>
      <c r="G1794" s="470">
        <f t="shared" si="119"/>
        <v>4720</v>
      </c>
      <c r="H1794" s="235"/>
      <c r="I1794" s="235"/>
      <c r="J1794" s="235"/>
      <c r="K1794" s="235"/>
      <c r="L1794" s="235"/>
      <c r="M1794" s="235"/>
      <c r="N1794" s="246"/>
      <c r="O1794" s="235"/>
      <c r="P1794" s="21"/>
    </row>
    <row r="1795" spans="1:16">
      <c r="A1795" s="246"/>
      <c r="B1795" s="246"/>
      <c r="C1795" s="30" t="s">
        <v>2262</v>
      </c>
      <c r="D1795" s="243" t="s">
        <v>2147</v>
      </c>
      <c r="E1795" s="17">
        <v>4720</v>
      </c>
      <c r="F1795" s="244">
        <v>1</v>
      </c>
      <c r="G1795" s="470">
        <f t="shared" si="119"/>
        <v>4720</v>
      </c>
      <c r="H1795" s="235"/>
      <c r="I1795" s="235"/>
      <c r="J1795" s="235"/>
      <c r="K1795" s="235"/>
      <c r="L1795" s="235"/>
      <c r="M1795" s="235"/>
      <c r="N1795" s="246"/>
      <c r="O1795" s="235"/>
      <c r="P1795" s="21"/>
    </row>
    <row r="1796" spans="1:16" ht="25.5">
      <c r="A1796" s="246"/>
      <c r="B1796" s="246"/>
      <c r="C1796" s="60" t="s">
        <v>2263</v>
      </c>
      <c r="D1796" s="243" t="s">
        <v>2147</v>
      </c>
      <c r="E1796" s="17">
        <v>4248</v>
      </c>
      <c r="F1796" s="244">
        <v>1</v>
      </c>
      <c r="G1796" s="470">
        <f t="shared" si="119"/>
        <v>4248</v>
      </c>
      <c r="H1796" s="235"/>
      <c r="I1796" s="235"/>
      <c r="J1796" s="235"/>
      <c r="K1796" s="235"/>
      <c r="L1796" s="235"/>
      <c r="M1796" s="235"/>
      <c r="N1796" s="246"/>
      <c r="O1796" s="235"/>
      <c r="P1796" s="21"/>
    </row>
    <row r="1797" spans="1:16">
      <c r="A1797" s="246"/>
      <c r="B1797" s="246"/>
      <c r="C1797" s="60" t="s">
        <v>2264</v>
      </c>
      <c r="D1797" s="243"/>
      <c r="E1797" s="17"/>
      <c r="F1797" s="244"/>
      <c r="G1797" s="470"/>
      <c r="H1797" s="235"/>
      <c r="I1797" s="235"/>
      <c r="J1797" s="235"/>
      <c r="K1797" s="235"/>
      <c r="L1797" s="235"/>
      <c r="M1797" s="235"/>
      <c r="N1797" s="246"/>
      <c r="O1797" s="235"/>
      <c r="P1797" s="21"/>
    </row>
    <row r="1798" spans="1:16">
      <c r="A1798" s="246"/>
      <c r="B1798" s="246"/>
      <c r="C1798" s="60" t="s">
        <v>2265</v>
      </c>
      <c r="D1798" s="243" t="s">
        <v>2147</v>
      </c>
      <c r="E1798" s="17">
        <v>118</v>
      </c>
      <c r="F1798" s="244">
        <v>1</v>
      </c>
      <c r="G1798" s="470">
        <f>E1798*F1798</f>
        <v>118</v>
      </c>
      <c r="H1798" s="235"/>
      <c r="I1798" s="235"/>
      <c r="J1798" s="235"/>
      <c r="K1798" s="235"/>
      <c r="L1798" s="235"/>
      <c r="M1798" s="235"/>
      <c r="N1798" s="246"/>
      <c r="O1798" s="235"/>
      <c r="P1798" s="21"/>
    </row>
    <row r="1799" spans="1:16">
      <c r="A1799" s="246"/>
      <c r="B1799" s="246"/>
      <c r="C1799" s="60" t="s">
        <v>2266</v>
      </c>
      <c r="D1799" s="243" t="s">
        <v>2147</v>
      </c>
      <c r="E1799" s="17">
        <v>118</v>
      </c>
      <c r="F1799" s="244">
        <v>1</v>
      </c>
      <c r="G1799" s="470">
        <f>E1799*F1799</f>
        <v>118</v>
      </c>
      <c r="H1799" s="235"/>
      <c r="I1799" s="235"/>
      <c r="J1799" s="235"/>
      <c r="K1799" s="235"/>
      <c r="L1799" s="235"/>
      <c r="M1799" s="235"/>
      <c r="N1799" s="246"/>
      <c r="O1799" s="235"/>
      <c r="P1799" s="21"/>
    </row>
    <row r="1800" spans="1:16">
      <c r="A1800" s="246"/>
      <c r="B1800" s="246"/>
      <c r="C1800" s="60" t="s">
        <v>2267</v>
      </c>
      <c r="D1800" s="243"/>
      <c r="E1800" s="17"/>
      <c r="F1800" s="244"/>
      <c r="G1800" s="470"/>
      <c r="H1800" s="235"/>
      <c r="I1800" s="235"/>
      <c r="J1800" s="235"/>
      <c r="K1800" s="235"/>
      <c r="L1800" s="235"/>
      <c r="M1800" s="235"/>
      <c r="N1800" s="246"/>
      <c r="O1800" s="235"/>
      <c r="P1800" s="21"/>
    </row>
    <row r="1801" spans="1:16">
      <c r="A1801" s="246"/>
      <c r="B1801" s="471" t="s">
        <v>2268</v>
      </c>
      <c r="C1801" s="60" t="s">
        <v>2269</v>
      </c>
      <c r="D1801" s="243" t="s">
        <v>2147</v>
      </c>
      <c r="E1801" s="17">
        <v>118</v>
      </c>
      <c r="F1801" s="244">
        <v>1</v>
      </c>
      <c r="G1801" s="470">
        <f t="shared" ref="G1801:G1806" si="120">E1801*F1801</f>
        <v>118</v>
      </c>
      <c r="H1801" s="235"/>
      <c r="I1801" s="235"/>
      <c r="J1801" s="235"/>
      <c r="K1801" s="235"/>
      <c r="L1801" s="235"/>
      <c r="M1801" s="235"/>
      <c r="N1801" s="246"/>
      <c r="O1801" s="235"/>
      <c r="P1801" s="21"/>
    </row>
    <row r="1802" spans="1:16">
      <c r="A1802" s="246"/>
      <c r="B1802" s="77" t="s">
        <v>2270</v>
      </c>
      <c r="C1802" s="60" t="s">
        <v>2271</v>
      </c>
      <c r="D1802" s="243" t="s">
        <v>2147</v>
      </c>
      <c r="E1802" s="17">
        <v>118</v>
      </c>
      <c r="F1802" s="244">
        <v>1</v>
      </c>
      <c r="G1802" s="470">
        <f t="shared" si="120"/>
        <v>118</v>
      </c>
      <c r="H1802" s="235"/>
      <c r="I1802" s="235"/>
      <c r="J1802" s="235"/>
      <c r="K1802" s="235"/>
      <c r="L1802" s="235"/>
      <c r="M1802" s="235"/>
      <c r="N1802" s="246"/>
      <c r="O1802" s="235"/>
      <c r="P1802" s="21"/>
    </row>
    <row r="1803" spans="1:16">
      <c r="A1803" s="246"/>
      <c r="B1803" s="246" t="s">
        <v>2272</v>
      </c>
      <c r="C1803" s="60" t="s">
        <v>2273</v>
      </c>
      <c r="D1803" s="243" t="s">
        <v>2147</v>
      </c>
      <c r="E1803" s="17">
        <v>118</v>
      </c>
      <c r="F1803" s="244">
        <v>2</v>
      </c>
      <c r="G1803" s="470">
        <f t="shared" si="120"/>
        <v>236</v>
      </c>
      <c r="H1803" s="235"/>
      <c r="I1803" s="235"/>
      <c r="J1803" s="235"/>
      <c r="K1803" s="235"/>
      <c r="L1803" s="235"/>
      <c r="M1803" s="235"/>
      <c r="N1803" s="246"/>
      <c r="O1803" s="235"/>
      <c r="P1803" s="21"/>
    </row>
    <row r="1804" spans="1:16">
      <c r="A1804" s="246"/>
      <c r="B1804" s="246"/>
      <c r="C1804" s="60" t="s">
        <v>2274</v>
      </c>
      <c r="D1804" s="243" t="s">
        <v>2147</v>
      </c>
      <c r="E1804" s="17">
        <v>118</v>
      </c>
      <c r="F1804" s="244">
        <v>1</v>
      </c>
      <c r="G1804" s="470">
        <f t="shared" si="120"/>
        <v>118</v>
      </c>
      <c r="H1804" s="235"/>
      <c r="I1804" s="235"/>
      <c r="J1804" s="235"/>
      <c r="K1804" s="235"/>
      <c r="L1804" s="235"/>
      <c r="M1804" s="235"/>
      <c r="N1804" s="246"/>
      <c r="O1804" s="235"/>
      <c r="P1804" s="21"/>
    </row>
    <row r="1805" spans="1:16">
      <c r="A1805" s="246"/>
      <c r="B1805" s="246"/>
      <c r="C1805" s="60" t="s">
        <v>2275</v>
      </c>
      <c r="D1805" s="243" t="s">
        <v>2147</v>
      </c>
      <c r="E1805" s="17">
        <v>118</v>
      </c>
      <c r="F1805" s="244">
        <v>1</v>
      </c>
      <c r="G1805" s="470">
        <f t="shared" si="120"/>
        <v>118</v>
      </c>
      <c r="H1805" s="235"/>
      <c r="I1805" s="235"/>
      <c r="J1805" s="235"/>
      <c r="K1805" s="235"/>
      <c r="L1805" s="235"/>
      <c r="M1805" s="235"/>
      <c r="N1805" s="246"/>
      <c r="O1805" s="235"/>
      <c r="P1805" s="21"/>
    </row>
    <row r="1806" spans="1:16">
      <c r="A1806" s="246"/>
      <c r="B1806" s="246"/>
      <c r="C1806" s="60" t="s">
        <v>2276</v>
      </c>
      <c r="D1806" s="243" t="s">
        <v>2147</v>
      </c>
      <c r="E1806" s="17">
        <v>118</v>
      </c>
      <c r="F1806" s="479">
        <v>1</v>
      </c>
      <c r="G1806" s="470">
        <f t="shared" si="120"/>
        <v>118</v>
      </c>
      <c r="H1806" s="235"/>
      <c r="I1806" s="235"/>
      <c r="J1806" s="235"/>
      <c r="K1806" s="235"/>
      <c r="L1806" s="235"/>
      <c r="M1806" s="235"/>
      <c r="N1806" s="246"/>
      <c r="O1806" s="235"/>
      <c r="P1806" s="21"/>
    </row>
    <row r="1807" spans="1:16">
      <c r="A1807" s="246"/>
      <c r="B1807" s="246"/>
      <c r="C1807" s="60" t="s">
        <v>2277</v>
      </c>
      <c r="D1807" s="243"/>
      <c r="E1807" s="17"/>
      <c r="F1807" s="244"/>
      <c r="G1807" s="470"/>
      <c r="H1807" s="235"/>
      <c r="I1807" s="235"/>
      <c r="J1807" s="235"/>
      <c r="K1807" s="235"/>
      <c r="L1807" s="235"/>
      <c r="M1807" s="235"/>
      <c r="N1807" s="246"/>
      <c r="O1807" s="235"/>
      <c r="P1807" s="21"/>
    </row>
    <row r="1808" spans="1:16">
      <c r="A1808" s="246"/>
      <c r="B1808" s="471" t="s">
        <v>2278</v>
      </c>
      <c r="C1808" s="60" t="s">
        <v>2279</v>
      </c>
      <c r="D1808" s="243" t="s">
        <v>2147</v>
      </c>
      <c r="E1808" s="17">
        <v>118</v>
      </c>
      <c r="F1808" s="244">
        <v>1</v>
      </c>
      <c r="G1808" s="470">
        <f t="shared" ref="G1808:G1822" si="121">E1808*F1808</f>
        <v>118</v>
      </c>
      <c r="H1808" s="235"/>
      <c r="I1808" s="235"/>
      <c r="J1808" s="235"/>
      <c r="K1808" s="235"/>
      <c r="L1808" s="235"/>
      <c r="M1808" s="235"/>
      <c r="N1808" s="246"/>
      <c r="O1808" s="235"/>
      <c r="P1808" s="21"/>
    </row>
    <row r="1809" spans="1:16">
      <c r="A1809" s="246"/>
      <c r="B1809" s="77" t="s">
        <v>2280</v>
      </c>
      <c r="C1809" s="60" t="s">
        <v>2281</v>
      </c>
      <c r="D1809" s="243" t="s">
        <v>2147</v>
      </c>
      <c r="E1809" s="17">
        <v>118</v>
      </c>
      <c r="F1809" s="244">
        <v>1</v>
      </c>
      <c r="G1809" s="470">
        <f t="shared" si="121"/>
        <v>118</v>
      </c>
      <c r="H1809" s="235"/>
      <c r="I1809" s="235"/>
      <c r="J1809" s="235"/>
      <c r="K1809" s="235"/>
      <c r="L1809" s="235"/>
      <c r="M1809" s="235"/>
      <c r="N1809" s="246"/>
      <c r="O1809" s="235"/>
      <c r="P1809" s="21"/>
    </row>
    <row r="1810" spans="1:16">
      <c r="A1810" s="246"/>
      <c r="B1810" s="471" t="s">
        <v>2197</v>
      </c>
      <c r="C1810" s="60" t="s">
        <v>2282</v>
      </c>
      <c r="D1810" s="243" t="s">
        <v>2147</v>
      </c>
      <c r="E1810" s="17">
        <v>118</v>
      </c>
      <c r="F1810" s="244">
        <v>1</v>
      </c>
      <c r="G1810" s="470">
        <f t="shared" si="121"/>
        <v>118</v>
      </c>
      <c r="H1810" s="235"/>
      <c r="I1810" s="235"/>
      <c r="J1810" s="235"/>
      <c r="K1810" s="235"/>
      <c r="L1810" s="235"/>
      <c r="M1810" s="235"/>
      <c r="N1810" s="246"/>
      <c r="O1810" s="235"/>
      <c r="P1810" s="21"/>
    </row>
    <row r="1811" spans="1:16">
      <c r="A1811" s="246"/>
      <c r="B1811" s="246" t="s">
        <v>2283</v>
      </c>
      <c r="C1811" s="60" t="s">
        <v>2284</v>
      </c>
      <c r="D1811" s="243" t="s">
        <v>2147</v>
      </c>
      <c r="E1811" s="17">
        <v>118</v>
      </c>
      <c r="F1811" s="244">
        <v>1</v>
      </c>
      <c r="G1811" s="470">
        <f t="shared" si="121"/>
        <v>118</v>
      </c>
      <c r="H1811" s="235"/>
      <c r="I1811" s="235"/>
      <c r="J1811" s="235"/>
      <c r="K1811" s="235"/>
      <c r="L1811" s="235"/>
      <c r="M1811" s="235"/>
      <c r="N1811" s="246"/>
      <c r="O1811" s="235"/>
      <c r="P1811" s="21"/>
    </row>
    <row r="1812" spans="1:16">
      <c r="A1812" s="246"/>
      <c r="B1812" s="246"/>
      <c r="C1812" s="60" t="s">
        <v>2285</v>
      </c>
      <c r="D1812" s="243" t="s">
        <v>2147</v>
      </c>
      <c r="E1812" s="17">
        <v>118</v>
      </c>
      <c r="F1812" s="244">
        <v>1</v>
      </c>
      <c r="G1812" s="470">
        <f t="shared" si="121"/>
        <v>118</v>
      </c>
      <c r="H1812" s="235"/>
      <c r="I1812" s="235"/>
      <c r="J1812" s="235"/>
      <c r="K1812" s="235"/>
      <c r="L1812" s="235"/>
      <c r="M1812" s="235"/>
      <c r="N1812" s="246"/>
      <c r="O1812" s="235"/>
      <c r="P1812" s="21"/>
    </row>
    <row r="1813" spans="1:16">
      <c r="A1813" s="246"/>
      <c r="B1813" s="246"/>
      <c r="C1813" s="60" t="s">
        <v>2286</v>
      </c>
      <c r="D1813" s="243" t="s">
        <v>2147</v>
      </c>
      <c r="E1813" s="17">
        <v>118</v>
      </c>
      <c r="F1813" s="244">
        <v>1</v>
      </c>
      <c r="G1813" s="470">
        <f t="shared" si="121"/>
        <v>118</v>
      </c>
      <c r="H1813" s="235"/>
      <c r="I1813" s="235"/>
      <c r="J1813" s="235"/>
      <c r="K1813" s="235"/>
      <c r="L1813" s="235"/>
      <c r="M1813" s="235"/>
      <c r="N1813" s="246"/>
      <c r="O1813" s="235"/>
      <c r="P1813" s="21"/>
    </row>
    <row r="1814" spans="1:16">
      <c r="A1814" s="246"/>
      <c r="B1814" s="246" t="s">
        <v>2287</v>
      </c>
      <c r="C1814" s="60" t="s">
        <v>2288</v>
      </c>
      <c r="D1814" s="243" t="s">
        <v>2147</v>
      </c>
      <c r="E1814" s="17">
        <v>118</v>
      </c>
      <c r="F1814" s="244">
        <v>1</v>
      </c>
      <c r="G1814" s="470">
        <f t="shared" si="121"/>
        <v>118</v>
      </c>
      <c r="H1814" s="235"/>
      <c r="I1814" s="235"/>
      <c r="J1814" s="235"/>
      <c r="K1814" s="235"/>
      <c r="L1814" s="235"/>
      <c r="M1814" s="235"/>
      <c r="N1814" s="246"/>
      <c r="O1814" s="235"/>
      <c r="P1814" s="21"/>
    </row>
    <row r="1815" spans="1:16">
      <c r="A1815" s="246"/>
      <c r="B1815" s="246"/>
      <c r="C1815" s="60" t="s">
        <v>2289</v>
      </c>
      <c r="D1815" s="243" t="s">
        <v>2147</v>
      </c>
      <c r="E1815" s="17">
        <v>118</v>
      </c>
      <c r="F1815" s="244">
        <v>1</v>
      </c>
      <c r="G1815" s="470">
        <f t="shared" si="121"/>
        <v>118</v>
      </c>
      <c r="H1815" s="235"/>
      <c r="I1815" s="235"/>
      <c r="J1815" s="235"/>
      <c r="K1815" s="235"/>
      <c r="L1815" s="235"/>
      <c r="M1815" s="235"/>
      <c r="N1815" s="246"/>
      <c r="O1815" s="235"/>
      <c r="P1815" s="21"/>
    </row>
    <row r="1816" spans="1:16">
      <c r="A1816" s="246"/>
      <c r="B1816" s="246" t="s">
        <v>2290</v>
      </c>
      <c r="C1816" s="60" t="s">
        <v>2291</v>
      </c>
      <c r="D1816" s="243" t="s">
        <v>2147</v>
      </c>
      <c r="E1816" s="17">
        <v>118</v>
      </c>
      <c r="F1816" s="244">
        <v>1</v>
      </c>
      <c r="G1816" s="470">
        <f t="shared" si="121"/>
        <v>118</v>
      </c>
      <c r="H1816" s="235"/>
      <c r="I1816" s="235"/>
      <c r="J1816" s="235"/>
      <c r="K1816" s="235"/>
      <c r="L1816" s="235"/>
      <c r="M1816" s="235"/>
      <c r="N1816" s="246"/>
      <c r="O1816" s="235"/>
      <c r="P1816" s="21"/>
    </row>
    <row r="1817" spans="1:16">
      <c r="A1817" s="246"/>
      <c r="B1817" s="246"/>
      <c r="C1817" s="60" t="s">
        <v>2292</v>
      </c>
      <c r="D1817" s="243" t="s">
        <v>2147</v>
      </c>
      <c r="E1817" s="17">
        <v>118</v>
      </c>
      <c r="F1817" s="244">
        <v>1</v>
      </c>
      <c r="G1817" s="470">
        <f t="shared" si="121"/>
        <v>118</v>
      </c>
      <c r="H1817" s="235"/>
      <c r="I1817" s="235"/>
      <c r="J1817" s="235"/>
      <c r="K1817" s="235"/>
      <c r="L1817" s="235"/>
      <c r="M1817" s="235"/>
      <c r="N1817" s="246"/>
      <c r="O1817" s="235"/>
      <c r="P1817" s="21"/>
    </row>
    <row r="1818" spans="1:16">
      <c r="A1818" s="246"/>
      <c r="B1818" s="471" t="s">
        <v>2293</v>
      </c>
      <c r="C1818" s="60" t="s">
        <v>2294</v>
      </c>
      <c r="D1818" s="243" t="s">
        <v>2147</v>
      </c>
      <c r="E1818" s="17">
        <v>118</v>
      </c>
      <c r="F1818" s="244">
        <v>1</v>
      </c>
      <c r="G1818" s="470">
        <f t="shared" si="121"/>
        <v>118</v>
      </c>
      <c r="H1818" s="235"/>
      <c r="I1818" s="235"/>
      <c r="J1818" s="235"/>
      <c r="K1818" s="235"/>
      <c r="L1818" s="235"/>
      <c r="M1818" s="235"/>
      <c r="N1818" s="246"/>
      <c r="O1818" s="235"/>
      <c r="P1818" s="21"/>
    </row>
    <row r="1819" spans="1:16">
      <c r="A1819" s="246"/>
      <c r="B1819" s="246"/>
      <c r="C1819" s="60" t="s">
        <v>2295</v>
      </c>
      <c r="D1819" s="243"/>
      <c r="E1819" s="17"/>
      <c r="F1819" s="244"/>
      <c r="G1819" s="470"/>
      <c r="H1819" s="235"/>
      <c r="I1819" s="235"/>
      <c r="J1819" s="235"/>
      <c r="K1819" s="235"/>
      <c r="L1819" s="235"/>
      <c r="M1819" s="235"/>
      <c r="N1819" s="246"/>
      <c r="O1819" s="235"/>
      <c r="P1819" s="21"/>
    </row>
    <row r="1820" spans="1:16">
      <c r="A1820" s="246"/>
      <c r="B1820" s="471"/>
      <c r="C1820" s="60" t="s">
        <v>2296</v>
      </c>
      <c r="D1820" s="243" t="s">
        <v>2147</v>
      </c>
      <c r="E1820" s="17">
        <v>118</v>
      </c>
      <c r="F1820" s="244">
        <v>1</v>
      </c>
      <c r="G1820" s="470">
        <f t="shared" si="121"/>
        <v>118</v>
      </c>
      <c r="H1820" s="235"/>
      <c r="I1820" s="235"/>
      <c r="J1820" s="235"/>
      <c r="K1820" s="235"/>
      <c r="L1820" s="235"/>
      <c r="M1820" s="235"/>
      <c r="N1820" s="246"/>
      <c r="O1820" s="235"/>
      <c r="P1820" s="21"/>
    </row>
    <row r="1821" spans="1:16">
      <c r="A1821" s="246"/>
      <c r="B1821" s="77"/>
      <c r="C1821" s="60" t="s">
        <v>2297</v>
      </c>
      <c r="D1821" s="243" t="s">
        <v>2147</v>
      </c>
      <c r="E1821" s="17">
        <v>118</v>
      </c>
      <c r="F1821" s="244">
        <v>1</v>
      </c>
      <c r="G1821" s="470">
        <f t="shared" si="121"/>
        <v>118</v>
      </c>
      <c r="H1821" s="235"/>
      <c r="I1821" s="235"/>
      <c r="J1821" s="235"/>
      <c r="K1821" s="235"/>
      <c r="L1821" s="235"/>
      <c r="M1821" s="235"/>
      <c r="N1821" s="246"/>
      <c r="O1821" s="235"/>
      <c r="P1821" s="21"/>
    </row>
    <row r="1822" spans="1:16">
      <c r="A1822" s="246"/>
      <c r="B1822" s="471"/>
      <c r="C1822" s="60" t="s">
        <v>2298</v>
      </c>
      <c r="D1822" s="243" t="s">
        <v>2147</v>
      </c>
      <c r="E1822" s="17">
        <v>118</v>
      </c>
      <c r="F1822" s="244">
        <v>1</v>
      </c>
      <c r="G1822" s="470">
        <f t="shared" si="121"/>
        <v>118</v>
      </c>
      <c r="H1822" s="235"/>
      <c r="I1822" s="235"/>
      <c r="J1822" s="235"/>
      <c r="K1822" s="235"/>
      <c r="L1822" s="235"/>
      <c r="M1822" s="235"/>
      <c r="N1822" s="246"/>
      <c r="O1822" s="235"/>
      <c r="P1822" s="21"/>
    </row>
    <row r="1823" spans="1:16">
      <c r="A1823" s="246"/>
      <c r="B1823" s="246"/>
      <c r="C1823" s="60" t="s">
        <v>2299</v>
      </c>
      <c r="D1823" s="243"/>
      <c r="E1823" s="243"/>
      <c r="F1823" s="244"/>
      <c r="G1823" s="470"/>
      <c r="H1823" s="235"/>
      <c r="I1823" s="235"/>
      <c r="J1823" s="235"/>
      <c r="K1823" s="235"/>
      <c r="L1823" s="235"/>
      <c r="M1823" s="235"/>
      <c r="N1823" s="246"/>
      <c r="O1823" s="235"/>
      <c r="P1823" s="21"/>
    </row>
    <row r="1824" spans="1:16">
      <c r="A1824" s="246"/>
      <c r="B1824" s="246"/>
      <c r="C1824" s="60" t="s">
        <v>2300</v>
      </c>
      <c r="D1824" s="243" t="s">
        <v>2147</v>
      </c>
      <c r="E1824" s="17">
        <v>1687.48</v>
      </c>
      <c r="F1824" s="244">
        <v>1</v>
      </c>
      <c r="G1824" s="470">
        <f>E1824*F1824</f>
        <v>1687.48</v>
      </c>
      <c r="H1824" s="235"/>
      <c r="I1824" s="235"/>
      <c r="J1824" s="235"/>
      <c r="K1824" s="235"/>
      <c r="L1824" s="235"/>
      <c r="M1824" s="235"/>
      <c r="N1824" s="246"/>
      <c r="O1824" s="235"/>
      <c r="P1824" s="21"/>
    </row>
    <row r="1825" spans="1:16">
      <c r="A1825" s="246"/>
      <c r="B1825" s="471"/>
      <c r="C1825" s="60" t="s">
        <v>2301</v>
      </c>
      <c r="D1825" s="243" t="s">
        <v>2147</v>
      </c>
      <c r="E1825" s="17">
        <v>590</v>
      </c>
      <c r="F1825" s="244">
        <v>1</v>
      </c>
      <c r="G1825" s="470">
        <f>E1825*F1825</f>
        <v>590</v>
      </c>
      <c r="H1825" s="235"/>
      <c r="I1825" s="235"/>
      <c r="J1825" s="235"/>
      <c r="K1825" s="235"/>
      <c r="L1825" s="235"/>
      <c r="M1825" s="235"/>
      <c r="N1825" s="246"/>
      <c r="O1825" s="235"/>
      <c r="P1825" s="21"/>
    </row>
    <row r="1826" spans="1:16">
      <c r="A1826" s="246"/>
      <c r="B1826" s="471" t="s">
        <v>2302</v>
      </c>
      <c r="C1826" s="60" t="s">
        <v>2303</v>
      </c>
      <c r="D1826" s="243" t="s">
        <v>2147</v>
      </c>
      <c r="E1826" s="17">
        <v>590</v>
      </c>
      <c r="F1826" s="244">
        <v>1</v>
      </c>
      <c r="G1826" s="470">
        <f>E1826*F1826</f>
        <v>590</v>
      </c>
      <c r="H1826" s="235"/>
      <c r="I1826" s="235"/>
      <c r="J1826" s="235"/>
      <c r="K1826" s="235"/>
      <c r="L1826" s="235"/>
      <c r="M1826" s="235"/>
      <c r="N1826" s="246"/>
      <c r="O1826" s="235"/>
      <c r="P1826" s="21"/>
    </row>
    <row r="1827" spans="1:16">
      <c r="A1827" s="246"/>
      <c r="B1827" s="246"/>
      <c r="C1827" s="60" t="s">
        <v>2304</v>
      </c>
      <c r="D1827" s="243"/>
      <c r="E1827" s="17"/>
      <c r="F1827" s="244"/>
      <c r="G1827" s="470"/>
      <c r="H1827" s="235"/>
      <c r="I1827" s="235"/>
      <c r="J1827" s="235"/>
      <c r="K1827" s="235"/>
      <c r="L1827" s="235"/>
      <c r="M1827" s="235"/>
      <c r="N1827" s="246"/>
      <c r="O1827" s="235"/>
      <c r="P1827" s="21"/>
    </row>
    <row r="1828" spans="1:16">
      <c r="A1828" s="246"/>
      <c r="B1828" s="246"/>
      <c r="C1828" s="60" t="s">
        <v>2305</v>
      </c>
      <c r="D1828" s="243" t="s">
        <v>2147</v>
      </c>
      <c r="E1828" s="17">
        <v>590</v>
      </c>
      <c r="F1828" s="244">
        <v>1</v>
      </c>
      <c r="G1828" s="470">
        <f>E1828*F1828</f>
        <v>590</v>
      </c>
      <c r="H1828" s="235"/>
      <c r="I1828" s="235"/>
      <c r="J1828" s="235"/>
      <c r="K1828" s="235"/>
      <c r="L1828" s="235"/>
      <c r="M1828" s="235"/>
      <c r="N1828" s="246"/>
      <c r="O1828" s="235"/>
      <c r="P1828" s="21"/>
    </row>
    <row r="1829" spans="1:16">
      <c r="A1829" s="246"/>
      <c r="B1829" s="246"/>
      <c r="C1829" s="60" t="s">
        <v>2306</v>
      </c>
      <c r="D1829" s="243" t="s">
        <v>2147</v>
      </c>
      <c r="E1829" s="17">
        <v>590</v>
      </c>
      <c r="F1829" s="244">
        <v>1</v>
      </c>
      <c r="G1829" s="470">
        <f>E1829*F1829</f>
        <v>590</v>
      </c>
      <c r="H1829" s="235"/>
      <c r="I1829" s="235"/>
      <c r="J1829" s="235"/>
      <c r="K1829" s="235"/>
      <c r="L1829" s="235"/>
      <c r="M1829" s="235"/>
      <c r="N1829" s="246"/>
      <c r="O1829" s="235"/>
      <c r="P1829" s="21"/>
    </row>
    <row r="1830" spans="1:16">
      <c r="A1830" s="246"/>
      <c r="B1830" s="246"/>
      <c r="C1830" s="30" t="s">
        <v>2307</v>
      </c>
      <c r="D1830" s="243"/>
      <c r="E1830" s="17"/>
      <c r="F1830" s="244"/>
      <c r="G1830" s="470"/>
      <c r="H1830" s="235"/>
      <c r="I1830" s="235"/>
      <c r="J1830" s="235"/>
      <c r="K1830" s="235"/>
      <c r="L1830" s="235"/>
      <c r="M1830" s="235"/>
      <c r="N1830" s="246"/>
      <c r="O1830" s="235"/>
      <c r="P1830" s="21"/>
    </row>
    <row r="1831" spans="1:16">
      <c r="A1831" s="246"/>
      <c r="B1831" s="77" t="s">
        <v>1504</v>
      </c>
      <c r="C1831" s="30" t="s">
        <v>2308</v>
      </c>
      <c r="D1831" s="243" t="s">
        <v>2147</v>
      </c>
      <c r="E1831" s="17">
        <v>24297.1</v>
      </c>
      <c r="F1831" s="244">
        <v>1</v>
      </c>
      <c r="G1831" s="470">
        <f t="shared" ref="G1831:G1845" si="122">E1831*F1831</f>
        <v>24297.1</v>
      </c>
      <c r="H1831" s="235"/>
      <c r="I1831" s="235"/>
      <c r="J1831" s="235"/>
      <c r="K1831" s="235"/>
      <c r="L1831" s="235"/>
      <c r="M1831" s="235"/>
      <c r="N1831" s="246"/>
      <c r="O1831" s="235"/>
      <c r="P1831" s="21"/>
    </row>
    <row r="1832" spans="1:16">
      <c r="A1832" s="243"/>
      <c r="B1832" s="475" t="s">
        <v>2141</v>
      </c>
      <c r="C1832" s="27" t="s">
        <v>2309</v>
      </c>
      <c r="D1832" s="243" t="s">
        <v>2147</v>
      </c>
      <c r="E1832" s="17">
        <v>11332.7</v>
      </c>
      <c r="F1832" s="244">
        <v>1</v>
      </c>
      <c r="G1832" s="470">
        <f t="shared" si="122"/>
        <v>11332.7</v>
      </c>
      <c r="H1832" s="35"/>
      <c r="I1832" s="35"/>
      <c r="J1832" s="35"/>
      <c r="K1832" s="35"/>
      <c r="L1832" s="35"/>
      <c r="M1832" s="35"/>
      <c r="N1832" s="243"/>
      <c r="O1832" s="35"/>
      <c r="P1832" s="51"/>
    </row>
    <row r="1833" spans="1:16">
      <c r="A1833" s="246"/>
      <c r="B1833" s="471"/>
      <c r="C1833" s="30" t="s">
        <v>2310</v>
      </c>
      <c r="D1833" s="243" t="s">
        <v>2147</v>
      </c>
      <c r="E1833" s="17">
        <v>1413.6849999999999</v>
      </c>
      <c r="F1833" s="244">
        <v>1</v>
      </c>
      <c r="G1833" s="470">
        <f t="shared" si="122"/>
        <v>1413.6849999999999</v>
      </c>
      <c r="H1833" s="235"/>
      <c r="I1833" s="235"/>
      <c r="J1833" s="235"/>
      <c r="K1833" s="235"/>
      <c r="L1833" s="235"/>
      <c r="M1833" s="235"/>
      <c r="N1833" s="246"/>
      <c r="O1833" s="235"/>
      <c r="P1833" s="21"/>
    </row>
    <row r="1834" spans="1:16" ht="25.5">
      <c r="A1834" s="246"/>
      <c r="B1834" s="471" t="s">
        <v>1612</v>
      </c>
      <c r="C1834" s="30" t="s">
        <v>2311</v>
      </c>
      <c r="D1834" s="243" t="s">
        <v>2147</v>
      </c>
      <c r="E1834" s="17">
        <v>1413.68</v>
      </c>
      <c r="F1834" s="120">
        <v>1</v>
      </c>
      <c r="G1834" s="470">
        <f t="shared" si="122"/>
        <v>1413.68</v>
      </c>
      <c r="H1834" s="235"/>
      <c r="I1834" s="235"/>
      <c r="J1834" s="235"/>
      <c r="K1834" s="235"/>
      <c r="L1834" s="235"/>
      <c r="M1834" s="235"/>
      <c r="N1834" s="246"/>
      <c r="O1834" s="235"/>
      <c r="P1834" s="21"/>
    </row>
    <row r="1835" spans="1:16" ht="25.5">
      <c r="A1835" s="246"/>
      <c r="B1835" s="471"/>
      <c r="C1835" s="30" t="s">
        <v>2312</v>
      </c>
      <c r="D1835" s="243" t="s">
        <v>2147</v>
      </c>
      <c r="E1835" s="17">
        <v>1413.6867</v>
      </c>
      <c r="F1835" s="244">
        <v>2</v>
      </c>
      <c r="G1835" s="470">
        <f t="shared" si="122"/>
        <v>2827.3733999999999</v>
      </c>
      <c r="H1835" s="235"/>
      <c r="I1835" s="235"/>
      <c r="J1835" s="235"/>
      <c r="K1835" s="235"/>
      <c r="L1835" s="235"/>
      <c r="M1835" s="235"/>
      <c r="N1835" s="246"/>
      <c r="O1835" s="235"/>
      <c r="P1835" s="21"/>
    </row>
    <row r="1836" spans="1:16">
      <c r="A1836" s="246"/>
      <c r="B1836" s="471"/>
      <c r="C1836" s="30" t="s">
        <v>2313</v>
      </c>
      <c r="D1836" s="243" t="s">
        <v>2147</v>
      </c>
      <c r="E1836" s="17">
        <v>1413.68</v>
      </c>
      <c r="F1836" s="244">
        <v>1</v>
      </c>
      <c r="G1836" s="470">
        <f t="shared" si="122"/>
        <v>1413.68</v>
      </c>
      <c r="H1836" s="235"/>
      <c r="I1836" s="235"/>
      <c r="J1836" s="235"/>
      <c r="K1836" s="235"/>
      <c r="L1836" s="235"/>
      <c r="M1836" s="235"/>
      <c r="N1836" s="246"/>
      <c r="O1836" s="235"/>
      <c r="P1836" s="21"/>
    </row>
    <row r="1837" spans="1:16" ht="25.5">
      <c r="A1837" s="246"/>
      <c r="B1837" s="471"/>
      <c r="C1837" s="30" t="s">
        <v>2314</v>
      </c>
      <c r="D1837" s="243" t="s">
        <v>2147</v>
      </c>
      <c r="E1837" s="17">
        <v>1413.68</v>
      </c>
      <c r="F1837" s="244">
        <v>1</v>
      </c>
      <c r="G1837" s="470">
        <f t="shared" si="122"/>
        <v>1413.68</v>
      </c>
      <c r="H1837" s="235"/>
      <c r="I1837" s="235"/>
      <c r="J1837" s="235"/>
      <c r="K1837" s="235"/>
      <c r="L1837" s="235"/>
      <c r="M1837" s="235"/>
      <c r="N1837" s="246"/>
      <c r="O1837" s="235"/>
      <c r="P1837" s="21"/>
    </row>
    <row r="1838" spans="1:16" ht="25.5">
      <c r="A1838" s="246"/>
      <c r="B1838" s="471" t="s">
        <v>2315</v>
      </c>
      <c r="C1838" s="30" t="s">
        <v>2316</v>
      </c>
      <c r="D1838" s="243" t="s">
        <v>2147</v>
      </c>
      <c r="E1838" s="17">
        <v>1413.68</v>
      </c>
      <c r="F1838" s="244">
        <v>1</v>
      </c>
      <c r="G1838" s="470">
        <f t="shared" si="122"/>
        <v>1413.68</v>
      </c>
      <c r="H1838" s="235"/>
      <c r="I1838" s="235"/>
      <c r="J1838" s="235"/>
      <c r="K1838" s="235"/>
      <c r="L1838" s="235"/>
      <c r="M1838" s="235"/>
      <c r="N1838" s="246"/>
      <c r="O1838" s="235"/>
      <c r="P1838" s="21"/>
    </row>
    <row r="1839" spans="1:16" ht="25.5">
      <c r="A1839" s="246"/>
      <c r="B1839" s="471"/>
      <c r="C1839" s="30" t="s">
        <v>2317</v>
      </c>
      <c r="D1839" s="243" t="s">
        <v>2147</v>
      </c>
      <c r="E1839" s="17">
        <v>1413.68</v>
      </c>
      <c r="F1839" s="244">
        <v>1</v>
      </c>
      <c r="G1839" s="470">
        <f t="shared" si="122"/>
        <v>1413.68</v>
      </c>
      <c r="H1839" s="235"/>
      <c r="I1839" s="235"/>
      <c r="J1839" s="235"/>
      <c r="K1839" s="235"/>
      <c r="L1839" s="235"/>
      <c r="M1839" s="235"/>
      <c r="N1839" s="246"/>
      <c r="O1839" s="235"/>
      <c r="P1839" s="21"/>
    </row>
    <row r="1840" spans="1:16">
      <c r="A1840" s="246"/>
      <c r="B1840" s="471"/>
      <c r="C1840" s="30" t="s">
        <v>2318</v>
      </c>
      <c r="D1840" s="243" t="s">
        <v>2147</v>
      </c>
      <c r="E1840" s="17">
        <v>1413.68</v>
      </c>
      <c r="F1840" s="244">
        <v>1</v>
      </c>
      <c r="G1840" s="470">
        <f t="shared" si="122"/>
        <v>1413.68</v>
      </c>
      <c r="H1840" s="235"/>
      <c r="I1840" s="235"/>
      <c r="J1840" s="235"/>
      <c r="K1840" s="235"/>
      <c r="L1840" s="235"/>
      <c r="M1840" s="235"/>
      <c r="N1840" s="246"/>
      <c r="O1840" s="235"/>
      <c r="P1840" s="21"/>
    </row>
    <row r="1841" spans="1:16" ht="25.5">
      <c r="A1841" s="246"/>
      <c r="B1841" s="471"/>
      <c r="C1841" s="30" t="s">
        <v>2319</v>
      </c>
      <c r="D1841" s="243" t="s">
        <v>2147</v>
      </c>
      <c r="E1841" s="17">
        <v>1413.68</v>
      </c>
      <c r="F1841" s="244">
        <v>1</v>
      </c>
      <c r="G1841" s="470">
        <f t="shared" si="122"/>
        <v>1413.68</v>
      </c>
      <c r="H1841" s="235"/>
      <c r="I1841" s="235"/>
      <c r="J1841" s="235"/>
      <c r="K1841" s="235"/>
      <c r="L1841" s="235"/>
      <c r="M1841" s="235"/>
      <c r="N1841" s="246"/>
      <c r="O1841" s="235"/>
      <c r="P1841" s="21"/>
    </row>
    <row r="1842" spans="1:16" ht="25.5">
      <c r="A1842" s="246"/>
      <c r="B1842" s="471"/>
      <c r="C1842" s="30" t="s">
        <v>2320</v>
      </c>
      <c r="D1842" s="243" t="s">
        <v>2147</v>
      </c>
      <c r="E1842" s="17">
        <v>1413.68</v>
      </c>
      <c r="F1842" s="244">
        <v>1</v>
      </c>
      <c r="G1842" s="470">
        <f t="shared" si="122"/>
        <v>1413.68</v>
      </c>
      <c r="H1842" s="235"/>
      <c r="I1842" s="235"/>
      <c r="J1842" s="235"/>
      <c r="K1842" s="235"/>
      <c r="L1842" s="235"/>
      <c r="M1842" s="235"/>
      <c r="N1842" s="246"/>
      <c r="O1842" s="235"/>
      <c r="P1842" s="21"/>
    </row>
    <row r="1843" spans="1:16" ht="25.5">
      <c r="A1843" s="246"/>
      <c r="B1843" s="471" t="s">
        <v>2321</v>
      </c>
      <c r="C1843" s="30" t="s">
        <v>2322</v>
      </c>
      <c r="D1843" s="243" t="s">
        <v>2147</v>
      </c>
      <c r="E1843" s="17">
        <v>2360</v>
      </c>
      <c r="F1843" s="244">
        <v>2</v>
      </c>
      <c r="G1843" s="470">
        <f t="shared" si="122"/>
        <v>4720</v>
      </c>
      <c r="H1843" s="235"/>
      <c r="I1843" s="235"/>
      <c r="J1843" s="235"/>
      <c r="K1843" s="235"/>
      <c r="L1843" s="235"/>
      <c r="M1843" s="235"/>
      <c r="N1843" s="246"/>
      <c r="O1843" s="235"/>
      <c r="P1843" s="21"/>
    </row>
    <row r="1844" spans="1:16" ht="25.5">
      <c r="A1844" s="246"/>
      <c r="B1844" s="471" t="s">
        <v>2323</v>
      </c>
      <c r="C1844" s="30" t="s">
        <v>2324</v>
      </c>
      <c r="D1844" s="243" t="s">
        <v>2147</v>
      </c>
      <c r="E1844" s="17">
        <v>1530.5775000000001</v>
      </c>
      <c r="F1844" s="244">
        <v>8</v>
      </c>
      <c r="G1844" s="470">
        <f t="shared" si="122"/>
        <v>12244.62</v>
      </c>
      <c r="H1844" s="235"/>
      <c r="I1844" s="235"/>
      <c r="J1844" s="235"/>
      <c r="K1844" s="235"/>
      <c r="L1844" s="235"/>
      <c r="M1844" s="235"/>
      <c r="N1844" s="246"/>
      <c r="O1844" s="235"/>
      <c r="P1844" s="21"/>
    </row>
    <row r="1845" spans="1:16" ht="25.5">
      <c r="A1845" s="246"/>
      <c r="B1845" s="77" t="s">
        <v>2325</v>
      </c>
      <c r="C1845" s="30" t="s">
        <v>2326</v>
      </c>
      <c r="D1845" s="243" t="s">
        <v>2147</v>
      </c>
      <c r="E1845" s="17">
        <v>1413.6849999999999</v>
      </c>
      <c r="F1845" s="244">
        <v>4</v>
      </c>
      <c r="G1845" s="470">
        <f t="shared" si="122"/>
        <v>5654.74</v>
      </c>
      <c r="H1845" s="235"/>
      <c r="I1845" s="235"/>
      <c r="J1845" s="235"/>
      <c r="K1845" s="235"/>
      <c r="L1845" s="235"/>
      <c r="M1845" s="235"/>
      <c r="N1845" s="246"/>
      <c r="O1845" s="235"/>
      <c r="P1845" s="21"/>
    </row>
    <row r="1846" spans="1:16">
      <c r="A1846" s="246"/>
      <c r="B1846" s="246"/>
      <c r="C1846" s="30" t="s">
        <v>2327</v>
      </c>
      <c r="D1846" s="243"/>
      <c r="E1846" s="17"/>
      <c r="F1846" s="244"/>
      <c r="G1846" s="470"/>
      <c r="H1846" s="235"/>
      <c r="I1846" s="235"/>
      <c r="J1846" s="235"/>
      <c r="K1846" s="235"/>
      <c r="L1846" s="235"/>
      <c r="M1846" s="235"/>
      <c r="N1846" s="246"/>
      <c r="O1846" s="235"/>
      <c r="P1846" s="21"/>
    </row>
    <row r="1847" spans="1:16">
      <c r="A1847" s="246"/>
      <c r="B1847" s="246"/>
      <c r="C1847" s="30" t="s">
        <v>2328</v>
      </c>
      <c r="D1847" s="243" t="s">
        <v>2147</v>
      </c>
      <c r="E1847" s="17">
        <v>0</v>
      </c>
      <c r="F1847" s="244">
        <v>1</v>
      </c>
      <c r="G1847" s="470">
        <f t="shared" ref="G1847:G1850" si="123">E1847*F1847</f>
        <v>0</v>
      </c>
      <c r="H1847" s="235"/>
      <c r="I1847" s="235"/>
      <c r="J1847" s="235"/>
      <c r="K1847" s="235"/>
      <c r="L1847" s="235"/>
      <c r="M1847" s="235"/>
      <c r="N1847" s="246"/>
      <c r="O1847" s="235"/>
      <c r="P1847" s="21"/>
    </row>
    <row r="1848" spans="1:16">
      <c r="A1848" s="246"/>
      <c r="B1848" s="246"/>
      <c r="C1848" s="27" t="s">
        <v>2329</v>
      </c>
      <c r="D1848" s="243" t="s">
        <v>2147</v>
      </c>
      <c r="E1848" s="17">
        <v>0</v>
      </c>
      <c r="F1848" s="244">
        <v>6</v>
      </c>
      <c r="G1848" s="470">
        <f t="shared" si="123"/>
        <v>0</v>
      </c>
      <c r="H1848" s="235"/>
      <c r="I1848" s="235"/>
      <c r="J1848" s="235"/>
      <c r="K1848" s="235"/>
      <c r="L1848" s="235"/>
      <c r="M1848" s="235"/>
      <c r="N1848" s="246"/>
      <c r="O1848" s="235"/>
      <c r="P1848" s="21"/>
    </row>
    <row r="1849" spans="1:16">
      <c r="A1849" s="246"/>
      <c r="B1849" s="246"/>
      <c r="C1849" s="27" t="s">
        <v>2330</v>
      </c>
      <c r="D1849" s="243" t="s">
        <v>2147</v>
      </c>
      <c r="E1849" s="17">
        <v>0</v>
      </c>
      <c r="F1849" s="244">
        <v>1</v>
      </c>
      <c r="G1849" s="470">
        <f t="shared" si="123"/>
        <v>0</v>
      </c>
      <c r="H1849" s="235"/>
      <c r="I1849" s="235"/>
      <c r="J1849" s="235"/>
      <c r="K1849" s="235"/>
      <c r="L1849" s="235"/>
      <c r="M1849" s="235"/>
      <c r="N1849" s="246"/>
      <c r="O1849" s="235"/>
      <c r="P1849" s="21"/>
    </row>
    <row r="1850" spans="1:16">
      <c r="A1850" s="246"/>
      <c r="B1850" s="471" t="s">
        <v>194</v>
      </c>
      <c r="C1850" s="27" t="s">
        <v>2331</v>
      </c>
      <c r="D1850" s="243" t="s">
        <v>1586</v>
      </c>
      <c r="E1850" s="17">
        <v>0</v>
      </c>
      <c r="F1850" s="244">
        <v>22</v>
      </c>
      <c r="G1850" s="470">
        <f t="shared" si="123"/>
        <v>0</v>
      </c>
      <c r="H1850" s="235"/>
      <c r="I1850" s="235"/>
      <c r="J1850" s="235"/>
      <c r="K1850" s="235"/>
      <c r="L1850" s="235"/>
      <c r="M1850" s="235"/>
      <c r="N1850" s="246"/>
      <c r="O1850" s="235"/>
      <c r="P1850" s="21"/>
    </row>
    <row r="1851" spans="1:16">
      <c r="A1851" s="246" t="str">
        <f>IF(D1851="","",(_xlfn.AGGREGATE(3,5,$D$10:D1851)))</f>
        <v/>
      </c>
      <c r="B1851" s="246"/>
      <c r="C1851" s="27" t="s">
        <v>2332</v>
      </c>
      <c r="D1851" s="243"/>
      <c r="E1851" s="17"/>
      <c r="F1851" s="244"/>
      <c r="G1851" s="470"/>
      <c r="H1851" s="235"/>
      <c r="I1851" s="235"/>
      <c r="J1851" s="235"/>
      <c r="K1851" s="235"/>
      <c r="L1851" s="235"/>
      <c r="M1851" s="235"/>
      <c r="N1851" s="246"/>
      <c r="O1851" s="235"/>
      <c r="P1851" s="21"/>
    </row>
    <row r="1852" spans="1:16">
      <c r="A1852" s="246"/>
      <c r="B1852" s="246"/>
      <c r="C1852" s="27" t="s">
        <v>2333</v>
      </c>
      <c r="D1852" s="243" t="s">
        <v>2147</v>
      </c>
      <c r="E1852" s="17">
        <v>0</v>
      </c>
      <c r="F1852" s="244">
        <v>1</v>
      </c>
      <c r="G1852" s="470">
        <v>0</v>
      </c>
      <c r="H1852" s="235"/>
      <c r="I1852" s="235"/>
      <c r="J1852" s="235"/>
      <c r="K1852" s="235"/>
      <c r="L1852" s="235"/>
      <c r="M1852" s="235"/>
      <c r="N1852" s="246"/>
      <c r="O1852" s="235"/>
      <c r="P1852" s="21"/>
    </row>
    <row r="1853" spans="1:16">
      <c r="A1853" s="246"/>
      <c r="B1853" s="246"/>
      <c r="C1853" s="27" t="s">
        <v>2334</v>
      </c>
      <c r="D1853" s="243" t="s">
        <v>2147</v>
      </c>
      <c r="E1853" s="17">
        <v>0</v>
      </c>
      <c r="F1853" s="244">
        <v>1</v>
      </c>
      <c r="G1853" s="470">
        <v>0</v>
      </c>
      <c r="H1853" s="235"/>
      <c r="I1853" s="235"/>
      <c r="J1853" s="235"/>
      <c r="K1853" s="235"/>
      <c r="L1853" s="235"/>
      <c r="M1853" s="235"/>
      <c r="N1853" s="246"/>
      <c r="O1853" s="235"/>
      <c r="P1853" s="21"/>
    </row>
    <row r="1854" spans="1:16">
      <c r="A1854" s="246"/>
      <c r="B1854" s="246"/>
      <c r="C1854" s="27" t="s">
        <v>2335</v>
      </c>
      <c r="D1854" s="243" t="s">
        <v>2147</v>
      </c>
      <c r="E1854" s="17">
        <v>0</v>
      </c>
      <c r="F1854" s="244">
        <v>1</v>
      </c>
      <c r="G1854" s="470">
        <v>0</v>
      </c>
      <c r="H1854" s="235"/>
      <c r="I1854" s="235"/>
      <c r="J1854" s="235"/>
      <c r="K1854" s="235"/>
      <c r="L1854" s="235"/>
      <c r="M1854" s="235"/>
      <c r="N1854" s="246"/>
      <c r="O1854" s="235"/>
      <c r="P1854" s="21"/>
    </row>
    <row r="1855" spans="1:16">
      <c r="A1855" s="246"/>
      <c r="B1855" s="246"/>
      <c r="C1855" s="27" t="s">
        <v>2336</v>
      </c>
      <c r="D1855" s="243" t="s">
        <v>2147</v>
      </c>
      <c r="E1855" s="17">
        <v>0</v>
      </c>
      <c r="F1855" s="244">
        <v>3</v>
      </c>
      <c r="G1855" s="470">
        <v>0</v>
      </c>
      <c r="H1855" s="235"/>
      <c r="I1855" s="235"/>
      <c r="J1855" s="235"/>
      <c r="K1855" s="235"/>
      <c r="L1855" s="235"/>
      <c r="M1855" s="235"/>
      <c r="N1855" s="246"/>
      <c r="O1855" s="235"/>
      <c r="P1855" s="21"/>
    </row>
    <row r="1856" spans="1:16">
      <c r="A1856" s="246"/>
      <c r="B1856" s="246"/>
      <c r="C1856" s="27" t="s">
        <v>2337</v>
      </c>
      <c r="D1856" s="243" t="s">
        <v>2147</v>
      </c>
      <c r="E1856" s="17">
        <v>0</v>
      </c>
      <c r="F1856" s="244">
        <v>3</v>
      </c>
      <c r="G1856" s="470">
        <v>0</v>
      </c>
      <c r="H1856" s="235"/>
      <c r="I1856" s="235"/>
      <c r="J1856" s="235"/>
      <c r="K1856" s="235"/>
      <c r="L1856" s="235"/>
      <c r="M1856" s="235"/>
      <c r="N1856" s="246"/>
      <c r="O1856" s="235"/>
      <c r="P1856" s="21"/>
    </row>
    <row r="1857" spans="1:16">
      <c r="A1857" s="246"/>
      <c r="B1857" s="246"/>
      <c r="C1857" s="27" t="s">
        <v>2338</v>
      </c>
      <c r="D1857" s="243" t="s">
        <v>2147</v>
      </c>
      <c r="E1857" s="17">
        <v>0</v>
      </c>
      <c r="F1857" s="244">
        <v>2</v>
      </c>
      <c r="G1857" s="470">
        <v>0</v>
      </c>
      <c r="H1857" s="235"/>
      <c r="I1857" s="235"/>
      <c r="J1857" s="235"/>
      <c r="K1857" s="235"/>
      <c r="L1857" s="235"/>
      <c r="M1857" s="235"/>
      <c r="N1857" s="246"/>
      <c r="O1857" s="235"/>
      <c r="P1857" s="21"/>
    </row>
    <row r="1858" spans="1:16">
      <c r="A1858" s="246"/>
      <c r="B1858" s="246"/>
      <c r="C1858" s="27" t="s">
        <v>2339</v>
      </c>
      <c r="D1858" s="243" t="s">
        <v>2147</v>
      </c>
      <c r="E1858" s="17">
        <v>0</v>
      </c>
      <c r="F1858" s="244">
        <v>2</v>
      </c>
      <c r="G1858" s="470">
        <v>0</v>
      </c>
      <c r="H1858" s="235"/>
      <c r="I1858" s="235"/>
      <c r="J1858" s="235"/>
      <c r="K1858" s="235"/>
      <c r="L1858" s="235"/>
      <c r="M1858" s="235"/>
      <c r="N1858" s="246"/>
      <c r="O1858" s="235"/>
      <c r="P1858" s="21"/>
    </row>
    <row r="1859" spans="1:16">
      <c r="A1859" s="480" t="s">
        <v>2340</v>
      </c>
      <c r="B1859" s="481"/>
      <c r="C1859" s="482"/>
      <c r="D1859" s="243"/>
      <c r="E1859" s="17"/>
      <c r="F1859" s="244"/>
      <c r="G1859" s="470"/>
      <c r="H1859" s="235"/>
      <c r="I1859" s="235"/>
      <c r="J1859" s="235"/>
      <c r="K1859" s="235"/>
      <c r="L1859" s="235"/>
      <c r="M1859" s="235"/>
      <c r="N1859" s="246"/>
      <c r="O1859" s="235"/>
      <c r="P1859" s="21"/>
    </row>
    <row r="1860" spans="1:16">
      <c r="A1860" s="246"/>
      <c r="B1860" s="115" t="s">
        <v>2341</v>
      </c>
      <c r="C1860" s="27" t="s">
        <v>2342</v>
      </c>
      <c r="D1860" s="243" t="s">
        <v>2147</v>
      </c>
      <c r="E1860" s="17">
        <v>4773.1000000000004</v>
      </c>
      <c r="F1860" s="244">
        <v>6</v>
      </c>
      <c r="G1860" s="470">
        <f>E1860*F1860</f>
        <v>28638.600000000002</v>
      </c>
      <c r="H1860" s="235"/>
      <c r="I1860" s="235"/>
      <c r="J1860" s="235"/>
      <c r="K1860" s="235"/>
      <c r="L1860" s="235"/>
      <c r="M1860" s="235"/>
      <c r="N1860" s="246"/>
      <c r="O1860" s="235"/>
      <c r="P1860" s="21"/>
    </row>
    <row r="1861" spans="1:16">
      <c r="A1861" s="246"/>
      <c r="B1861" s="115" t="s">
        <v>2343</v>
      </c>
      <c r="C1861" s="27" t="s">
        <v>2344</v>
      </c>
      <c r="D1861" s="243" t="s">
        <v>2147</v>
      </c>
      <c r="E1861" s="17">
        <v>4076.9</v>
      </c>
      <c r="F1861" s="244">
        <v>4</v>
      </c>
      <c r="G1861" s="470">
        <f t="shared" ref="G1861:G1865" si="124">E1861*F1861</f>
        <v>16307.6</v>
      </c>
      <c r="H1861" s="235"/>
      <c r="I1861" s="235"/>
      <c r="J1861" s="235"/>
      <c r="K1861" s="235"/>
      <c r="L1861" s="235"/>
      <c r="M1861" s="235"/>
      <c r="N1861" s="246"/>
      <c r="O1861" s="235"/>
      <c r="P1861" s="21"/>
    </row>
    <row r="1862" spans="1:16">
      <c r="A1862" s="246"/>
      <c r="B1862" s="483" t="s">
        <v>2345</v>
      </c>
      <c r="C1862" s="27" t="s">
        <v>2346</v>
      </c>
      <c r="D1862" s="243" t="s">
        <v>2147</v>
      </c>
      <c r="E1862" s="17">
        <v>1705.1</v>
      </c>
      <c r="F1862" s="244">
        <v>11</v>
      </c>
      <c r="G1862" s="470">
        <f t="shared" si="124"/>
        <v>18756.099999999999</v>
      </c>
      <c r="H1862" s="235"/>
      <c r="I1862" s="235"/>
      <c r="J1862" s="235"/>
      <c r="K1862" s="235"/>
      <c r="L1862" s="235"/>
      <c r="M1862" s="235"/>
      <c r="N1862" s="246"/>
      <c r="O1862" s="235"/>
      <c r="P1862" s="21"/>
    </row>
    <row r="1863" spans="1:16">
      <c r="A1863" s="246"/>
      <c r="B1863" s="483" t="s">
        <v>1608</v>
      </c>
      <c r="C1863" s="27" t="s">
        <v>2347</v>
      </c>
      <c r="D1863" s="243" t="s">
        <v>2147</v>
      </c>
      <c r="E1863" s="17">
        <v>1705.1</v>
      </c>
      <c r="F1863" s="244">
        <v>7</v>
      </c>
      <c r="G1863" s="470">
        <f t="shared" si="124"/>
        <v>11935.699999999999</v>
      </c>
      <c r="H1863" s="235"/>
      <c r="I1863" s="235"/>
      <c r="J1863" s="235"/>
      <c r="K1863" s="235"/>
      <c r="L1863" s="235"/>
      <c r="M1863" s="235"/>
      <c r="N1863" s="246"/>
      <c r="O1863" s="235"/>
      <c r="P1863" s="21"/>
    </row>
    <row r="1864" spans="1:16">
      <c r="A1864" s="246"/>
      <c r="B1864" s="483" t="s">
        <v>2348</v>
      </c>
      <c r="C1864" s="27" t="s">
        <v>2349</v>
      </c>
      <c r="D1864" s="243" t="s">
        <v>2147</v>
      </c>
      <c r="E1864" s="17">
        <v>1705.1</v>
      </c>
      <c r="F1864" s="244">
        <v>5</v>
      </c>
      <c r="G1864" s="470">
        <f t="shared" si="124"/>
        <v>8525.5</v>
      </c>
      <c r="H1864" s="235"/>
      <c r="I1864" s="235"/>
      <c r="J1864" s="235"/>
      <c r="K1864" s="235"/>
      <c r="L1864" s="235"/>
      <c r="M1864" s="235"/>
      <c r="N1864" s="246"/>
      <c r="O1864" s="235"/>
      <c r="P1864" s="21"/>
    </row>
    <row r="1865" spans="1:16">
      <c r="A1865" s="246"/>
      <c r="B1865" s="483" t="s">
        <v>2141</v>
      </c>
      <c r="C1865" s="27" t="s">
        <v>2350</v>
      </c>
      <c r="D1865" s="243" t="s">
        <v>2147</v>
      </c>
      <c r="E1865" s="17">
        <v>1439.6</v>
      </c>
      <c r="F1865" s="244">
        <v>5</v>
      </c>
      <c r="G1865" s="470">
        <f t="shared" si="124"/>
        <v>7198</v>
      </c>
      <c r="H1865" s="235"/>
      <c r="I1865" s="235"/>
      <c r="J1865" s="235"/>
      <c r="K1865" s="235"/>
      <c r="L1865" s="235"/>
      <c r="M1865" s="235"/>
      <c r="N1865" s="246"/>
      <c r="O1865" s="235"/>
      <c r="P1865" s="21"/>
    </row>
    <row r="1866" spans="1:16">
      <c r="A1866" s="246"/>
      <c r="B1866" s="484" t="s">
        <v>675</v>
      </c>
      <c r="C1866" s="27" t="s">
        <v>2351</v>
      </c>
      <c r="D1866" s="243" t="s">
        <v>2147</v>
      </c>
      <c r="E1866" s="17">
        <v>500</v>
      </c>
      <c r="F1866" s="244">
        <v>32</v>
      </c>
      <c r="G1866" s="470">
        <f>E1866*F1866</f>
        <v>16000</v>
      </c>
      <c r="H1866" s="235"/>
      <c r="I1866" s="235"/>
      <c r="J1866" s="235"/>
      <c r="K1866" s="235"/>
      <c r="L1866" s="235"/>
      <c r="M1866" s="235"/>
      <c r="N1866" s="246"/>
      <c r="O1866" s="235"/>
      <c r="P1866" s="21"/>
    </row>
    <row r="1867" spans="1:16">
      <c r="A1867" s="246">
        <v>264</v>
      </c>
      <c r="B1867" s="484" t="s">
        <v>675</v>
      </c>
      <c r="C1867" s="27" t="s">
        <v>2352</v>
      </c>
      <c r="D1867" s="243" t="s">
        <v>2147</v>
      </c>
      <c r="E1867" s="17">
        <v>3</v>
      </c>
      <c r="F1867" s="244">
        <v>250</v>
      </c>
      <c r="G1867" s="470">
        <f>E1867*F1867</f>
        <v>750</v>
      </c>
      <c r="H1867" s="235"/>
      <c r="I1867" s="235"/>
      <c r="J1867" s="235"/>
      <c r="K1867" s="235"/>
      <c r="L1867" s="235"/>
      <c r="M1867" s="235"/>
      <c r="N1867" s="246"/>
      <c r="O1867" s="235"/>
      <c r="P1867" s="21"/>
    </row>
    <row r="1868" spans="1:16">
      <c r="A1868" s="246" t="str">
        <f>IF(D1868="","",(_xlfn.AGGREGATE(3,5,$D$10:D1868)))</f>
        <v/>
      </c>
      <c r="B1868" s="246"/>
      <c r="C1868" s="27"/>
      <c r="D1868" s="243"/>
      <c r="E1868" s="17"/>
      <c r="F1868" s="244"/>
      <c r="G1868" s="470">
        <f>SUM(G1573:G1867)</f>
        <v>9139480.2086259928</v>
      </c>
      <c r="H1868" s="235"/>
      <c r="I1868" s="235"/>
      <c r="J1868" s="235"/>
      <c r="K1868" s="235"/>
      <c r="L1868" s="235"/>
      <c r="M1868" s="235"/>
      <c r="N1868" s="246"/>
      <c r="O1868" s="235"/>
      <c r="P1868" s="21"/>
    </row>
    <row r="1869" spans="1:16">
      <c r="A1869" s="290" t="str">
        <f>"Total (in Rs)= " &amp;ROUND(SUM(G1573:G1867),2)</f>
        <v>Total (in Rs)= 9139480.21</v>
      </c>
      <c r="B1869" s="485"/>
      <c r="C1869" s="485"/>
      <c r="D1869" s="485"/>
      <c r="E1869" s="485"/>
      <c r="F1869" s="291"/>
      <c r="G1869" s="234"/>
      <c r="H1869" s="36"/>
      <c r="I1869" s="108"/>
      <c r="J1869" s="36"/>
      <c r="K1869" s="244"/>
      <c r="L1869" s="36"/>
      <c r="M1869" s="108"/>
      <c r="N1869" s="36"/>
      <c r="O1869" s="108"/>
      <c r="P1869" s="108"/>
    </row>
    <row r="1870" spans="1:16">
      <c r="A1870" s="61"/>
      <c r="B1870" s="121"/>
      <c r="D1870" s="61"/>
      <c r="E1870" s="61"/>
      <c r="F1870" s="61"/>
      <c r="G1870" s="61"/>
      <c r="H1870" s="61"/>
      <c r="I1870" s="61"/>
      <c r="J1870" s="61"/>
      <c r="K1870" s="61"/>
      <c r="L1870" s="61"/>
      <c r="M1870" s="61"/>
      <c r="N1870" s="61"/>
      <c r="O1870" s="61"/>
      <c r="P1870" s="61"/>
    </row>
    <row r="1871" spans="1:16">
      <c r="A1871" s="558" t="s">
        <v>2353</v>
      </c>
      <c r="B1871" s="558"/>
      <c r="C1871" s="558"/>
      <c r="D1871" s="558"/>
      <c r="E1871" s="558"/>
      <c r="F1871" s="558"/>
      <c r="G1871" s="558"/>
      <c r="H1871" s="558"/>
      <c r="I1871" s="558"/>
      <c r="J1871" s="558"/>
      <c r="K1871" s="558"/>
      <c r="L1871" s="558"/>
      <c r="M1871" s="558"/>
      <c r="N1871" s="558"/>
      <c r="O1871" s="558"/>
      <c r="P1871" s="558"/>
    </row>
    <row r="1872" spans="1:16">
      <c r="A1872" s="559"/>
      <c r="B1872" s="559"/>
      <c r="C1872" s="560"/>
      <c r="D1872" s="559"/>
      <c r="E1872" s="561"/>
      <c r="F1872" s="559"/>
      <c r="G1872" s="559"/>
      <c r="H1872" s="559"/>
      <c r="I1872" s="559"/>
      <c r="J1872" s="559"/>
      <c r="K1872" s="559"/>
      <c r="L1872" s="559"/>
      <c r="M1872" s="561"/>
      <c r="N1872" s="561"/>
      <c r="O1872" s="561"/>
      <c r="P1872" s="343"/>
    </row>
    <row r="1873" spans="1:16">
      <c r="A1873" s="559"/>
      <c r="B1873" s="559"/>
      <c r="C1873" s="562" t="s">
        <v>2354</v>
      </c>
      <c r="D1873" s="559"/>
      <c r="E1873" s="561"/>
      <c r="F1873" s="559"/>
      <c r="G1873" s="559"/>
      <c r="H1873" s="559"/>
      <c r="I1873" s="559"/>
      <c r="J1873" s="559"/>
      <c r="K1873" s="559"/>
      <c r="L1873" s="559"/>
      <c r="M1873" s="561"/>
      <c r="N1873" s="561"/>
      <c r="O1873" s="561"/>
      <c r="P1873" s="562"/>
    </row>
    <row r="1874" spans="1:16">
      <c r="A1874" s="559"/>
      <c r="B1874" s="559"/>
      <c r="C1874" s="563" t="s">
        <v>2355</v>
      </c>
      <c r="D1874" s="564"/>
      <c r="E1874" s="561"/>
      <c r="F1874" s="564"/>
      <c r="G1874" s="564"/>
      <c r="H1874" s="564"/>
      <c r="I1874" s="564"/>
      <c r="J1874" s="564"/>
      <c r="K1874" s="564" t="s">
        <v>2356</v>
      </c>
      <c r="L1874" s="564"/>
      <c r="M1874" s="561"/>
      <c r="N1874" s="561"/>
      <c r="O1874" s="561"/>
      <c r="P1874" s="563"/>
    </row>
    <row r="1875" spans="1:16">
      <c r="A1875" s="275" t="s">
        <v>892</v>
      </c>
      <c r="B1875" s="275" t="s">
        <v>326</v>
      </c>
      <c r="C1875" s="275" t="s">
        <v>2357</v>
      </c>
      <c r="D1875" s="275" t="s">
        <v>2358</v>
      </c>
      <c r="E1875" s="275" t="s">
        <v>2359</v>
      </c>
      <c r="F1875" s="264" t="s">
        <v>14</v>
      </c>
      <c r="G1875" s="264"/>
      <c r="H1875" s="264" t="s">
        <v>108</v>
      </c>
      <c r="I1875" s="264"/>
      <c r="J1875" s="265" t="s">
        <v>16</v>
      </c>
      <c r="K1875" s="267"/>
      <c r="L1875" s="487" t="s">
        <v>17</v>
      </c>
      <c r="M1875" s="488"/>
      <c r="N1875" s="487" t="s">
        <v>176</v>
      </c>
      <c r="O1875" s="488"/>
      <c r="P1875" s="275" t="s">
        <v>2360</v>
      </c>
    </row>
    <row r="1876" spans="1:16" ht="38.25">
      <c r="A1876" s="276"/>
      <c r="B1876" s="276"/>
      <c r="C1876" s="276"/>
      <c r="D1876" s="276"/>
      <c r="E1876" s="276"/>
      <c r="F1876" s="248" t="s">
        <v>20</v>
      </c>
      <c r="G1876" s="248" t="s">
        <v>22</v>
      </c>
      <c r="H1876" s="248" t="s">
        <v>20</v>
      </c>
      <c r="I1876" s="248" t="s">
        <v>22</v>
      </c>
      <c r="J1876" s="248" t="s">
        <v>20</v>
      </c>
      <c r="K1876" s="248" t="s">
        <v>22</v>
      </c>
      <c r="L1876" s="248" t="s">
        <v>20</v>
      </c>
      <c r="M1876" s="248" t="s">
        <v>22</v>
      </c>
      <c r="N1876" s="248" t="s">
        <v>20</v>
      </c>
      <c r="O1876" s="248" t="s">
        <v>22</v>
      </c>
      <c r="P1876" s="276"/>
    </row>
    <row r="1877" spans="1:16">
      <c r="A1877" s="489">
        <v>1</v>
      </c>
      <c r="B1877" s="489" t="s">
        <v>2361</v>
      </c>
      <c r="C1877" s="490" t="s">
        <v>2362</v>
      </c>
      <c r="D1877" s="489" t="s">
        <v>128</v>
      </c>
      <c r="E1877" s="491">
        <v>148</v>
      </c>
      <c r="F1877" s="489">
        <v>4</v>
      </c>
      <c r="G1877" s="491">
        <f t="shared" ref="G1877:G1940" si="125">F1877*E1877</f>
        <v>592</v>
      </c>
      <c r="H1877" s="489"/>
      <c r="I1877" s="489"/>
      <c r="J1877" s="489"/>
      <c r="K1877" s="489"/>
      <c r="L1877" s="489"/>
      <c r="M1877" s="491"/>
      <c r="N1877" s="491"/>
      <c r="O1877" s="491"/>
      <c r="P1877" s="189"/>
    </row>
    <row r="1878" spans="1:16">
      <c r="A1878" s="489">
        <v>2</v>
      </c>
      <c r="B1878" s="489" t="s">
        <v>2363</v>
      </c>
      <c r="C1878" s="490" t="s">
        <v>2364</v>
      </c>
      <c r="D1878" s="489" t="s">
        <v>128</v>
      </c>
      <c r="E1878" s="491">
        <v>87</v>
      </c>
      <c r="F1878" s="489">
        <v>9</v>
      </c>
      <c r="G1878" s="491">
        <f t="shared" si="125"/>
        <v>783</v>
      </c>
      <c r="H1878" s="489"/>
      <c r="I1878" s="489"/>
      <c r="J1878" s="489"/>
      <c r="K1878" s="489"/>
      <c r="L1878" s="489"/>
      <c r="M1878" s="491"/>
      <c r="N1878" s="491"/>
      <c r="O1878" s="491"/>
      <c r="P1878" s="189"/>
    </row>
    <row r="1879" spans="1:16">
      <c r="A1879" s="489">
        <v>3</v>
      </c>
      <c r="B1879" s="489" t="s">
        <v>2365</v>
      </c>
      <c r="C1879" s="490" t="s">
        <v>2366</v>
      </c>
      <c r="D1879" s="489" t="s">
        <v>70</v>
      </c>
      <c r="E1879" s="491">
        <v>179</v>
      </c>
      <c r="F1879" s="489">
        <v>8</v>
      </c>
      <c r="G1879" s="491">
        <f t="shared" si="125"/>
        <v>1432</v>
      </c>
      <c r="H1879" s="489"/>
      <c r="I1879" s="489"/>
      <c r="J1879" s="489"/>
      <c r="K1879" s="489"/>
      <c r="L1879" s="489"/>
      <c r="M1879" s="491"/>
      <c r="N1879" s="491"/>
      <c r="O1879" s="491"/>
      <c r="P1879" s="189"/>
    </row>
    <row r="1880" spans="1:16">
      <c r="A1880" s="489">
        <v>4</v>
      </c>
      <c r="B1880" s="489" t="s">
        <v>2367</v>
      </c>
      <c r="C1880" s="490" t="s">
        <v>2368</v>
      </c>
      <c r="D1880" s="489" t="s">
        <v>70</v>
      </c>
      <c r="E1880" s="491">
        <v>48</v>
      </c>
      <c r="F1880" s="489">
        <v>37</v>
      </c>
      <c r="G1880" s="491">
        <f t="shared" si="125"/>
        <v>1776</v>
      </c>
      <c r="H1880" s="489"/>
      <c r="I1880" s="489"/>
      <c r="J1880" s="489"/>
      <c r="K1880" s="489"/>
      <c r="L1880" s="489"/>
      <c r="M1880" s="491"/>
      <c r="N1880" s="491"/>
      <c r="O1880" s="491"/>
      <c r="P1880" s="189"/>
    </row>
    <row r="1881" spans="1:16">
      <c r="A1881" s="489">
        <v>5</v>
      </c>
      <c r="B1881" s="489" t="s">
        <v>2369</v>
      </c>
      <c r="C1881" s="490" t="s">
        <v>2370</v>
      </c>
      <c r="D1881" s="489" t="s">
        <v>128</v>
      </c>
      <c r="E1881" s="491">
        <v>1995</v>
      </c>
      <c r="F1881" s="489">
        <v>5</v>
      </c>
      <c r="G1881" s="491">
        <f t="shared" si="125"/>
        <v>9975</v>
      </c>
      <c r="H1881" s="489"/>
      <c r="I1881" s="489"/>
      <c r="J1881" s="489"/>
      <c r="K1881" s="489"/>
      <c r="L1881" s="489"/>
      <c r="M1881" s="491"/>
      <c r="N1881" s="491"/>
      <c r="O1881" s="491"/>
      <c r="P1881" s="189"/>
    </row>
    <row r="1882" spans="1:16">
      <c r="A1882" s="489">
        <v>6</v>
      </c>
      <c r="B1882" s="489"/>
      <c r="C1882" s="490" t="s">
        <v>2371</v>
      </c>
      <c r="D1882" s="489" t="s">
        <v>128</v>
      </c>
      <c r="E1882" s="491">
        <v>24.8</v>
      </c>
      <c r="F1882" s="489">
        <f>79-4-2-2-4-2-5-2-2-2-2-3-2-2-1-2</f>
        <v>42</v>
      </c>
      <c r="G1882" s="491">
        <f t="shared" si="125"/>
        <v>1041.6000000000001</v>
      </c>
      <c r="H1882" s="489"/>
      <c r="I1882" s="489"/>
      <c r="J1882" s="489"/>
      <c r="K1882" s="489"/>
      <c r="L1882" s="489"/>
      <c r="M1882" s="491"/>
      <c r="N1882" s="491"/>
      <c r="O1882" s="491"/>
      <c r="P1882" s="189"/>
    </row>
    <row r="1883" spans="1:16">
      <c r="A1883" s="489">
        <v>7</v>
      </c>
      <c r="B1883" s="489" t="s">
        <v>1684</v>
      </c>
      <c r="C1883" s="490" t="s">
        <v>2372</v>
      </c>
      <c r="D1883" s="489" t="s">
        <v>28</v>
      </c>
      <c r="E1883" s="491">
        <v>3151.78</v>
      </c>
      <c r="F1883" s="489">
        <f>150-25-5-10-6-5-9-12-15-15-5-5</f>
        <v>38</v>
      </c>
      <c r="G1883" s="491">
        <f t="shared" si="125"/>
        <v>119767.64000000001</v>
      </c>
      <c r="H1883" s="489"/>
      <c r="I1883" s="489"/>
      <c r="J1883" s="489"/>
      <c r="K1883" s="489"/>
      <c r="L1883" s="489"/>
      <c r="M1883" s="491"/>
      <c r="N1883" s="491"/>
      <c r="O1883" s="491"/>
      <c r="P1883" s="189"/>
    </row>
    <row r="1884" spans="1:16">
      <c r="A1884" s="489">
        <v>8</v>
      </c>
      <c r="B1884" s="489" t="s">
        <v>829</v>
      </c>
      <c r="C1884" s="490" t="s">
        <v>2373</v>
      </c>
      <c r="D1884" s="489" t="s">
        <v>128</v>
      </c>
      <c r="E1884" s="491">
        <v>283.75</v>
      </c>
      <c r="F1884" s="489">
        <v>30</v>
      </c>
      <c r="G1884" s="491">
        <f t="shared" si="125"/>
        <v>8512.5</v>
      </c>
      <c r="H1884" s="489"/>
      <c r="I1884" s="489"/>
      <c r="J1884" s="489"/>
      <c r="K1884" s="489"/>
      <c r="L1884" s="489"/>
      <c r="M1884" s="491"/>
      <c r="N1884" s="491"/>
      <c r="O1884" s="491"/>
      <c r="P1884" s="189"/>
    </row>
    <row r="1885" spans="1:16">
      <c r="A1885" s="489">
        <v>9</v>
      </c>
      <c r="B1885" s="489" t="s">
        <v>2374</v>
      </c>
      <c r="C1885" s="490" t="s">
        <v>2375</v>
      </c>
      <c r="D1885" s="489" t="s">
        <v>128</v>
      </c>
      <c r="E1885" s="491">
        <v>408.6</v>
      </c>
      <c r="F1885" s="489">
        <v>30</v>
      </c>
      <c r="G1885" s="491">
        <f t="shared" si="125"/>
        <v>12258</v>
      </c>
      <c r="H1885" s="489"/>
      <c r="I1885" s="489"/>
      <c r="J1885" s="489"/>
      <c r="K1885" s="489"/>
      <c r="L1885" s="489"/>
      <c r="M1885" s="491"/>
      <c r="N1885" s="491"/>
      <c r="O1885" s="491"/>
      <c r="P1885" s="189"/>
    </row>
    <row r="1886" spans="1:16">
      <c r="A1886" s="489">
        <v>10</v>
      </c>
      <c r="B1886" s="489" t="s">
        <v>2376</v>
      </c>
      <c r="C1886" s="490" t="s">
        <v>2377</v>
      </c>
      <c r="D1886" s="489" t="s">
        <v>128</v>
      </c>
      <c r="E1886" s="491">
        <v>272.39999999999998</v>
      </c>
      <c r="F1886" s="489">
        <v>10</v>
      </c>
      <c r="G1886" s="491">
        <f t="shared" si="125"/>
        <v>2724</v>
      </c>
      <c r="H1886" s="489"/>
      <c r="I1886" s="489"/>
      <c r="J1886" s="489"/>
      <c r="K1886" s="489"/>
      <c r="L1886" s="489"/>
      <c r="M1886" s="491"/>
      <c r="N1886" s="491"/>
      <c r="O1886" s="491"/>
      <c r="P1886" s="189"/>
    </row>
    <row r="1887" spans="1:16">
      <c r="A1887" s="489">
        <v>11</v>
      </c>
      <c r="B1887" s="489" t="s">
        <v>2378</v>
      </c>
      <c r="C1887" s="490" t="s">
        <v>2379</v>
      </c>
      <c r="D1887" s="489" t="s">
        <v>70</v>
      </c>
      <c r="E1887" s="491">
        <v>278.10000000000002</v>
      </c>
      <c r="F1887" s="489">
        <v>42</v>
      </c>
      <c r="G1887" s="491">
        <f t="shared" si="125"/>
        <v>11680.2</v>
      </c>
      <c r="H1887" s="489"/>
      <c r="I1887" s="489"/>
      <c r="J1887" s="489"/>
      <c r="K1887" s="489"/>
      <c r="L1887" s="489"/>
      <c r="M1887" s="491"/>
      <c r="N1887" s="491"/>
      <c r="O1887" s="491"/>
      <c r="P1887" s="189"/>
    </row>
    <row r="1888" spans="1:16">
      <c r="A1888" s="489">
        <v>12</v>
      </c>
      <c r="B1888" s="489"/>
      <c r="C1888" s="490" t="s">
        <v>2380</v>
      </c>
      <c r="D1888" s="489" t="s">
        <v>128</v>
      </c>
      <c r="E1888" s="491">
        <v>1657.1</v>
      </c>
      <c r="F1888" s="489">
        <v>15</v>
      </c>
      <c r="G1888" s="491">
        <f t="shared" si="125"/>
        <v>24856.5</v>
      </c>
      <c r="H1888" s="489"/>
      <c r="I1888" s="489"/>
      <c r="J1888" s="489"/>
      <c r="K1888" s="489"/>
      <c r="L1888" s="489"/>
      <c r="M1888" s="491"/>
      <c r="N1888" s="491"/>
      <c r="O1888" s="491"/>
      <c r="P1888" s="189"/>
    </row>
    <row r="1889" spans="1:16">
      <c r="A1889" s="489">
        <v>13</v>
      </c>
      <c r="B1889" s="489" t="s">
        <v>1426</v>
      </c>
      <c r="C1889" s="490" t="s">
        <v>2381</v>
      </c>
      <c r="D1889" s="489" t="s">
        <v>70</v>
      </c>
      <c r="E1889" s="491">
        <v>350</v>
      </c>
      <c r="F1889" s="489">
        <v>1</v>
      </c>
      <c r="G1889" s="491">
        <f t="shared" si="125"/>
        <v>350</v>
      </c>
      <c r="H1889" s="489"/>
      <c r="I1889" s="489"/>
      <c r="J1889" s="489"/>
      <c r="K1889" s="489"/>
      <c r="L1889" s="489"/>
      <c r="M1889" s="491"/>
      <c r="N1889" s="491"/>
      <c r="O1889" s="491"/>
      <c r="P1889" s="189"/>
    </row>
    <row r="1890" spans="1:16">
      <c r="A1890" s="489">
        <v>14</v>
      </c>
      <c r="B1890" s="489" t="s">
        <v>2382</v>
      </c>
      <c r="C1890" s="490" t="s">
        <v>2383</v>
      </c>
      <c r="D1890" s="489" t="s">
        <v>70</v>
      </c>
      <c r="E1890" s="491">
        <v>350</v>
      </c>
      <c r="F1890" s="489">
        <v>1</v>
      </c>
      <c r="G1890" s="491">
        <f t="shared" si="125"/>
        <v>350</v>
      </c>
      <c r="H1890" s="489"/>
      <c r="I1890" s="489"/>
      <c r="J1890" s="489"/>
      <c r="K1890" s="489"/>
      <c r="L1890" s="489"/>
      <c r="M1890" s="491"/>
      <c r="N1890" s="491"/>
      <c r="O1890" s="491"/>
      <c r="P1890" s="189"/>
    </row>
    <row r="1891" spans="1:16">
      <c r="A1891" s="489">
        <v>15</v>
      </c>
      <c r="B1891" s="489" t="s">
        <v>2384</v>
      </c>
      <c r="C1891" s="490" t="s">
        <v>2385</v>
      </c>
      <c r="D1891" s="489" t="s">
        <v>70</v>
      </c>
      <c r="E1891" s="491">
        <v>350</v>
      </c>
      <c r="F1891" s="489">
        <v>1</v>
      </c>
      <c r="G1891" s="491">
        <f t="shared" si="125"/>
        <v>350</v>
      </c>
      <c r="H1891" s="489"/>
      <c r="I1891" s="489"/>
      <c r="J1891" s="489"/>
      <c r="K1891" s="489"/>
      <c r="L1891" s="489"/>
      <c r="M1891" s="491"/>
      <c r="N1891" s="491"/>
      <c r="O1891" s="491"/>
      <c r="P1891" s="189"/>
    </row>
    <row r="1892" spans="1:16">
      <c r="A1892" s="489">
        <v>16</v>
      </c>
      <c r="B1892" s="489" t="s">
        <v>1424</v>
      </c>
      <c r="C1892" s="490" t="s">
        <v>1425</v>
      </c>
      <c r="D1892" s="489" t="s">
        <v>70</v>
      </c>
      <c r="E1892" s="491">
        <v>350</v>
      </c>
      <c r="F1892" s="489">
        <v>1</v>
      </c>
      <c r="G1892" s="491">
        <f t="shared" si="125"/>
        <v>350</v>
      </c>
      <c r="H1892" s="489"/>
      <c r="I1892" s="489"/>
      <c r="J1892" s="489"/>
      <c r="K1892" s="489"/>
      <c r="L1892" s="489"/>
      <c r="M1892" s="491"/>
      <c r="N1892" s="491"/>
      <c r="O1892" s="491"/>
      <c r="P1892" s="189"/>
    </row>
    <row r="1893" spans="1:16">
      <c r="A1893" s="489">
        <v>17</v>
      </c>
      <c r="B1893" s="489" t="s">
        <v>2386</v>
      </c>
      <c r="C1893" s="490" t="s">
        <v>2387</v>
      </c>
      <c r="D1893" s="489" t="s">
        <v>70</v>
      </c>
      <c r="E1893" s="491">
        <v>350</v>
      </c>
      <c r="F1893" s="489">
        <v>1</v>
      </c>
      <c r="G1893" s="491">
        <f t="shared" si="125"/>
        <v>350</v>
      </c>
      <c r="H1893" s="489"/>
      <c r="I1893" s="489"/>
      <c r="J1893" s="489"/>
      <c r="K1893" s="489"/>
      <c r="L1893" s="489"/>
      <c r="M1893" s="491"/>
      <c r="N1893" s="491"/>
      <c r="O1893" s="491"/>
      <c r="P1893" s="189"/>
    </row>
    <row r="1894" spans="1:16">
      <c r="A1894" s="489">
        <v>18</v>
      </c>
      <c r="B1894" s="489" t="s">
        <v>1412</v>
      </c>
      <c r="C1894" s="490" t="s">
        <v>2388</v>
      </c>
      <c r="D1894" s="489" t="s">
        <v>128</v>
      </c>
      <c r="E1894" s="491">
        <v>38.590000000000003</v>
      </c>
      <c r="F1894" s="489">
        <v>19</v>
      </c>
      <c r="G1894" s="491">
        <f t="shared" si="125"/>
        <v>733.21</v>
      </c>
      <c r="H1894" s="489"/>
      <c r="I1894" s="489"/>
      <c r="J1894" s="489"/>
      <c r="K1894" s="489"/>
      <c r="L1894" s="489"/>
      <c r="M1894" s="491"/>
      <c r="N1894" s="491"/>
      <c r="O1894" s="491"/>
      <c r="P1894" s="189"/>
    </row>
    <row r="1895" spans="1:16">
      <c r="A1895" s="489">
        <v>19</v>
      </c>
      <c r="B1895" s="489" t="s">
        <v>1422</v>
      </c>
      <c r="C1895" s="490" t="s">
        <v>2389</v>
      </c>
      <c r="D1895" s="489" t="s">
        <v>128</v>
      </c>
      <c r="E1895" s="491">
        <v>96.48</v>
      </c>
      <c r="F1895" s="489">
        <f>18-3-3-2</f>
        <v>10</v>
      </c>
      <c r="G1895" s="491">
        <f t="shared" si="125"/>
        <v>964.80000000000007</v>
      </c>
      <c r="H1895" s="489"/>
      <c r="I1895" s="489"/>
      <c r="J1895" s="489"/>
      <c r="K1895" s="489"/>
      <c r="L1895" s="489"/>
      <c r="M1895" s="491"/>
      <c r="N1895" s="491"/>
      <c r="O1895" s="491"/>
      <c r="P1895" s="189"/>
    </row>
    <row r="1896" spans="1:16">
      <c r="A1896" s="489">
        <v>20</v>
      </c>
      <c r="B1896" s="489" t="s">
        <v>2390</v>
      </c>
      <c r="C1896" s="490" t="s">
        <v>2391</v>
      </c>
      <c r="D1896" s="489" t="s">
        <v>128</v>
      </c>
      <c r="E1896" s="491">
        <v>54.94</v>
      </c>
      <c r="F1896" s="489">
        <f>68-5</f>
        <v>63</v>
      </c>
      <c r="G1896" s="491">
        <f t="shared" si="125"/>
        <v>3461.22</v>
      </c>
      <c r="H1896" s="489"/>
      <c r="I1896" s="489"/>
      <c r="J1896" s="489"/>
      <c r="K1896" s="489"/>
      <c r="L1896" s="489"/>
      <c r="M1896" s="491"/>
      <c r="N1896" s="491"/>
      <c r="O1896" s="491"/>
      <c r="P1896" s="189"/>
    </row>
    <row r="1897" spans="1:16">
      <c r="A1897" s="489">
        <v>21</v>
      </c>
      <c r="B1897" s="489" t="s">
        <v>1416</v>
      </c>
      <c r="C1897" s="490" t="s">
        <v>2392</v>
      </c>
      <c r="D1897" s="489" t="s">
        <v>128</v>
      </c>
      <c r="E1897" s="491">
        <v>54.94</v>
      </c>
      <c r="F1897" s="489">
        <f>68-4-2-6-3</f>
        <v>53</v>
      </c>
      <c r="G1897" s="491">
        <f t="shared" si="125"/>
        <v>2911.8199999999997</v>
      </c>
      <c r="H1897" s="489"/>
      <c r="I1897" s="489"/>
      <c r="J1897" s="489"/>
      <c r="K1897" s="489"/>
      <c r="L1897" s="489"/>
      <c r="M1897" s="491"/>
      <c r="N1897" s="491"/>
      <c r="O1897" s="491"/>
      <c r="P1897" s="189"/>
    </row>
    <row r="1898" spans="1:16">
      <c r="A1898" s="489">
        <v>22</v>
      </c>
      <c r="B1898" s="489" t="s">
        <v>2393</v>
      </c>
      <c r="C1898" s="490" t="s">
        <v>2394</v>
      </c>
      <c r="D1898" s="489" t="s">
        <v>128</v>
      </c>
      <c r="E1898" s="491">
        <v>54.94</v>
      </c>
      <c r="F1898" s="489">
        <f>60-4-2-3</f>
        <v>51</v>
      </c>
      <c r="G1898" s="491">
        <f t="shared" si="125"/>
        <v>2801.94</v>
      </c>
      <c r="H1898" s="489"/>
      <c r="I1898" s="489"/>
      <c r="J1898" s="489"/>
      <c r="K1898" s="489"/>
      <c r="L1898" s="489"/>
      <c r="M1898" s="491"/>
      <c r="N1898" s="491"/>
      <c r="O1898" s="491"/>
      <c r="P1898" s="189"/>
    </row>
    <row r="1899" spans="1:16">
      <c r="A1899" s="489">
        <v>23</v>
      </c>
      <c r="B1899" s="489" t="s">
        <v>2395</v>
      </c>
      <c r="C1899" s="490" t="s">
        <v>2396</v>
      </c>
      <c r="D1899" s="489" t="s">
        <v>128</v>
      </c>
      <c r="E1899" s="491">
        <v>624.25</v>
      </c>
      <c r="F1899" s="489">
        <f>7-1-1-1</f>
        <v>4</v>
      </c>
      <c r="G1899" s="491">
        <f t="shared" si="125"/>
        <v>2497</v>
      </c>
      <c r="H1899" s="489"/>
      <c r="I1899" s="489"/>
      <c r="J1899" s="489"/>
      <c r="K1899" s="489"/>
      <c r="L1899" s="489"/>
      <c r="M1899" s="491"/>
      <c r="N1899" s="491"/>
      <c r="O1899" s="491"/>
      <c r="P1899" s="189"/>
    </row>
    <row r="1900" spans="1:16">
      <c r="A1900" s="489">
        <v>24</v>
      </c>
      <c r="B1900" s="489" t="s">
        <v>2397</v>
      </c>
      <c r="C1900" s="490" t="s">
        <v>2398</v>
      </c>
      <c r="D1900" s="489" t="s">
        <v>128</v>
      </c>
      <c r="E1900" s="491">
        <v>90.8</v>
      </c>
      <c r="F1900" s="489">
        <f>7-2</f>
        <v>5</v>
      </c>
      <c r="G1900" s="491">
        <f t="shared" si="125"/>
        <v>454</v>
      </c>
      <c r="H1900" s="489"/>
      <c r="I1900" s="489"/>
      <c r="J1900" s="489"/>
      <c r="K1900" s="489"/>
      <c r="L1900" s="489"/>
      <c r="M1900" s="491"/>
      <c r="N1900" s="491"/>
      <c r="O1900" s="491"/>
      <c r="P1900" s="189"/>
    </row>
    <row r="1901" spans="1:16">
      <c r="A1901" s="489">
        <v>25</v>
      </c>
      <c r="B1901" s="489" t="s">
        <v>2399</v>
      </c>
      <c r="C1901" s="490" t="s">
        <v>2400</v>
      </c>
      <c r="D1901" s="489" t="s">
        <v>128</v>
      </c>
      <c r="E1901" s="491">
        <v>90.8</v>
      </c>
      <c r="F1901" s="489">
        <f>10-1-1-1-2</f>
        <v>5</v>
      </c>
      <c r="G1901" s="491">
        <f t="shared" si="125"/>
        <v>454</v>
      </c>
      <c r="H1901" s="489"/>
      <c r="I1901" s="489"/>
      <c r="J1901" s="489"/>
      <c r="K1901" s="489"/>
      <c r="L1901" s="489"/>
      <c r="M1901" s="491"/>
      <c r="N1901" s="491"/>
      <c r="O1901" s="491"/>
      <c r="P1901" s="189"/>
    </row>
    <row r="1902" spans="1:16">
      <c r="A1902" s="489">
        <v>26</v>
      </c>
      <c r="B1902" s="489" t="s">
        <v>2401</v>
      </c>
      <c r="C1902" s="490" t="s">
        <v>2402</v>
      </c>
      <c r="D1902" s="489" t="s">
        <v>128</v>
      </c>
      <c r="E1902" s="491">
        <v>90.8</v>
      </c>
      <c r="F1902" s="489">
        <f>25-1-1-1-1</f>
        <v>21</v>
      </c>
      <c r="G1902" s="491">
        <f t="shared" si="125"/>
        <v>1906.8</v>
      </c>
      <c r="H1902" s="489"/>
      <c r="I1902" s="489"/>
      <c r="J1902" s="489"/>
      <c r="K1902" s="489"/>
      <c r="L1902" s="489"/>
      <c r="M1902" s="491"/>
      <c r="N1902" s="491"/>
      <c r="O1902" s="491"/>
      <c r="P1902" s="189"/>
    </row>
    <row r="1903" spans="1:16">
      <c r="A1903" s="489">
        <v>27</v>
      </c>
      <c r="B1903" s="489"/>
      <c r="C1903" s="160" t="s">
        <v>2403</v>
      </c>
      <c r="D1903" s="489" t="s">
        <v>128</v>
      </c>
      <c r="E1903" s="491">
        <v>820.61</v>
      </c>
      <c r="F1903" s="489">
        <v>4</v>
      </c>
      <c r="G1903" s="491">
        <f t="shared" si="125"/>
        <v>3282.44</v>
      </c>
      <c r="H1903" s="489"/>
      <c r="I1903" s="489"/>
      <c r="J1903" s="489"/>
      <c r="K1903" s="489"/>
      <c r="L1903" s="489"/>
      <c r="M1903" s="491"/>
      <c r="N1903" s="491"/>
      <c r="O1903" s="491"/>
      <c r="P1903" s="189"/>
    </row>
    <row r="1904" spans="1:16">
      <c r="A1904" s="489">
        <v>28</v>
      </c>
      <c r="B1904" s="489" t="s">
        <v>2404</v>
      </c>
      <c r="C1904" s="160" t="s">
        <v>2405</v>
      </c>
      <c r="D1904" s="489" t="s">
        <v>128</v>
      </c>
      <c r="E1904" s="491">
        <v>1298.44</v>
      </c>
      <c r="F1904" s="489">
        <v>4</v>
      </c>
      <c r="G1904" s="491">
        <f t="shared" si="125"/>
        <v>5193.76</v>
      </c>
      <c r="H1904" s="489"/>
      <c r="I1904" s="489"/>
      <c r="J1904" s="489"/>
      <c r="K1904" s="489"/>
      <c r="L1904" s="489"/>
      <c r="M1904" s="491"/>
      <c r="N1904" s="491"/>
      <c r="O1904" s="491"/>
      <c r="P1904" s="189"/>
    </row>
    <row r="1905" spans="1:16">
      <c r="A1905" s="489">
        <v>29</v>
      </c>
      <c r="B1905" s="489" t="s">
        <v>2406</v>
      </c>
      <c r="C1905" s="160" t="s">
        <v>2407</v>
      </c>
      <c r="D1905" s="489" t="s">
        <v>128</v>
      </c>
      <c r="E1905" s="491">
        <v>337037.7</v>
      </c>
      <c r="F1905" s="489">
        <v>3</v>
      </c>
      <c r="G1905" s="491">
        <f t="shared" si="125"/>
        <v>1011113.1000000001</v>
      </c>
      <c r="H1905" s="489"/>
      <c r="I1905" s="489"/>
      <c r="J1905" s="489"/>
      <c r="K1905" s="489"/>
      <c r="L1905" s="489"/>
      <c r="M1905" s="491"/>
      <c r="N1905" s="491"/>
      <c r="O1905" s="491"/>
      <c r="P1905" s="189"/>
    </row>
    <row r="1906" spans="1:16">
      <c r="A1906" s="489">
        <v>30</v>
      </c>
      <c r="B1906" s="489"/>
      <c r="C1906" s="160" t="s">
        <v>2408</v>
      </c>
      <c r="D1906" s="489" t="s">
        <v>128</v>
      </c>
      <c r="E1906" s="491">
        <v>458887.83999999997</v>
      </c>
      <c r="F1906" s="489">
        <v>3</v>
      </c>
      <c r="G1906" s="491">
        <f t="shared" si="125"/>
        <v>1376663.52</v>
      </c>
      <c r="H1906" s="489"/>
      <c r="I1906" s="489"/>
      <c r="J1906" s="489"/>
      <c r="K1906" s="489"/>
      <c r="L1906" s="489"/>
      <c r="M1906" s="491"/>
      <c r="N1906" s="491"/>
      <c r="O1906" s="491"/>
      <c r="P1906" s="189"/>
    </row>
    <row r="1907" spans="1:16">
      <c r="A1907" s="489">
        <v>31</v>
      </c>
      <c r="B1907" s="489"/>
      <c r="C1907" s="160" t="s">
        <v>2409</v>
      </c>
      <c r="D1907" s="489" t="s">
        <v>128</v>
      </c>
      <c r="E1907" s="491">
        <v>454300</v>
      </c>
      <c r="F1907" s="489">
        <v>3</v>
      </c>
      <c r="G1907" s="491">
        <f t="shared" si="125"/>
        <v>1362900</v>
      </c>
      <c r="H1907" s="489"/>
      <c r="I1907" s="489"/>
      <c r="J1907" s="489"/>
      <c r="K1907" s="489"/>
      <c r="L1907" s="489"/>
      <c r="M1907" s="491"/>
      <c r="N1907" s="491"/>
      <c r="O1907" s="491"/>
      <c r="P1907" s="189"/>
    </row>
    <row r="1908" spans="1:16">
      <c r="A1908" s="489">
        <v>32</v>
      </c>
      <c r="B1908" s="489"/>
      <c r="C1908" s="160" t="s">
        <v>2410</v>
      </c>
      <c r="D1908" s="489" t="s">
        <v>128</v>
      </c>
      <c r="E1908" s="491">
        <v>247800</v>
      </c>
      <c r="F1908" s="489">
        <v>3</v>
      </c>
      <c r="G1908" s="491">
        <f t="shared" si="125"/>
        <v>743400</v>
      </c>
      <c r="H1908" s="489"/>
      <c r="I1908" s="489"/>
      <c r="J1908" s="489"/>
      <c r="K1908" s="489"/>
      <c r="L1908" s="489"/>
      <c r="M1908" s="491"/>
      <c r="N1908" s="491"/>
      <c r="O1908" s="491"/>
      <c r="P1908" s="189"/>
    </row>
    <row r="1909" spans="1:16">
      <c r="A1909" s="489">
        <v>33</v>
      </c>
      <c r="B1909" s="489" t="s">
        <v>2411</v>
      </c>
      <c r="C1909" s="160" t="s">
        <v>2412</v>
      </c>
      <c r="D1909" s="489" t="s">
        <v>128</v>
      </c>
      <c r="E1909" s="491">
        <v>4859.16</v>
      </c>
      <c r="F1909" s="489">
        <f>6-1-1-1</f>
        <v>3</v>
      </c>
      <c r="G1909" s="491">
        <f t="shared" si="125"/>
        <v>14577.48</v>
      </c>
      <c r="H1909" s="489"/>
      <c r="I1909" s="489"/>
      <c r="J1909" s="489"/>
      <c r="K1909" s="489"/>
      <c r="L1909" s="489"/>
      <c r="M1909" s="491"/>
      <c r="N1909" s="491"/>
      <c r="O1909" s="491"/>
      <c r="P1909" s="189"/>
    </row>
    <row r="1910" spans="1:16" ht="25.5">
      <c r="A1910" s="489">
        <v>34</v>
      </c>
      <c r="B1910" s="489" t="s">
        <v>2413</v>
      </c>
      <c r="C1910" s="160" t="s">
        <v>2414</v>
      </c>
      <c r="D1910" s="489" t="s">
        <v>128</v>
      </c>
      <c r="E1910" s="491">
        <v>4859.16</v>
      </c>
      <c r="F1910" s="489">
        <f>4-1-1</f>
        <v>2</v>
      </c>
      <c r="G1910" s="491">
        <f t="shared" si="125"/>
        <v>9718.32</v>
      </c>
      <c r="H1910" s="489"/>
      <c r="I1910" s="489"/>
      <c r="J1910" s="489"/>
      <c r="K1910" s="489"/>
      <c r="L1910" s="489"/>
      <c r="M1910" s="491"/>
      <c r="N1910" s="491"/>
      <c r="O1910" s="491"/>
      <c r="P1910" s="189"/>
    </row>
    <row r="1911" spans="1:16">
      <c r="A1911" s="489"/>
      <c r="B1911" s="489" t="s">
        <v>2411</v>
      </c>
      <c r="C1911" s="160" t="s">
        <v>2415</v>
      </c>
      <c r="D1911" s="489" t="s">
        <v>128</v>
      </c>
      <c r="E1911" s="491">
        <v>17688.2</v>
      </c>
      <c r="F1911" s="489">
        <v>3</v>
      </c>
      <c r="G1911" s="491">
        <f t="shared" si="125"/>
        <v>53064.600000000006</v>
      </c>
      <c r="H1911" s="489"/>
      <c r="I1911" s="489"/>
      <c r="J1911" s="489"/>
      <c r="K1911" s="489"/>
      <c r="L1911" s="489"/>
      <c r="M1911" s="491"/>
      <c r="N1911" s="491"/>
      <c r="O1911" s="491"/>
      <c r="P1911" s="189"/>
    </row>
    <row r="1912" spans="1:16">
      <c r="A1912" s="489"/>
      <c r="B1912" s="489" t="s">
        <v>2413</v>
      </c>
      <c r="C1912" s="160" t="s">
        <v>2416</v>
      </c>
      <c r="D1912" s="489" t="s">
        <v>128</v>
      </c>
      <c r="E1912" s="491">
        <v>17694.099999999999</v>
      </c>
      <c r="F1912" s="489">
        <v>3</v>
      </c>
      <c r="G1912" s="491">
        <f t="shared" si="125"/>
        <v>53082.299999999996</v>
      </c>
      <c r="H1912" s="489"/>
      <c r="I1912" s="489"/>
      <c r="J1912" s="489"/>
      <c r="K1912" s="489"/>
      <c r="L1912" s="489"/>
      <c r="M1912" s="491"/>
      <c r="N1912" s="491"/>
      <c r="O1912" s="491"/>
      <c r="P1912" s="189"/>
    </row>
    <row r="1913" spans="1:16">
      <c r="A1913" s="489"/>
      <c r="B1913" s="489" t="s">
        <v>2417</v>
      </c>
      <c r="C1913" s="160" t="s">
        <v>2418</v>
      </c>
      <c r="D1913" s="489" t="s">
        <v>128</v>
      </c>
      <c r="E1913" s="491">
        <v>5510.6</v>
      </c>
      <c r="F1913" s="489">
        <v>2</v>
      </c>
      <c r="G1913" s="491">
        <f t="shared" si="125"/>
        <v>11021.2</v>
      </c>
      <c r="H1913" s="489"/>
      <c r="I1913" s="489"/>
      <c r="J1913" s="489"/>
      <c r="K1913" s="489"/>
      <c r="L1913" s="489"/>
      <c r="M1913" s="491"/>
      <c r="N1913" s="491"/>
      <c r="O1913" s="491"/>
      <c r="P1913" s="189"/>
    </row>
    <row r="1914" spans="1:16">
      <c r="A1914" s="489">
        <v>35</v>
      </c>
      <c r="B1914" s="489" t="s">
        <v>2419</v>
      </c>
      <c r="C1914" s="160" t="s">
        <v>2420</v>
      </c>
      <c r="D1914" s="489" t="s">
        <v>70</v>
      </c>
      <c r="E1914" s="491">
        <v>2839.56</v>
      </c>
      <c r="F1914" s="489">
        <v>1</v>
      </c>
      <c r="G1914" s="491">
        <f t="shared" si="125"/>
        <v>2839.56</v>
      </c>
      <c r="H1914" s="489"/>
      <c r="I1914" s="489"/>
      <c r="J1914" s="489"/>
      <c r="K1914" s="489"/>
      <c r="L1914" s="489"/>
      <c r="M1914" s="491"/>
      <c r="N1914" s="491"/>
      <c r="O1914" s="491"/>
      <c r="P1914" s="189"/>
    </row>
    <row r="1915" spans="1:16">
      <c r="A1915" s="489">
        <v>36</v>
      </c>
      <c r="B1915" s="489" t="s">
        <v>2421</v>
      </c>
      <c r="C1915" s="160" t="s">
        <v>2422</v>
      </c>
      <c r="D1915" s="489" t="s">
        <v>128</v>
      </c>
      <c r="E1915" s="491">
        <v>3483.81</v>
      </c>
      <c r="F1915" s="489">
        <v>2</v>
      </c>
      <c r="G1915" s="491">
        <f t="shared" si="125"/>
        <v>6967.62</v>
      </c>
      <c r="H1915" s="489"/>
      <c r="I1915" s="489"/>
      <c r="J1915" s="489"/>
      <c r="K1915" s="489"/>
      <c r="L1915" s="489"/>
      <c r="M1915" s="491"/>
      <c r="N1915" s="491"/>
      <c r="O1915" s="491"/>
      <c r="P1915" s="189"/>
    </row>
    <row r="1916" spans="1:16">
      <c r="A1916" s="489">
        <v>37</v>
      </c>
      <c r="B1916" s="489" t="s">
        <v>2423</v>
      </c>
      <c r="C1916" s="160" t="s">
        <v>2424</v>
      </c>
      <c r="D1916" s="489" t="s">
        <v>128</v>
      </c>
      <c r="E1916" s="491">
        <v>16434.5</v>
      </c>
      <c r="F1916" s="489">
        <v>1</v>
      </c>
      <c r="G1916" s="491">
        <f t="shared" si="125"/>
        <v>16434.5</v>
      </c>
      <c r="H1916" s="489"/>
      <c r="I1916" s="489"/>
      <c r="J1916" s="489"/>
      <c r="K1916" s="489"/>
      <c r="L1916" s="489"/>
      <c r="M1916" s="491"/>
      <c r="N1916" s="491"/>
      <c r="O1916" s="491"/>
      <c r="P1916" s="189"/>
    </row>
    <row r="1917" spans="1:16" ht="25.5">
      <c r="A1917" s="489">
        <v>38</v>
      </c>
      <c r="B1917" s="489" t="s">
        <v>2425</v>
      </c>
      <c r="C1917" s="160" t="s">
        <v>2426</v>
      </c>
      <c r="D1917" s="489" t="s">
        <v>128</v>
      </c>
      <c r="E1917" s="491">
        <v>2832</v>
      </c>
      <c r="F1917" s="489">
        <v>11</v>
      </c>
      <c r="G1917" s="491">
        <f t="shared" si="125"/>
        <v>31152</v>
      </c>
      <c r="H1917" s="489"/>
      <c r="I1917" s="489"/>
      <c r="J1917" s="489"/>
      <c r="K1917" s="489"/>
      <c r="L1917" s="489"/>
      <c r="M1917" s="491"/>
      <c r="N1917" s="491"/>
      <c r="O1917" s="491"/>
      <c r="P1917" s="189"/>
    </row>
    <row r="1918" spans="1:16" ht="25.5">
      <c r="A1918" s="489">
        <v>39</v>
      </c>
      <c r="B1918" s="489" t="s">
        <v>2427</v>
      </c>
      <c r="C1918" s="160" t="s">
        <v>2428</v>
      </c>
      <c r="D1918" s="489" t="s">
        <v>128</v>
      </c>
      <c r="E1918" s="491">
        <v>2718.5</v>
      </c>
      <c r="F1918" s="489">
        <v>11</v>
      </c>
      <c r="G1918" s="491">
        <f t="shared" si="125"/>
        <v>29903.5</v>
      </c>
      <c r="H1918" s="489"/>
      <c r="I1918" s="489"/>
      <c r="J1918" s="489"/>
      <c r="K1918" s="489"/>
      <c r="L1918" s="489"/>
      <c r="M1918" s="491"/>
      <c r="N1918" s="491"/>
      <c r="O1918" s="491"/>
      <c r="P1918" s="189"/>
    </row>
    <row r="1919" spans="1:16">
      <c r="A1919" s="489">
        <v>40</v>
      </c>
      <c r="B1919" s="489" t="s">
        <v>2429</v>
      </c>
      <c r="C1919" s="160" t="s">
        <v>2430</v>
      </c>
      <c r="D1919" s="489" t="s">
        <v>128</v>
      </c>
      <c r="E1919" s="491">
        <v>2154.23</v>
      </c>
      <c r="F1919" s="489">
        <f>3-1-1</f>
        <v>1</v>
      </c>
      <c r="G1919" s="491">
        <f t="shared" si="125"/>
        <v>2154.23</v>
      </c>
      <c r="H1919" s="489"/>
      <c r="I1919" s="489"/>
      <c r="J1919" s="489"/>
      <c r="K1919" s="489"/>
      <c r="L1919" s="489"/>
      <c r="M1919" s="491"/>
      <c r="N1919" s="491"/>
      <c r="O1919" s="491"/>
      <c r="P1919" s="189"/>
    </row>
    <row r="1920" spans="1:16" ht="25.5">
      <c r="A1920" s="489">
        <v>41</v>
      </c>
      <c r="B1920" s="489" t="s">
        <v>2411</v>
      </c>
      <c r="C1920" s="160" t="s">
        <v>2431</v>
      </c>
      <c r="D1920" s="489" t="s">
        <v>128</v>
      </c>
      <c r="E1920" s="491">
        <v>18207</v>
      </c>
      <c r="F1920" s="489">
        <v>2</v>
      </c>
      <c r="G1920" s="491">
        <f t="shared" si="125"/>
        <v>36414</v>
      </c>
      <c r="H1920" s="489"/>
      <c r="I1920" s="489"/>
      <c r="J1920" s="489"/>
      <c r="K1920" s="489"/>
      <c r="L1920" s="489"/>
      <c r="M1920" s="491"/>
      <c r="N1920" s="491"/>
      <c r="O1920" s="491"/>
      <c r="P1920" s="189"/>
    </row>
    <row r="1921" spans="1:16" ht="25.5">
      <c r="A1921" s="489">
        <v>42</v>
      </c>
      <c r="B1921" s="489" t="s">
        <v>2087</v>
      </c>
      <c r="C1921" s="160" t="s">
        <v>2432</v>
      </c>
      <c r="D1921" s="489" t="s">
        <v>128</v>
      </c>
      <c r="E1921" s="491">
        <v>16600.5</v>
      </c>
      <c r="F1921" s="489">
        <v>3</v>
      </c>
      <c r="G1921" s="491">
        <f t="shared" si="125"/>
        <v>49801.5</v>
      </c>
      <c r="H1921" s="489"/>
      <c r="I1921" s="489"/>
      <c r="J1921" s="489"/>
      <c r="K1921" s="489"/>
      <c r="L1921" s="489"/>
      <c r="M1921" s="491"/>
      <c r="N1921" s="491"/>
      <c r="O1921" s="491"/>
      <c r="P1921" s="189"/>
    </row>
    <row r="1922" spans="1:16">
      <c r="A1922" s="489">
        <v>43</v>
      </c>
      <c r="B1922" s="489" t="s">
        <v>2433</v>
      </c>
      <c r="C1922" s="160" t="s">
        <v>2434</v>
      </c>
      <c r="D1922" s="489" t="s">
        <v>128</v>
      </c>
      <c r="E1922" s="491">
        <v>4131</v>
      </c>
      <c r="F1922" s="489">
        <v>2</v>
      </c>
      <c r="G1922" s="491">
        <f t="shared" si="125"/>
        <v>8262</v>
      </c>
      <c r="H1922" s="489"/>
      <c r="I1922" s="489"/>
      <c r="J1922" s="489"/>
      <c r="K1922" s="489"/>
      <c r="L1922" s="489"/>
      <c r="M1922" s="491"/>
      <c r="N1922" s="491"/>
      <c r="O1922" s="491"/>
      <c r="P1922" s="189"/>
    </row>
    <row r="1923" spans="1:16">
      <c r="A1923" s="489">
        <v>44</v>
      </c>
      <c r="B1923" s="489" t="s">
        <v>2435</v>
      </c>
      <c r="C1923" s="160" t="s">
        <v>2436</v>
      </c>
      <c r="D1923" s="489" t="s">
        <v>128</v>
      </c>
      <c r="E1923" s="491">
        <v>8160</v>
      </c>
      <c r="F1923" s="489">
        <v>2</v>
      </c>
      <c r="G1923" s="491">
        <f t="shared" si="125"/>
        <v>16320</v>
      </c>
      <c r="H1923" s="489"/>
      <c r="I1923" s="489"/>
      <c r="J1923" s="489"/>
      <c r="K1923" s="489"/>
      <c r="L1923" s="489"/>
      <c r="M1923" s="491"/>
      <c r="N1923" s="491"/>
      <c r="O1923" s="491"/>
      <c r="P1923" s="189"/>
    </row>
    <row r="1924" spans="1:16">
      <c r="A1924" s="489">
        <v>45</v>
      </c>
      <c r="B1924" s="489" t="s">
        <v>2437</v>
      </c>
      <c r="C1924" s="160" t="s">
        <v>2438</v>
      </c>
      <c r="D1924" s="489" t="s">
        <v>70</v>
      </c>
      <c r="E1924" s="491">
        <v>8160</v>
      </c>
      <c r="F1924" s="489">
        <v>1</v>
      </c>
      <c r="G1924" s="491">
        <f t="shared" si="125"/>
        <v>8160</v>
      </c>
      <c r="H1924" s="489"/>
      <c r="I1924" s="489"/>
      <c r="J1924" s="489"/>
      <c r="K1924" s="489"/>
      <c r="L1924" s="489"/>
      <c r="M1924" s="491"/>
      <c r="N1924" s="491"/>
      <c r="O1924" s="491"/>
      <c r="P1924" s="189"/>
    </row>
    <row r="1925" spans="1:16" ht="25.5">
      <c r="A1925" s="489">
        <v>46</v>
      </c>
      <c r="B1925" s="489" t="s">
        <v>2439</v>
      </c>
      <c r="C1925" s="160" t="s">
        <v>2440</v>
      </c>
      <c r="D1925" s="489" t="s">
        <v>128</v>
      </c>
      <c r="E1925" s="491">
        <v>4767</v>
      </c>
      <c r="F1925" s="489">
        <v>6</v>
      </c>
      <c r="G1925" s="491">
        <f t="shared" si="125"/>
        <v>28602</v>
      </c>
      <c r="H1925" s="489"/>
      <c r="I1925" s="489"/>
      <c r="J1925" s="489"/>
      <c r="K1925" s="489"/>
      <c r="L1925" s="489"/>
      <c r="M1925" s="491"/>
      <c r="N1925" s="491"/>
      <c r="O1925" s="491"/>
      <c r="P1925" s="189"/>
    </row>
    <row r="1926" spans="1:16" ht="25.5">
      <c r="A1926" s="489">
        <v>47</v>
      </c>
      <c r="B1926" s="489" t="s">
        <v>2441</v>
      </c>
      <c r="C1926" s="160" t="s">
        <v>2442</v>
      </c>
      <c r="D1926" s="489" t="s">
        <v>128</v>
      </c>
      <c r="E1926" s="491">
        <v>4710.25</v>
      </c>
      <c r="F1926" s="489">
        <v>8</v>
      </c>
      <c r="G1926" s="491">
        <f t="shared" si="125"/>
        <v>37682</v>
      </c>
      <c r="H1926" s="489"/>
      <c r="I1926" s="489"/>
      <c r="J1926" s="489"/>
      <c r="K1926" s="489"/>
      <c r="L1926" s="489"/>
      <c r="M1926" s="491"/>
      <c r="N1926" s="491"/>
      <c r="O1926" s="491"/>
      <c r="P1926" s="189"/>
    </row>
    <row r="1927" spans="1:16">
      <c r="A1927" s="489">
        <v>48</v>
      </c>
      <c r="B1927" s="489" t="s">
        <v>2443</v>
      </c>
      <c r="C1927" s="160" t="s">
        <v>1159</v>
      </c>
      <c r="D1927" s="489" t="s">
        <v>25</v>
      </c>
      <c r="E1927" s="491">
        <v>1900</v>
      </c>
      <c r="F1927" s="489">
        <v>2</v>
      </c>
      <c r="G1927" s="491">
        <f t="shared" si="125"/>
        <v>3800</v>
      </c>
      <c r="H1927" s="489"/>
      <c r="I1927" s="489"/>
      <c r="J1927" s="489"/>
      <c r="K1927" s="489"/>
      <c r="L1927" s="489"/>
      <c r="M1927" s="491"/>
      <c r="N1927" s="491"/>
      <c r="O1927" s="491"/>
      <c r="P1927" s="189"/>
    </row>
    <row r="1928" spans="1:16" ht="25.5">
      <c r="A1928" s="489">
        <v>49</v>
      </c>
      <c r="B1928" s="489" t="s">
        <v>2444</v>
      </c>
      <c r="C1928" s="160" t="s">
        <v>2445</v>
      </c>
      <c r="D1928" s="489" t="s">
        <v>128</v>
      </c>
      <c r="E1928" s="491">
        <v>4762.125</v>
      </c>
      <c r="F1928" s="489">
        <v>3</v>
      </c>
      <c r="G1928" s="491">
        <f t="shared" si="125"/>
        <v>14286.375</v>
      </c>
      <c r="H1928" s="489"/>
      <c r="I1928" s="489"/>
      <c r="J1928" s="489"/>
      <c r="K1928" s="489"/>
      <c r="L1928" s="489"/>
      <c r="M1928" s="491"/>
      <c r="N1928" s="491"/>
      <c r="O1928" s="491"/>
      <c r="P1928" s="189"/>
    </row>
    <row r="1929" spans="1:16">
      <c r="A1929" s="489">
        <v>50</v>
      </c>
      <c r="B1929" s="489" t="s">
        <v>2446</v>
      </c>
      <c r="C1929" s="160" t="s">
        <v>2447</v>
      </c>
      <c r="D1929" s="489" t="s">
        <v>128</v>
      </c>
      <c r="E1929" s="491">
        <v>1950.75</v>
      </c>
      <c r="F1929" s="489">
        <v>3</v>
      </c>
      <c r="G1929" s="491">
        <f t="shared" si="125"/>
        <v>5852.25</v>
      </c>
      <c r="H1929" s="489"/>
      <c r="I1929" s="489"/>
      <c r="J1929" s="489"/>
      <c r="K1929" s="489"/>
      <c r="L1929" s="489"/>
      <c r="M1929" s="491"/>
      <c r="N1929" s="491"/>
      <c r="O1929" s="491"/>
      <c r="P1929" s="189"/>
    </row>
    <row r="1930" spans="1:16" ht="25.5">
      <c r="A1930" s="489">
        <v>51</v>
      </c>
      <c r="B1930" s="489"/>
      <c r="C1930" s="160" t="s">
        <v>2448</v>
      </c>
      <c r="D1930" s="489" t="s">
        <v>128</v>
      </c>
      <c r="E1930" s="491">
        <v>1133.865</v>
      </c>
      <c r="F1930" s="489">
        <v>2</v>
      </c>
      <c r="G1930" s="491">
        <f t="shared" si="125"/>
        <v>2267.73</v>
      </c>
      <c r="H1930" s="489"/>
      <c r="I1930" s="489"/>
      <c r="J1930" s="489"/>
      <c r="K1930" s="489"/>
      <c r="L1930" s="489"/>
      <c r="M1930" s="491"/>
      <c r="N1930" s="491"/>
      <c r="O1930" s="491"/>
      <c r="P1930" s="189"/>
    </row>
    <row r="1931" spans="1:16" ht="25.5">
      <c r="A1931" s="489">
        <v>52</v>
      </c>
      <c r="B1931" s="489" t="s">
        <v>2449</v>
      </c>
      <c r="C1931" s="160" t="s">
        <v>2450</v>
      </c>
      <c r="D1931" s="489" t="s">
        <v>128</v>
      </c>
      <c r="E1931" s="491">
        <v>3620.65</v>
      </c>
      <c r="F1931" s="489">
        <f>8-1-2-1-1-1-1</f>
        <v>1</v>
      </c>
      <c r="G1931" s="491">
        <f t="shared" si="125"/>
        <v>3620.65</v>
      </c>
      <c r="H1931" s="489"/>
      <c r="I1931" s="489"/>
      <c r="J1931" s="489"/>
      <c r="K1931" s="489"/>
      <c r="L1931" s="489"/>
      <c r="M1931" s="491"/>
      <c r="N1931" s="491"/>
      <c r="O1931" s="491"/>
      <c r="P1931" s="189"/>
    </row>
    <row r="1932" spans="1:16" ht="25.5">
      <c r="A1932" s="489">
        <v>53</v>
      </c>
      <c r="B1932" s="489"/>
      <c r="C1932" s="160" t="s">
        <v>2451</v>
      </c>
      <c r="D1932" s="489" t="s">
        <v>128</v>
      </c>
      <c r="E1932" s="491">
        <v>2701.3</v>
      </c>
      <c r="F1932" s="489">
        <v>12</v>
      </c>
      <c r="G1932" s="491">
        <f t="shared" si="125"/>
        <v>32415.600000000002</v>
      </c>
      <c r="H1932" s="489"/>
      <c r="I1932" s="489"/>
      <c r="J1932" s="489"/>
      <c r="K1932" s="489"/>
      <c r="L1932" s="489"/>
      <c r="M1932" s="491"/>
      <c r="N1932" s="491"/>
      <c r="O1932" s="491"/>
      <c r="P1932" s="189"/>
    </row>
    <row r="1933" spans="1:16" ht="25.5">
      <c r="A1933" s="489">
        <v>54</v>
      </c>
      <c r="B1933" s="489"/>
      <c r="C1933" s="160" t="s">
        <v>2452</v>
      </c>
      <c r="D1933" s="489" t="s">
        <v>128</v>
      </c>
      <c r="E1933" s="491">
        <v>8910</v>
      </c>
      <c r="F1933" s="489">
        <f>12-3</f>
        <v>9</v>
      </c>
      <c r="G1933" s="491">
        <f t="shared" si="125"/>
        <v>80190</v>
      </c>
      <c r="H1933" s="489"/>
      <c r="I1933" s="489"/>
      <c r="J1933" s="489"/>
      <c r="K1933" s="489"/>
      <c r="L1933" s="489"/>
      <c r="M1933" s="491"/>
      <c r="N1933" s="491"/>
      <c r="O1933" s="491"/>
      <c r="P1933" s="189"/>
    </row>
    <row r="1934" spans="1:16" ht="25.5">
      <c r="A1934" s="489">
        <v>55</v>
      </c>
      <c r="B1934" s="489" t="s">
        <v>2453</v>
      </c>
      <c r="C1934" s="160" t="s">
        <v>2454</v>
      </c>
      <c r="D1934" s="489" t="s">
        <v>128</v>
      </c>
      <c r="E1934" s="491">
        <v>10945</v>
      </c>
      <c r="F1934" s="489">
        <v>2</v>
      </c>
      <c r="G1934" s="491">
        <f t="shared" si="125"/>
        <v>21890</v>
      </c>
      <c r="H1934" s="489"/>
      <c r="I1934" s="489"/>
      <c r="J1934" s="489"/>
      <c r="K1934" s="489"/>
      <c r="L1934" s="489"/>
      <c r="M1934" s="491"/>
      <c r="N1934" s="491"/>
      <c r="O1934" s="491"/>
      <c r="P1934" s="189"/>
    </row>
    <row r="1935" spans="1:16" ht="25.5">
      <c r="A1935" s="489">
        <v>56</v>
      </c>
      <c r="B1935" s="489"/>
      <c r="C1935" s="160" t="s">
        <v>2455</v>
      </c>
      <c r="D1935" s="489" t="s">
        <v>128</v>
      </c>
      <c r="E1935" s="491">
        <v>1283</v>
      </c>
      <c r="F1935" s="489">
        <v>4</v>
      </c>
      <c r="G1935" s="491">
        <f t="shared" si="125"/>
        <v>5132</v>
      </c>
      <c r="H1935" s="489"/>
      <c r="I1935" s="489"/>
      <c r="J1935" s="489"/>
      <c r="K1935" s="489"/>
      <c r="L1935" s="489"/>
      <c r="M1935" s="491"/>
      <c r="N1935" s="491"/>
      <c r="O1935" s="491"/>
      <c r="P1935" s="189"/>
    </row>
    <row r="1936" spans="1:16">
      <c r="A1936" s="489">
        <v>57</v>
      </c>
      <c r="B1936" s="489" t="s">
        <v>330</v>
      </c>
      <c r="C1936" s="160" t="s">
        <v>2456</v>
      </c>
      <c r="D1936" s="489" t="s">
        <v>128</v>
      </c>
      <c r="E1936" s="491">
        <v>8208</v>
      </c>
      <c r="F1936" s="489">
        <f>3-1-1</f>
        <v>1</v>
      </c>
      <c r="G1936" s="491">
        <f t="shared" si="125"/>
        <v>8208</v>
      </c>
      <c r="H1936" s="489"/>
      <c r="I1936" s="489"/>
      <c r="J1936" s="489"/>
      <c r="K1936" s="489"/>
      <c r="L1936" s="489"/>
      <c r="M1936" s="491"/>
      <c r="N1936" s="491"/>
      <c r="O1936" s="491"/>
      <c r="P1936" s="189"/>
    </row>
    <row r="1937" spans="1:16">
      <c r="A1937" s="489">
        <v>58</v>
      </c>
      <c r="B1937" s="489"/>
      <c r="C1937" s="160" t="s">
        <v>2457</v>
      </c>
      <c r="D1937" s="489" t="s">
        <v>128</v>
      </c>
      <c r="E1937" s="491">
        <v>100300</v>
      </c>
      <c r="F1937" s="489">
        <v>3</v>
      </c>
      <c r="G1937" s="491">
        <f t="shared" si="125"/>
        <v>300900</v>
      </c>
      <c r="H1937" s="489"/>
      <c r="I1937" s="489"/>
      <c r="J1937" s="489"/>
      <c r="K1937" s="489"/>
      <c r="L1937" s="489"/>
      <c r="M1937" s="491"/>
      <c r="N1937" s="491"/>
      <c r="O1937" s="491"/>
      <c r="P1937" s="189"/>
    </row>
    <row r="1938" spans="1:16">
      <c r="A1938" s="489">
        <v>59</v>
      </c>
      <c r="B1938" s="489"/>
      <c r="C1938" s="160" t="s">
        <v>2458</v>
      </c>
      <c r="D1938" s="489" t="s">
        <v>128</v>
      </c>
      <c r="E1938" s="491">
        <v>83190</v>
      </c>
      <c r="F1938" s="489">
        <f>6-1</f>
        <v>5</v>
      </c>
      <c r="G1938" s="491">
        <f t="shared" si="125"/>
        <v>415950</v>
      </c>
      <c r="H1938" s="489"/>
      <c r="I1938" s="489"/>
      <c r="J1938" s="489"/>
      <c r="K1938" s="489"/>
      <c r="L1938" s="489"/>
      <c r="M1938" s="491"/>
      <c r="N1938" s="491"/>
      <c r="O1938" s="491"/>
      <c r="P1938" s="189"/>
    </row>
    <row r="1939" spans="1:16">
      <c r="A1939" s="489">
        <v>60</v>
      </c>
      <c r="B1939" s="489"/>
      <c r="C1939" s="160" t="s">
        <v>2459</v>
      </c>
      <c r="D1939" s="489" t="s">
        <v>128</v>
      </c>
      <c r="E1939" s="491">
        <v>25252</v>
      </c>
      <c r="F1939" s="489">
        <f>15-1-9-1-1</f>
        <v>3</v>
      </c>
      <c r="G1939" s="491">
        <f t="shared" si="125"/>
        <v>75756</v>
      </c>
      <c r="H1939" s="489"/>
      <c r="I1939" s="489"/>
      <c r="J1939" s="489"/>
      <c r="K1939" s="489"/>
      <c r="L1939" s="489"/>
      <c r="M1939" s="491"/>
      <c r="N1939" s="491"/>
      <c r="O1939" s="491"/>
      <c r="P1939" s="189"/>
    </row>
    <row r="1940" spans="1:16">
      <c r="A1940" s="489">
        <v>61</v>
      </c>
      <c r="B1940" s="489" t="s">
        <v>2417</v>
      </c>
      <c r="C1940" s="160" t="s">
        <v>2460</v>
      </c>
      <c r="D1940" s="489" t="s">
        <v>128</v>
      </c>
      <c r="E1940" s="491">
        <v>30164.45</v>
      </c>
      <c r="F1940" s="489">
        <v>1</v>
      </c>
      <c r="G1940" s="491">
        <f t="shared" si="125"/>
        <v>30164.45</v>
      </c>
      <c r="H1940" s="489"/>
      <c r="I1940" s="489"/>
      <c r="J1940" s="489"/>
      <c r="K1940" s="489"/>
      <c r="L1940" s="489"/>
      <c r="M1940" s="491"/>
      <c r="N1940" s="491"/>
      <c r="O1940" s="491"/>
      <c r="P1940" s="189"/>
    </row>
    <row r="1941" spans="1:16">
      <c r="A1941" s="489">
        <v>62</v>
      </c>
      <c r="B1941" s="489" t="s">
        <v>2417</v>
      </c>
      <c r="C1941" s="160" t="s">
        <v>2461</v>
      </c>
      <c r="D1941" s="489" t="s">
        <v>128</v>
      </c>
      <c r="E1941" s="491">
        <v>9273.3549999999996</v>
      </c>
      <c r="F1941" s="489">
        <f>1-1</f>
        <v>0</v>
      </c>
      <c r="G1941" s="491">
        <f t="shared" ref="G1941:G1990" si="126">F1941*E1941</f>
        <v>0</v>
      </c>
      <c r="H1941" s="489"/>
      <c r="I1941" s="489"/>
      <c r="J1941" s="489"/>
      <c r="K1941" s="489"/>
      <c r="L1941" s="489"/>
      <c r="M1941" s="491"/>
      <c r="N1941" s="491"/>
      <c r="O1941" s="491"/>
      <c r="P1941" s="189"/>
    </row>
    <row r="1942" spans="1:16" ht="25.5">
      <c r="A1942" s="489">
        <v>63</v>
      </c>
      <c r="B1942" s="489" t="s">
        <v>2462</v>
      </c>
      <c r="C1942" s="160" t="s">
        <v>2463</v>
      </c>
      <c r="D1942" s="489" t="s">
        <v>128</v>
      </c>
      <c r="E1942" s="491">
        <v>45085.440000000002</v>
      </c>
      <c r="F1942" s="489">
        <v>2</v>
      </c>
      <c r="G1942" s="491">
        <f t="shared" si="126"/>
        <v>90170.880000000005</v>
      </c>
      <c r="H1942" s="489"/>
      <c r="I1942" s="489"/>
      <c r="J1942" s="489"/>
      <c r="K1942" s="489"/>
      <c r="L1942" s="489"/>
      <c r="M1942" s="491"/>
      <c r="N1942" s="491"/>
      <c r="O1942" s="491"/>
      <c r="P1942" s="189"/>
    </row>
    <row r="1943" spans="1:16">
      <c r="A1943" s="489">
        <v>64</v>
      </c>
      <c r="B1943" s="489" t="s">
        <v>2464</v>
      </c>
      <c r="C1943" s="160" t="s">
        <v>2465</v>
      </c>
      <c r="D1943" s="489" t="s">
        <v>128</v>
      </c>
      <c r="E1943" s="491">
        <v>4956</v>
      </c>
      <c r="F1943" s="489">
        <v>1</v>
      </c>
      <c r="G1943" s="491">
        <f t="shared" si="126"/>
        <v>4956</v>
      </c>
      <c r="H1943" s="489"/>
      <c r="I1943" s="489"/>
      <c r="J1943" s="489"/>
      <c r="K1943" s="489"/>
      <c r="L1943" s="489"/>
      <c r="M1943" s="491"/>
      <c r="N1943" s="491"/>
      <c r="O1943" s="491"/>
      <c r="P1943" s="189"/>
    </row>
    <row r="1944" spans="1:16">
      <c r="A1944" s="489">
        <v>65</v>
      </c>
      <c r="B1944" s="489" t="s">
        <v>2466</v>
      </c>
      <c r="C1944" s="160" t="s">
        <v>2467</v>
      </c>
      <c r="D1944" s="489" t="s">
        <v>128</v>
      </c>
      <c r="E1944" s="491">
        <v>4956</v>
      </c>
      <c r="F1944" s="489">
        <f>3-2</f>
        <v>1</v>
      </c>
      <c r="G1944" s="491">
        <f t="shared" si="126"/>
        <v>4956</v>
      </c>
      <c r="H1944" s="489"/>
      <c r="I1944" s="489"/>
      <c r="J1944" s="489"/>
      <c r="K1944" s="489"/>
      <c r="L1944" s="489"/>
      <c r="M1944" s="491"/>
      <c r="N1944" s="491"/>
      <c r="O1944" s="491"/>
      <c r="P1944" s="189"/>
    </row>
    <row r="1945" spans="1:16" ht="25.5">
      <c r="A1945" s="489">
        <v>66</v>
      </c>
      <c r="B1945" s="489" t="s">
        <v>2468</v>
      </c>
      <c r="C1945" s="160" t="s">
        <v>2469</v>
      </c>
      <c r="D1945" s="489" t="s">
        <v>128</v>
      </c>
      <c r="E1945" s="491">
        <v>6844</v>
      </c>
      <c r="F1945" s="489">
        <v>2</v>
      </c>
      <c r="G1945" s="491">
        <f t="shared" si="126"/>
        <v>13688</v>
      </c>
      <c r="H1945" s="489"/>
      <c r="I1945" s="489"/>
      <c r="J1945" s="489"/>
      <c r="K1945" s="489"/>
      <c r="L1945" s="489"/>
      <c r="M1945" s="491"/>
      <c r="N1945" s="491"/>
      <c r="O1945" s="491"/>
      <c r="P1945" s="189"/>
    </row>
    <row r="1946" spans="1:16" ht="25.5">
      <c r="A1946" s="489">
        <v>67</v>
      </c>
      <c r="B1946" s="489" t="s">
        <v>2470</v>
      </c>
      <c r="C1946" s="160" t="s">
        <v>2471</v>
      </c>
      <c r="D1946" s="489" t="s">
        <v>128</v>
      </c>
      <c r="E1946" s="491">
        <v>6844</v>
      </c>
      <c r="F1946" s="489">
        <v>2</v>
      </c>
      <c r="G1946" s="491">
        <f t="shared" si="126"/>
        <v>13688</v>
      </c>
      <c r="H1946" s="489"/>
      <c r="I1946" s="489"/>
      <c r="J1946" s="489"/>
      <c r="K1946" s="489"/>
      <c r="L1946" s="489"/>
      <c r="M1946" s="491"/>
      <c r="N1946" s="491"/>
      <c r="O1946" s="491"/>
      <c r="P1946" s="189"/>
    </row>
    <row r="1947" spans="1:16">
      <c r="A1947" s="489">
        <v>68</v>
      </c>
      <c r="B1947" s="489" t="s">
        <v>2472</v>
      </c>
      <c r="C1947" s="160" t="s">
        <v>2473</v>
      </c>
      <c r="D1947" s="489" t="s">
        <v>128</v>
      </c>
      <c r="E1947" s="491">
        <v>4130</v>
      </c>
      <c r="F1947" s="489">
        <v>4</v>
      </c>
      <c r="G1947" s="491">
        <f t="shared" si="126"/>
        <v>16520</v>
      </c>
      <c r="H1947" s="489"/>
      <c r="I1947" s="489"/>
      <c r="J1947" s="489"/>
      <c r="K1947" s="489"/>
      <c r="L1947" s="489"/>
      <c r="M1947" s="491"/>
      <c r="N1947" s="491"/>
      <c r="O1947" s="491"/>
      <c r="P1947" s="189"/>
    </row>
    <row r="1948" spans="1:16" ht="25.5">
      <c r="A1948" s="489">
        <v>69</v>
      </c>
      <c r="B1948" s="489" t="s">
        <v>341</v>
      </c>
      <c r="C1948" s="160" t="s">
        <v>2474</v>
      </c>
      <c r="D1948" s="489" t="s">
        <v>70</v>
      </c>
      <c r="E1948" s="491">
        <v>37060</v>
      </c>
      <c r="F1948" s="489">
        <v>1</v>
      </c>
      <c r="G1948" s="491">
        <f t="shared" si="126"/>
        <v>37060</v>
      </c>
      <c r="H1948" s="489"/>
      <c r="I1948" s="489"/>
      <c r="J1948" s="489"/>
      <c r="K1948" s="489"/>
      <c r="L1948" s="489"/>
      <c r="M1948" s="491"/>
      <c r="N1948" s="491"/>
      <c r="O1948" s="491"/>
      <c r="P1948" s="189"/>
    </row>
    <row r="1949" spans="1:16" ht="25.5">
      <c r="A1949" s="489">
        <v>70</v>
      </c>
      <c r="B1949" s="489" t="s">
        <v>2475</v>
      </c>
      <c r="C1949" s="160" t="s">
        <v>2476</v>
      </c>
      <c r="D1949" s="489" t="s">
        <v>70</v>
      </c>
      <c r="E1949" s="491">
        <v>82482</v>
      </c>
      <c r="F1949" s="489">
        <v>1</v>
      </c>
      <c r="G1949" s="491">
        <f t="shared" si="126"/>
        <v>82482</v>
      </c>
      <c r="H1949" s="489"/>
      <c r="I1949" s="489"/>
      <c r="J1949" s="489"/>
      <c r="K1949" s="489"/>
      <c r="L1949" s="489"/>
      <c r="M1949" s="491"/>
      <c r="N1949" s="491"/>
      <c r="O1949" s="491"/>
      <c r="P1949" s="189"/>
    </row>
    <row r="1950" spans="1:16" ht="25.5">
      <c r="A1950" s="489">
        <v>71</v>
      </c>
      <c r="B1950" s="489" t="s">
        <v>2477</v>
      </c>
      <c r="C1950" s="160" t="s">
        <v>2478</v>
      </c>
      <c r="D1950" s="489" t="s">
        <v>128</v>
      </c>
      <c r="E1950" s="491">
        <v>1545.75</v>
      </c>
      <c r="F1950" s="489">
        <f>7-1-1-1-1-1</f>
        <v>2</v>
      </c>
      <c r="G1950" s="491">
        <f t="shared" si="126"/>
        <v>3091.5</v>
      </c>
      <c r="H1950" s="489"/>
      <c r="I1950" s="489"/>
      <c r="J1950" s="489"/>
      <c r="K1950" s="489"/>
      <c r="L1950" s="489"/>
      <c r="M1950" s="491"/>
      <c r="N1950" s="491"/>
      <c r="O1950" s="491"/>
      <c r="P1950" s="189"/>
    </row>
    <row r="1951" spans="1:16">
      <c r="A1951" s="489">
        <v>72</v>
      </c>
      <c r="B1951" s="489" t="s">
        <v>2479</v>
      </c>
      <c r="C1951" s="160" t="s">
        <v>2480</v>
      </c>
      <c r="D1951" s="489" t="s">
        <v>128</v>
      </c>
      <c r="E1951" s="491">
        <v>910.25</v>
      </c>
      <c r="F1951" s="489">
        <f>7-1-1-1-1-3</f>
        <v>0</v>
      </c>
      <c r="G1951" s="491">
        <f t="shared" si="126"/>
        <v>0</v>
      </c>
      <c r="H1951" s="489"/>
      <c r="I1951" s="489"/>
      <c r="J1951" s="489"/>
      <c r="K1951" s="489"/>
      <c r="L1951" s="489"/>
      <c r="M1951" s="491"/>
      <c r="N1951" s="491"/>
      <c r="O1951" s="491"/>
      <c r="P1951" s="189"/>
    </row>
    <row r="1952" spans="1:16">
      <c r="A1952" s="489">
        <v>73</v>
      </c>
      <c r="B1952" s="489"/>
      <c r="C1952" s="160" t="s">
        <v>2481</v>
      </c>
      <c r="D1952" s="489" t="s">
        <v>128</v>
      </c>
      <c r="E1952" s="491">
        <v>12378.2</v>
      </c>
      <c r="F1952" s="489">
        <v>1</v>
      </c>
      <c r="G1952" s="491">
        <f t="shared" si="126"/>
        <v>12378.2</v>
      </c>
      <c r="H1952" s="489"/>
      <c r="I1952" s="489"/>
      <c r="J1952" s="489"/>
      <c r="K1952" s="489"/>
      <c r="L1952" s="489"/>
      <c r="M1952" s="491"/>
      <c r="N1952" s="491"/>
      <c r="O1952" s="491"/>
      <c r="P1952" s="189"/>
    </row>
    <row r="1953" spans="1:16">
      <c r="A1953" s="489">
        <v>74</v>
      </c>
      <c r="B1953" s="489" t="s">
        <v>2482</v>
      </c>
      <c r="C1953" s="160" t="s">
        <v>2483</v>
      </c>
      <c r="D1953" s="489" t="s">
        <v>128</v>
      </c>
      <c r="E1953" s="491">
        <v>3280.4</v>
      </c>
      <c r="F1953" s="489">
        <v>10</v>
      </c>
      <c r="G1953" s="491">
        <f t="shared" si="126"/>
        <v>32804</v>
      </c>
      <c r="H1953" s="489"/>
      <c r="I1953" s="489"/>
      <c r="J1953" s="489"/>
      <c r="K1953" s="489"/>
      <c r="L1953" s="489"/>
      <c r="M1953" s="491"/>
      <c r="N1953" s="491"/>
      <c r="O1953" s="491"/>
      <c r="P1953" s="189"/>
    </row>
    <row r="1954" spans="1:16" ht="25.5">
      <c r="A1954" s="489">
        <v>75</v>
      </c>
      <c r="B1954" s="489" t="s">
        <v>2482</v>
      </c>
      <c r="C1954" s="160" t="s">
        <v>2484</v>
      </c>
      <c r="D1954" s="489" t="s">
        <v>128</v>
      </c>
      <c r="E1954" s="491">
        <v>2891</v>
      </c>
      <c r="F1954" s="489">
        <f>30-1-4-4-2-1-2-3-5-2-2-1</f>
        <v>3</v>
      </c>
      <c r="G1954" s="491">
        <f t="shared" si="126"/>
        <v>8673</v>
      </c>
      <c r="H1954" s="489"/>
      <c r="I1954" s="489"/>
      <c r="J1954" s="489"/>
      <c r="K1954" s="489"/>
      <c r="L1954" s="489"/>
      <c r="M1954" s="491"/>
      <c r="N1954" s="491"/>
      <c r="O1954" s="491"/>
      <c r="P1954" s="189"/>
    </row>
    <row r="1955" spans="1:16" ht="25.5">
      <c r="A1955" s="489">
        <v>76</v>
      </c>
      <c r="B1955" s="489" t="s">
        <v>2482</v>
      </c>
      <c r="C1955" s="160" t="s">
        <v>2485</v>
      </c>
      <c r="D1955" s="489" t="s">
        <v>128</v>
      </c>
      <c r="E1955" s="491">
        <v>2891</v>
      </c>
      <c r="F1955" s="489">
        <v>10</v>
      </c>
      <c r="G1955" s="491">
        <f t="shared" si="126"/>
        <v>28910</v>
      </c>
      <c r="H1955" s="489"/>
      <c r="I1955" s="489"/>
      <c r="J1955" s="489"/>
      <c r="K1955" s="489"/>
      <c r="L1955" s="489"/>
      <c r="M1955" s="491"/>
      <c r="N1955" s="491"/>
      <c r="O1955" s="491"/>
      <c r="P1955" s="189"/>
    </row>
    <row r="1956" spans="1:16">
      <c r="A1956" s="489">
        <v>77</v>
      </c>
      <c r="B1956" s="489"/>
      <c r="C1956" s="160" t="s">
        <v>2486</v>
      </c>
      <c r="D1956" s="489" t="s">
        <v>128</v>
      </c>
      <c r="E1956" s="491">
        <v>1362</v>
      </c>
      <c r="F1956" s="489">
        <f>4-2-1</f>
        <v>1</v>
      </c>
      <c r="G1956" s="491">
        <f t="shared" si="126"/>
        <v>1362</v>
      </c>
      <c r="H1956" s="489"/>
      <c r="I1956" s="489"/>
      <c r="J1956" s="489"/>
      <c r="K1956" s="489"/>
      <c r="L1956" s="489"/>
      <c r="M1956" s="491"/>
      <c r="N1956" s="491"/>
      <c r="O1956" s="491"/>
      <c r="P1956" s="189"/>
    </row>
    <row r="1957" spans="1:16" ht="25.5">
      <c r="A1957" s="489">
        <v>78</v>
      </c>
      <c r="B1957" s="489" t="s">
        <v>2487</v>
      </c>
      <c r="C1957" s="160" t="s">
        <v>2488</v>
      </c>
      <c r="D1957" s="489" t="s">
        <v>128</v>
      </c>
      <c r="E1957" s="491">
        <v>588.20000000000005</v>
      </c>
      <c r="F1957" s="489">
        <v>2</v>
      </c>
      <c r="G1957" s="491">
        <f t="shared" si="126"/>
        <v>1176.4000000000001</v>
      </c>
      <c r="H1957" s="489"/>
      <c r="I1957" s="489"/>
      <c r="J1957" s="489"/>
      <c r="K1957" s="489"/>
      <c r="L1957" s="489"/>
      <c r="M1957" s="491"/>
      <c r="N1957" s="491"/>
      <c r="O1957" s="491"/>
      <c r="P1957" s="189"/>
    </row>
    <row r="1958" spans="1:16">
      <c r="A1958" s="489">
        <v>79</v>
      </c>
      <c r="B1958" s="489" t="s">
        <v>2489</v>
      </c>
      <c r="C1958" s="160" t="s">
        <v>2490</v>
      </c>
      <c r="D1958" s="489" t="s">
        <v>128</v>
      </c>
      <c r="E1958" s="491">
        <v>970</v>
      </c>
      <c r="F1958" s="489">
        <f>6-2</f>
        <v>4</v>
      </c>
      <c r="G1958" s="491">
        <f t="shared" si="126"/>
        <v>3880</v>
      </c>
      <c r="H1958" s="489"/>
      <c r="I1958" s="489"/>
      <c r="J1958" s="489"/>
      <c r="K1958" s="489"/>
      <c r="L1958" s="489"/>
      <c r="M1958" s="491"/>
      <c r="N1958" s="491"/>
      <c r="O1958" s="491"/>
      <c r="P1958" s="189"/>
    </row>
    <row r="1959" spans="1:16">
      <c r="A1959" s="489">
        <v>80</v>
      </c>
      <c r="B1959" s="489" t="s">
        <v>760</v>
      </c>
      <c r="C1959" s="160" t="s">
        <v>2491</v>
      </c>
      <c r="D1959" s="489" t="s">
        <v>128</v>
      </c>
      <c r="E1959" s="491">
        <v>1177.5999999999999</v>
      </c>
      <c r="F1959" s="489">
        <v>5</v>
      </c>
      <c r="G1959" s="491">
        <f t="shared" si="126"/>
        <v>5888</v>
      </c>
      <c r="H1959" s="489"/>
      <c r="I1959" s="489"/>
      <c r="J1959" s="489"/>
      <c r="K1959" s="489"/>
      <c r="L1959" s="489"/>
      <c r="M1959" s="491"/>
      <c r="N1959" s="491"/>
      <c r="O1959" s="491"/>
      <c r="P1959" s="189"/>
    </row>
    <row r="1960" spans="1:16" ht="25.5">
      <c r="A1960" s="489">
        <v>81</v>
      </c>
      <c r="B1960" s="489" t="s">
        <v>2489</v>
      </c>
      <c r="C1960" s="160" t="s">
        <v>2492</v>
      </c>
      <c r="D1960" s="489" t="s">
        <v>128</v>
      </c>
      <c r="E1960" s="491">
        <v>11800</v>
      </c>
      <c r="F1960" s="489">
        <v>7</v>
      </c>
      <c r="G1960" s="491">
        <f t="shared" si="126"/>
        <v>82600</v>
      </c>
      <c r="H1960" s="489"/>
      <c r="I1960" s="489"/>
      <c r="J1960" s="489"/>
      <c r="K1960" s="489"/>
      <c r="L1960" s="489"/>
      <c r="M1960" s="491"/>
      <c r="N1960" s="491"/>
      <c r="O1960" s="491"/>
      <c r="P1960" s="189"/>
    </row>
    <row r="1961" spans="1:16" ht="38.25">
      <c r="A1961" s="489">
        <v>82</v>
      </c>
      <c r="B1961" s="248" t="s">
        <v>2493</v>
      </c>
      <c r="C1961" s="160" t="s">
        <v>2494</v>
      </c>
      <c r="D1961" s="489" t="s">
        <v>128</v>
      </c>
      <c r="E1961" s="491">
        <v>21210.5</v>
      </c>
      <c r="F1961" s="489">
        <v>3</v>
      </c>
      <c r="G1961" s="491">
        <f t="shared" si="126"/>
        <v>63631.5</v>
      </c>
      <c r="H1961" s="489"/>
      <c r="I1961" s="489"/>
      <c r="J1961" s="489"/>
      <c r="K1961" s="489"/>
      <c r="L1961" s="489"/>
      <c r="M1961" s="491"/>
      <c r="N1961" s="491"/>
      <c r="O1961" s="491"/>
      <c r="P1961" s="189"/>
    </row>
    <row r="1962" spans="1:16" ht="38.25">
      <c r="A1962" s="489">
        <v>83</v>
      </c>
      <c r="B1962" s="248" t="s">
        <v>2495</v>
      </c>
      <c r="C1962" s="160" t="s">
        <v>2496</v>
      </c>
      <c r="D1962" s="489" t="s">
        <v>128</v>
      </c>
      <c r="E1962" s="491">
        <v>17670.5</v>
      </c>
      <c r="F1962" s="489">
        <f>2-1-1</f>
        <v>0</v>
      </c>
      <c r="G1962" s="491">
        <f t="shared" si="126"/>
        <v>0</v>
      </c>
      <c r="H1962" s="489"/>
      <c r="I1962" s="489"/>
      <c r="J1962" s="489"/>
      <c r="K1962" s="489"/>
      <c r="L1962" s="489"/>
      <c r="M1962" s="491"/>
      <c r="N1962" s="491"/>
      <c r="O1962" s="491"/>
      <c r="P1962" s="189"/>
    </row>
    <row r="1963" spans="1:16" ht="25.5">
      <c r="A1963" s="489">
        <v>84</v>
      </c>
      <c r="B1963" s="489" t="s">
        <v>2421</v>
      </c>
      <c r="C1963" s="160" t="s">
        <v>2497</v>
      </c>
      <c r="D1963" s="489" t="s">
        <v>128</v>
      </c>
      <c r="E1963" s="491">
        <v>8804.4</v>
      </c>
      <c r="F1963" s="489">
        <v>5</v>
      </c>
      <c r="G1963" s="491">
        <f t="shared" si="126"/>
        <v>44022</v>
      </c>
      <c r="H1963" s="489"/>
      <c r="I1963" s="489"/>
      <c r="J1963" s="489"/>
      <c r="K1963" s="489"/>
      <c r="L1963" s="489"/>
      <c r="M1963" s="491"/>
      <c r="N1963" s="491"/>
      <c r="O1963" s="491"/>
      <c r="P1963" s="189"/>
    </row>
    <row r="1964" spans="1:16" ht="25.5">
      <c r="A1964" s="489">
        <v>85</v>
      </c>
      <c r="B1964" s="489" t="s">
        <v>2498</v>
      </c>
      <c r="C1964" s="160" t="s">
        <v>2499</v>
      </c>
      <c r="D1964" s="489" t="s">
        <v>128</v>
      </c>
      <c r="E1964" s="491">
        <v>11600</v>
      </c>
      <c r="F1964" s="489">
        <f>2-1</f>
        <v>1</v>
      </c>
      <c r="G1964" s="491">
        <f t="shared" si="126"/>
        <v>11600</v>
      </c>
      <c r="H1964" s="489"/>
      <c r="I1964" s="489"/>
      <c r="J1964" s="489"/>
      <c r="K1964" s="489"/>
      <c r="L1964" s="489"/>
      <c r="M1964" s="491"/>
      <c r="N1964" s="491"/>
      <c r="O1964" s="491"/>
      <c r="P1964" s="189"/>
    </row>
    <row r="1965" spans="1:16" ht="25.5">
      <c r="A1965" s="489">
        <v>86</v>
      </c>
      <c r="B1965" s="489" t="s">
        <v>2500</v>
      </c>
      <c r="C1965" s="160" t="s">
        <v>2501</v>
      </c>
      <c r="D1965" s="489" t="s">
        <v>25</v>
      </c>
      <c r="E1965" s="491">
        <v>15357.11</v>
      </c>
      <c r="F1965" s="489">
        <f>6-4</f>
        <v>2</v>
      </c>
      <c r="G1965" s="491">
        <f t="shared" si="126"/>
        <v>30714.22</v>
      </c>
      <c r="H1965" s="489"/>
      <c r="I1965" s="489"/>
      <c r="J1965" s="489"/>
      <c r="K1965" s="489"/>
      <c r="L1965" s="489"/>
      <c r="M1965" s="491"/>
      <c r="N1965" s="491"/>
      <c r="O1965" s="491"/>
      <c r="P1965" s="189"/>
    </row>
    <row r="1966" spans="1:16">
      <c r="A1966" s="489">
        <v>87</v>
      </c>
      <c r="B1966" s="489" t="s">
        <v>2500</v>
      </c>
      <c r="C1966" s="160" t="s">
        <v>2502</v>
      </c>
      <c r="D1966" s="489" t="s">
        <v>25</v>
      </c>
      <c r="E1966" s="491">
        <v>27439</v>
      </c>
      <c r="F1966" s="489">
        <v>5</v>
      </c>
      <c r="G1966" s="491">
        <f t="shared" si="126"/>
        <v>137195</v>
      </c>
      <c r="H1966" s="489"/>
      <c r="I1966" s="489"/>
      <c r="J1966" s="489"/>
      <c r="K1966" s="489"/>
      <c r="L1966" s="489"/>
      <c r="M1966" s="491"/>
      <c r="N1966" s="491"/>
      <c r="O1966" s="491"/>
      <c r="P1966" s="189"/>
    </row>
    <row r="1967" spans="1:16" ht="25.5">
      <c r="A1967" s="489">
        <v>88</v>
      </c>
      <c r="B1967" s="489" t="s">
        <v>2500</v>
      </c>
      <c r="C1967" s="160" t="s">
        <v>2503</v>
      </c>
      <c r="D1967" s="489" t="s">
        <v>2504</v>
      </c>
      <c r="E1967" s="491">
        <v>73.48</v>
      </c>
      <c r="F1967" s="489">
        <f>115-8-4-5-5-10-15-8</f>
        <v>60</v>
      </c>
      <c r="G1967" s="491">
        <f t="shared" si="126"/>
        <v>4408.8</v>
      </c>
      <c r="H1967" s="489"/>
      <c r="I1967" s="489"/>
      <c r="J1967" s="489"/>
      <c r="K1967" s="489"/>
      <c r="L1967" s="489"/>
      <c r="M1967" s="491"/>
      <c r="N1967" s="491"/>
      <c r="O1967" s="491"/>
      <c r="P1967" s="189"/>
    </row>
    <row r="1968" spans="1:16">
      <c r="A1968" s="489">
        <v>89</v>
      </c>
      <c r="B1968" s="489" t="s">
        <v>2500</v>
      </c>
      <c r="C1968" s="160" t="s">
        <v>2505</v>
      </c>
      <c r="D1968" s="489" t="s">
        <v>2504</v>
      </c>
      <c r="E1968" s="491">
        <v>25</v>
      </c>
      <c r="F1968" s="489">
        <f>1254+3090-2508-824-50-824-22-5-13-4-10-10</f>
        <v>74</v>
      </c>
      <c r="G1968" s="491">
        <f t="shared" si="126"/>
        <v>1850</v>
      </c>
      <c r="H1968" s="489"/>
      <c r="I1968" s="489"/>
      <c r="J1968" s="489"/>
      <c r="K1968" s="489"/>
      <c r="L1968" s="489"/>
      <c r="M1968" s="491"/>
      <c r="N1968" s="491"/>
      <c r="O1968" s="491"/>
      <c r="P1968" s="189"/>
    </row>
    <row r="1969" spans="1:16">
      <c r="A1969" s="489">
        <v>90</v>
      </c>
      <c r="B1969" s="489" t="s">
        <v>2500</v>
      </c>
      <c r="C1969" s="160" t="s">
        <v>2506</v>
      </c>
      <c r="D1969" s="489" t="s">
        <v>2504</v>
      </c>
      <c r="E1969" s="491">
        <v>10</v>
      </c>
      <c r="F1969" s="489">
        <f>3344-1045-1463</f>
        <v>836</v>
      </c>
      <c r="G1969" s="491">
        <f t="shared" si="126"/>
        <v>8360</v>
      </c>
      <c r="H1969" s="489"/>
      <c r="I1969" s="489"/>
      <c r="J1969" s="489"/>
      <c r="K1969" s="489"/>
      <c r="L1969" s="489"/>
      <c r="M1969" s="491"/>
      <c r="N1969" s="491"/>
      <c r="O1969" s="491"/>
      <c r="P1969" s="189"/>
    </row>
    <row r="1970" spans="1:16">
      <c r="A1970" s="489">
        <v>91</v>
      </c>
      <c r="B1970" s="489" t="s">
        <v>2507</v>
      </c>
      <c r="C1970" s="160" t="s">
        <v>2508</v>
      </c>
      <c r="D1970" s="489" t="s">
        <v>25</v>
      </c>
      <c r="E1970" s="491">
        <v>1469.1</v>
      </c>
      <c r="F1970" s="489">
        <v>3</v>
      </c>
      <c r="G1970" s="491">
        <f t="shared" si="126"/>
        <v>4407.2999999999993</v>
      </c>
      <c r="H1970" s="489"/>
      <c r="I1970" s="489"/>
      <c r="J1970" s="489"/>
      <c r="K1970" s="489"/>
      <c r="L1970" s="489"/>
      <c r="M1970" s="491"/>
      <c r="N1970" s="491"/>
      <c r="O1970" s="491"/>
      <c r="P1970" s="189"/>
    </row>
    <row r="1971" spans="1:16" ht="25.5">
      <c r="A1971" s="489">
        <v>92</v>
      </c>
      <c r="B1971" s="489"/>
      <c r="C1971" s="160" t="s">
        <v>2509</v>
      </c>
      <c r="D1971" s="489" t="s">
        <v>128</v>
      </c>
      <c r="E1971" s="491">
        <v>2940.56</v>
      </c>
      <c r="F1971" s="489">
        <v>1</v>
      </c>
      <c r="G1971" s="491">
        <f t="shared" si="126"/>
        <v>2940.56</v>
      </c>
      <c r="H1971" s="489"/>
      <c r="I1971" s="489"/>
      <c r="J1971" s="489"/>
      <c r="K1971" s="489"/>
      <c r="L1971" s="489"/>
      <c r="M1971" s="491"/>
      <c r="N1971" s="491"/>
      <c r="O1971" s="491"/>
      <c r="P1971" s="189"/>
    </row>
    <row r="1972" spans="1:16" ht="25.5">
      <c r="A1972" s="489">
        <v>93</v>
      </c>
      <c r="B1972" s="489" t="s">
        <v>2507</v>
      </c>
      <c r="C1972" s="160" t="s">
        <v>2510</v>
      </c>
      <c r="D1972" s="489" t="s">
        <v>128</v>
      </c>
      <c r="E1972" s="491">
        <v>1463.2</v>
      </c>
      <c r="F1972" s="489">
        <v>4</v>
      </c>
      <c r="G1972" s="491">
        <f t="shared" si="126"/>
        <v>5852.8</v>
      </c>
      <c r="H1972" s="489"/>
      <c r="I1972" s="489"/>
      <c r="J1972" s="489"/>
      <c r="K1972" s="489"/>
      <c r="L1972" s="489"/>
      <c r="M1972" s="491"/>
      <c r="N1972" s="491"/>
      <c r="O1972" s="491"/>
      <c r="P1972" s="189"/>
    </row>
    <row r="1973" spans="1:16">
      <c r="A1973" s="489">
        <v>94</v>
      </c>
      <c r="B1973" s="489"/>
      <c r="C1973" s="160" t="s">
        <v>273</v>
      </c>
      <c r="D1973" s="489" t="s">
        <v>156</v>
      </c>
      <c r="E1973" s="491">
        <v>483800</v>
      </c>
      <c r="F1973" s="492">
        <f>0.13-0.005-0.01-0.01-0.005-0.016-0.01-0.004-0.035-0.011-0.01-0.01-0.004+0.48-0.005-0.025-0.01-0.062-0.011-0.017-0.018-0.012-0.032-0.045-0.005-0.01-0.048-0.035-0.005-0.05-0.015-0.015-0.01-0.01-0.01-0.01-0.005</f>
        <v>1.499999999999992E-2</v>
      </c>
      <c r="G1973" s="491">
        <f t="shared" si="126"/>
        <v>7256.9999999999609</v>
      </c>
      <c r="H1973" s="489"/>
      <c r="I1973" s="489"/>
      <c r="J1973" s="489"/>
      <c r="K1973" s="489"/>
      <c r="L1973" s="489"/>
      <c r="M1973" s="491"/>
      <c r="N1973" s="491"/>
      <c r="O1973" s="491"/>
      <c r="P1973" s="189"/>
    </row>
    <row r="1974" spans="1:16">
      <c r="A1974" s="489">
        <v>95</v>
      </c>
      <c r="B1974" s="489"/>
      <c r="C1974" s="160" t="s">
        <v>273</v>
      </c>
      <c r="D1974" s="489" t="s">
        <v>156</v>
      </c>
      <c r="E1974" s="491">
        <v>446526</v>
      </c>
      <c r="F1974" s="492">
        <f>0.75-0.06</f>
        <v>0.69</v>
      </c>
      <c r="G1974" s="491">
        <f t="shared" si="126"/>
        <v>308102.94</v>
      </c>
      <c r="H1974" s="489"/>
      <c r="I1974" s="489"/>
      <c r="J1974" s="489"/>
      <c r="K1974" s="489"/>
      <c r="L1974" s="489"/>
      <c r="M1974" s="491"/>
      <c r="N1974" s="491"/>
      <c r="O1974" s="491"/>
      <c r="P1974" s="189"/>
    </row>
    <row r="1975" spans="1:16" ht="25.5">
      <c r="A1975" s="489">
        <v>96</v>
      </c>
      <c r="B1975" s="489"/>
      <c r="C1975" s="160" t="s">
        <v>2511</v>
      </c>
      <c r="D1975" s="489" t="s">
        <v>128</v>
      </c>
      <c r="E1975" s="493">
        <v>1162.3</v>
      </c>
      <c r="F1975" s="489">
        <f>4-1</f>
        <v>3</v>
      </c>
      <c r="G1975" s="491">
        <f t="shared" si="126"/>
        <v>3486.8999999999996</v>
      </c>
      <c r="H1975" s="489"/>
      <c r="I1975" s="489"/>
      <c r="J1975" s="489"/>
      <c r="K1975" s="489"/>
      <c r="L1975" s="489"/>
      <c r="M1975" s="491"/>
      <c r="N1975" s="491"/>
      <c r="O1975" s="491"/>
      <c r="P1975" s="189"/>
    </row>
    <row r="1976" spans="1:16" ht="25.5">
      <c r="A1976" s="489">
        <v>97</v>
      </c>
      <c r="B1976" s="489"/>
      <c r="C1976" s="160" t="s">
        <v>2512</v>
      </c>
      <c r="D1976" s="489" t="s">
        <v>70</v>
      </c>
      <c r="E1976" s="491">
        <v>11741</v>
      </c>
      <c r="F1976" s="489">
        <v>16</v>
      </c>
      <c r="G1976" s="491">
        <f t="shared" si="126"/>
        <v>187856</v>
      </c>
      <c r="H1976" s="489"/>
      <c r="I1976" s="489"/>
      <c r="J1976" s="489"/>
      <c r="K1976" s="491"/>
      <c r="L1976" s="489"/>
      <c r="M1976" s="491"/>
      <c r="N1976" s="489"/>
      <c r="O1976" s="491"/>
      <c r="P1976" s="189"/>
    </row>
    <row r="1977" spans="1:16">
      <c r="A1977" s="489">
        <v>98</v>
      </c>
      <c r="B1977" s="489"/>
      <c r="C1977" s="160" t="s">
        <v>2513</v>
      </c>
      <c r="D1977" s="489" t="s">
        <v>70</v>
      </c>
      <c r="E1977" s="491">
        <v>7044.6</v>
      </c>
      <c r="F1977" s="489">
        <v>3</v>
      </c>
      <c r="G1977" s="491">
        <f t="shared" si="126"/>
        <v>21133.800000000003</v>
      </c>
      <c r="H1977" s="489"/>
      <c r="I1977" s="489"/>
      <c r="J1977" s="489"/>
      <c r="K1977" s="491"/>
      <c r="L1977" s="489"/>
      <c r="M1977" s="491"/>
      <c r="N1977" s="489"/>
      <c r="O1977" s="491"/>
      <c r="P1977" s="189"/>
    </row>
    <row r="1978" spans="1:16">
      <c r="A1978" s="489">
        <v>99</v>
      </c>
      <c r="B1978" s="489"/>
      <c r="C1978" s="160" t="s">
        <v>2514</v>
      </c>
      <c r="D1978" s="489" t="s">
        <v>70</v>
      </c>
      <c r="E1978" s="491">
        <v>7032.8</v>
      </c>
      <c r="F1978" s="489">
        <v>3</v>
      </c>
      <c r="G1978" s="491">
        <f t="shared" si="126"/>
        <v>21098.400000000001</v>
      </c>
      <c r="H1978" s="489"/>
      <c r="I1978" s="489"/>
      <c r="J1978" s="489" t="s">
        <v>695</v>
      </c>
      <c r="K1978" s="491"/>
      <c r="L1978" s="489"/>
      <c r="M1978" s="491"/>
      <c r="N1978" s="489"/>
      <c r="O1978" s="491"/>
      <c r="P1978" s="189"/>
    </row>
    <row r="1979" spans="1:16">
      <c r="A1979" s="489">
        <v>100</v>
      </c>
      <c r="B1979" s="489"/>
      <c r="C1979" s="160" t="s">
        <v>2515</v>
      </c>
      <c r="D1979" s="489" t="s">
        <v>70</v>
      </c>
      <c r="E1979" s="491">
        <v>97350</v>
      </c>
      <c r="F1979" s="489">
        <v>1</v>
      </c>
      <c r="G1979" s="491">
        <f t="shared" si="126"/>
        <v>97350</v>
      </c>
      <c r="H1979" s="489"/>
      <c r="I1979" s="489"/>
      <c r="J1979" s="489"/>
      <c r="K1979" s="491"/>
      <c r="L1979" s="489"/>
      <c r="M1979" s="491"/>
      <c r="N1979" s="489"/>
      <c r="O1979" s="491"/>
      <c r="P1979" s="189"/>
    </row>
    <row r="1980" spans="1:16" ht="25.5">
      <c r="A1980" s="489">
        <v>101</v>
      </c>
      <c r="B1980" s="489"/>
      <c r="C1980" s="160" t="s">
        <v>2516</v>
      </c>
      <c r="D1980" s="489" t="s">
        <v>70</v>
      </c>
      <c r="E1980" s="491">
        <v>85491</v>
      </c>
      <c r="F1980" s="489">
        <f>40-1-36</f>
        <v>3</v>
      </c>
      <c r="G1980" s="491">
        <f t="shared" si="126"/>
        <v>256473</v>
      </c>
      <c r="H1980" s="489"/>
      <c r="I1980" s="489"/>
      <c r="J1980" s="489"/>
      <c r="K1980" s="491"/>
      <c r="L1980" s="489"/>
      <c r="M1980" s="491"/>
      <c r="N1980" s="489"/>
      <c r="O1980" s="491"/>
      <c r="P1980" s="189"/>
    </row>
    <row r="1981" spans="1:16" ht="25.5">
      <c r="A1981" s="489">
        <v>102</v>
      </c>
      <c r="B1981" s="489"/>
      <c r="C1981" s="160" t="s">
        <v>2517</v>
      </c>
      <c r="D1981" s="489" t="s">
        <v>70</v>
      </c>
      <c r="E1981" s="491">
        <v>81125</v>
      </c>
      <c r="F1981" s="489">
        <f>4-2-2</f>
        <v>0</v>
      </c>
      <c r="G1981" s="491">
        <f t="shared" si="126"/>
        <v>0</v>
      </c>
      <c r="H1981" s="489"/>
      <c r="I1981" s="489"/>
      <c r="J1981" s="489"/>
      <c r="K1981" s="491"/>
      <c r="L1981" s="489"/>
      <c r="M1981" s="491"/>
      <c r="N1981" s="489"/>
      <c r="O1981" s="491"/>
      <c r="P1981" s="189"/>
    </row>
    <row r="1982" spans="1:16" ht="25.5">
      <c r="A1982" s="489">
        <v>103</v>
      </c>
      <c r="B1982" s="489"/>
      <c r="C1982" s="160" t="s">
        <v>2518</v>
      </c>
      <c r="D1982" s="489" t="s">
        <v>70</v>
      </c>
      <c r="E1982" s="491">
        <v>81125</v>
      </c>
      <c r="F1982" s="489">
        <v>2</v>
      </c>
      <c r="G1982" s="491">
        <f t="shared" si="126"/>
        <v>162250</v>
      </c>
      <c r="H1982" s="489"/>
      <c r="I1982" s="489"/>
      <c r="J1982" s="489"/>
      <c r="K1982" s="491"/>
      <c r="L1982" s="489"/>
      <c r="M1982" s="491"/>
      <c r="N1982" s="489"/>
      <c r="O1982" s="491"/>
      <c r="P1982" s="189"/>
    </row>
    <row r="1983" spans="1:16">
      <c r="A1983" s="489">
        <v>104</v>
      </c>
      <c r="B1983" s="489"/>
      <c r="C1983" s="160" t="s">
        <v>2519</v>
      </c>
      <c r="D1983" s="489" t="s">
        <v>70</v>
      </c>
      <c r="E1983" s="491">
        <v>53395</v>
      </c>
      <c r="F1983" s="489">
        <v>4</v>
      </c>
      <c r="G1983" s="491">
        <f t="shared" si="126"/>
        <v>213580</v>
      </c>
      <c r="H1983" s="489"/>
      <c r="I1983" s="489"/>
      <c r="J1983" s="489"/>
      <c r="K1983" s="491"/>
      <c r="L1983" s="489"/>
      <c r="M1983" s="491"/>
      <c r="N1983" s="489"/>
      <c r="O1983" s="491"/>
      <c r="P1983" s="189"/>
    </row>
    <row r="1984" spans="1:16">
      <c r="A1984" s="489">
        <v>105</v>
      </c>
      <c r="B1984" s="489"/>
      <c r="C1984" s="160" t="s">
        <v>2520</v>
      </c>
      <c r="D1984" s="489" t="s">
        <v>70</v>
      </c>
      <c r="E1984" s="491">
        <v>17995</v>
      </c>
      <c r="F1984" s="489">
        <f>4-1-1-1-1</f>
        <v>0</v>
      </c>
      <c r="G1984" s="491">
        <f t="shared" si="126"/>
        <v>0</v>
      </c>
      <c r="H1984" s="489"/>
      <c r="I1984" s="489"/>
      <c r="J1984" s="489"/>
      <c r="K1984" s="491"/>
      <c r="L1984" s="489"/>
      <c r="M1984" s="491"/>
      <c r="N1984" s="489"/>
      <c r="O1984" s="491"/>
      <c r="P1984" s="189"/>
    </row>
    <row r="1985" spans="1:16">
      <c r="A1985" s="489">
        <v>106</v>
      </c>
      <c r="B1985" s="489"/>
      <c r="C1985" s="160" t="s">
        <v>2521</v>
      </c>
      <c r="D1985" s="489" t="s">
        <v>70</v>
      </c>
      <c r="E1985" s="491">
        <v>9705.5</v>
      </c>
      <c r="F1985" s="489">
        <f>10-2-2-2</f>
        <v>4</v>
      </c>
      <c r="G1985" s="491">
        <f t="shared" si="126"/>
        <v>38822</v>
      </c>
      <c r="H1985" s="489"/>
      <c r="I1985" s="489"/>
      <c r="J1985" s="489"/>
      <c r="K1985" s="491"/>
      <c r="L1985" s="489"/>
      <c r="M1985" s="491"/>
      <c r="N1985" s="489"/>
      <c r="O1985" s="491"/>
      <c r="P1985" s="189"/>
    </row>
    <row r="1986" spans="1:16">
      <c r="A1986" s="489">
        <v>107</v>
      </c>
      <c r="B1986" s="489"/>
      <c r="C1986" s="160" t="s">
        <v>2522</v>
      </c>
      <c r="D1986" s="489" t="s">
        <v>70</v>
      </c>
      <c r="E1986" s="491">
        <v>12095</v>
      </c>
      <c r="F1986" s="489">
        <f>6-3</f>
        <v>3</v>
      </c>
      <c r="G1986" s="491">
        <f t="shared" si="126"/>
        <v>36285</v>
      </c>
      <c r="H1986" s="489"/>
      <c r="I1986" s="489"/>
      <c r="J1986" s="489"/>
      <c r="K1986" s="491"/>
      <c r="L1986" s="489"/>
      <c r="M1986" s="491"/>
      <c r="N1986" s="489"/>
      <c r="O1986" s="491"/>
      <c r="P1986" s="189"/>
    </row>
    <row r="1987" spans="1:16">
      <c r="A1987" s="489">
        <v>108</v>
      </c>
      <c r="B1987" s="489"/>
      <c r="C1987" s="160" t="s">
        <v>2523</v>
      </c>
      <c r="D1987" s="489" t="s">
        <v>70</v>
      </c>
      <c r="E1987" s="491">
        <v>10915</v>
      </c>
      <c r="F1987" s="489">
        <f>6-2</f>
        <v>4</v>
      </c>
      <c r="G1987" s="491">
        <f t="shared" si="126"/>
        <v>43660</v>
      </c>
      <c r="H1987" s="489"/>
      <c r="I1987" s="489"/>
      <c r="J1987" s="489"/>
      <c r="K1987" s="491"/>
      <c r="L1987" s="489"/>
      <c r="M1987" s="491"/>
      <c r="N1987" s="489"/>
      <c r="O1987" s="491"/>
      <c r="P1987" s="189"/>
    </row>
    <row r="1988" spans="1:16">
      <c r="A1988" s="489">
        <v>109</v>
      </c>
      <c r="B1988" s="489"/>
      <c r="C1988" s="160" t="s">
        <v>2524</v>
      </c>
      <c r="D1988" s="489" t="s">
        <v>70</v>
      </c>
      <c r="E1988" s="491">
        <v>13571.18</v>
      </c>
      <c r="F1988" s="489">
        <f>6-3-2</f>
        <v>1</v>
      </c>
      <c r="G1988" s="491">
        <f t="shared" si="126"/>
        <v>13571.18</v>
      </c>
      <c r="H1988" s="489"/>
      <c r="I1988" s="489"/>
      <c r="J1988" s="489"/>
      <c r="K1988" s="491"/>
      <c r="L1988" s="489"/>
      <c r="M1988" s="491"/>
      <c r="N1988" s="489"/>
      <c r="O1988" s="491"/>
      <c r="P1988" s="189"/>
    </row>
    <row r="1989" spans="1:16" ht="25.5">
      <c r="A1989" s="489">
        <v>110</v>
      </c>
      <c r="B1989" s="489"/>
      <c r="C1989" s="160" t="s">
        <v>2525</v>
      </c>
      <c r="D1989" s="489" t="s">
        <v>70</v>
      </c>
      <c r="E1989" s="491">
        <v>14024.3</v>
      </c>
      <c r="F1989" s="489">
        <f>4-1-1</f>
        <v>2</v>
      </c>
      <c r="G1989" s="491">
        <f t="shared" si="126"/>
        <v>28048.6</v>
      </c>
      <c r="H1989" s="489"/>
      <c r="I1989" s="489"/>
      <c r="J1989" s="489"/>
      <c r="K1989" s="491"/>
      <c r="L1989" s="489"/>
      <c r="M1989" s="491"/>
      <c r="N1989" s="489"/>
      <c r="O1989" s="491"/>
      <c r="P1989" s="189"/>
    </row>
    <row r="1990" spans="1:16" ht="25.5">
      <c r="A1990" s="489">
        <v>111</v>
      </c>
      <c r="B1990" s="489"/>
      <c r="C1990" s="160" t="s">
        <v>2526</v>
      </c>
      <c r="D1990" s="489" t="s">
        <v>70</v>
      </c>
      <c r="E1990" s="491">
        <v>15281</v>
      </c>
      <c r="F1990" s="489">
        <f>4-1-1</f>
        <v>2</v>
      </c>
      <c r="G1990" s="491">
        <f t="shared" si="126"/>
        <v>30562</v>
      </c>
      <c r="H1990" s="489"/>
      <c r="I1990" s="489"/>
      <c r="J1990" s="489"/>
      <c r="K1990" s="491"/>
      <c r="L1990" s="489"/>
      <c r="M1990" s="491"/>
      <c r="N1990" s="489"/>
      <c r="O1990" s="491"/>
      <c r="P1990" s="189"/>
    </row>
    <row r="1991" spans="1:16" ht="25.5">
      <c r="A1991" s="489">
        <v>112</v>
      </c>
      <c r="B1991" s="489"/>
      <c r="C1991" s="160" t="s">
        <v>2527</v>
      </c>
      <c r="D1991" s="489" t="s">
        <v>70</v>
      </c>
      <c r="E1991" s="491">
        <v>17080.5</v>
      </c>
      <c r="F1991" s="489">
        <f>2-1</f>
        <v>1</v>
      </c>
      <c r="G1991" s="491">
        <f>F1991*E1991</f>
        <v>17080.5</v>
      </c>
      <c r="H1991" s="489"/>
      <c r="I1991" s="489"/>
      <c r="J1991" s="489"/>
      <c r="K1991" s="491"/>
      <c r="L1991" s="489"/>
      <c r="M1991" s="491"/>
      <c r="N1991" s="489"/>
      <c r="O1991" s="491"/>
      <c r="P1991" s="189"/>
    </row>
    <row r="1992" spans="1:16" ht="25.5">
      <c r="A1992" s="489">
        <v>113</v>
      </c>
      <c r="B1992" s="489"/>
      <c r="C1992" s="160" t="s">
        <v>2528</v>
      </c>
      <c r="D1992" s="489" t="s">
        <v>70</v>
      </c>
      <c r="E1992" s="491">
        <v>17074.599999999999</v>
      </c>
      <c r="F1992" s="489">
        <v>2</v>
      </c>
      <c r="G1992" s="491">
        <f>F1992*E1992</f>
        <v>34149.199999999997</v>
      </c>
      <c r="H1992" s="489"/>
      <c r="I1992" s="489"/>
      <c r="J1992" s="489"/>
      <c r="K1992" s="491"/>
      <c r="L1992" s="489"/>
      <c r="M1992" s="491"/>
      <c r="N1992" s="489"/>
      <c r="O1992" s="491"/>
      <c r="P1992" s="189"/>
    </row>
    <row r="1993" spans="1:16" ht="25.5">
      <c r="A1993" s="489">
        <v>114</v>
      </c>
      <c r="B1993" s="489"/>
      <c r="C1993" s="160" t="s">
        <v>2529</v>
      </c>
      <c r="D1993" s="489" t="s">
        <v>70</v>
      </c>
      <c r="E1993" s="491">
        <v>15316.4</v>
      </c>
      <c r="F1993" s="489">
        <v>2</v>
      </c>
      <c r="G1993" s="491">
        <f>F1993*E1993</f>
        <v>30632.799999999999</v>
      </c>
      <c r="H1993" s="489"/>
      <c r="I1993" s="489"/>
      <c r="J1993" s="489"/>
      <c r="K1993" s="491"/>
      <c r="L1993" s="489"/>
      <c r="M1993" s="491"/>
      <c r="N1993" s="489"/>
      <c r="O1993" s="491"/>
      <c r="P1993" s="189"/>
    </row>
    <row r="1994" spans="1:16" ht="25.5">
      <c r="A1994" s="489">
        <v>115</v>
      </c>
      <c r="B1994" s="489"/>
      <c r="C1994" s="160" t="s">
        <v>2530</v>
      </c>
      <c r="D1994" s="489" t="s">
        <v>70</v>
      </c>
      <c r="E1994" s="491">
        <v>9410.5</v>
      </c>
      <c r="F1994" s="489">
        <v>1</v>
      </c>
      <c r="G1994" s="491">
        <f>F1994*E1994</f>
        <v>9410.5</v>
      </c>
      <c r="H1994" s="489"/>
      <c r="I1994" s="489"/>
      <c r="J1994" s="489"/>
      <c r="K1994" s="491"/>
      <c r="L1994" s="489"/>
      <c r="M1994" s="491"/>
      <c r="N1994" s="489"/>
      <c r="O1994" s="491"/>
      <c r="P1994" s="189"/>
    </row>
    <row r="1995" spans="1:16">
      <c r="A1995" s="489">
        <v>116</v>
      </c>
      <c r="B1995" s="494"/>
      <c r="C1995" s="495" t="s">
        <v>2531</v>
      </c>
      <c r="D1995" s="494" t="s">
        <v>70</v>
      </c>
      <c r="E1995" s="496">
        <v>500</v>
      </c>
      <c r="F1995" s="494"/>
      <c r="G1995" s="496"/>
      <c r="H1995" s="494">
        <v>1</v>
      </c>
      <c r="I1995" s="496">
        <f>H1995*E1995</f>
        <v>500</v>
      </c>
      <c r="J1995" s="494"/>
      <c r="K1995" s="494"/>
      <c r="L1995" s="494"/>
      <c r="M1995" s="496"/>
      <c r="N1995" s="494"/>
      <c r="O1995" s="496"/>
      <c r="P1995" s="497"/>
    </row>
    <row r="1996" spans="1:16">
      <c r="A1996" s="489">
        <v>117</v>
      </c>
      <c r="B1996" s="498"/>
      <c r="C1996" s="499" t="s">
        <v>2531</v>
      </c>
      <c r="D1996" s="498" t="s">
        <v>70</v>
      </c>
      <c r="E1996" s="500">
        <v>500</v>
      </c>
      <c r="F1996" s="498"/>
      <c r="G1996" s="500"/>
      <c r="H1996" s="498">
        <v>1</v>
      </c>
      <c r="I1996" s="500">
        <f>H1996*E1996</f>
        <v>500</v>
      </c>
      <c r="J1996" s="498"/>
      <c r="K1996" s="498"/>
      <c r="L1996" s="498"/>
      <c r="M1996" s="500"/>
      <c r="N1996" s="498"/>
      <c r="O1996" s="500"/>
      <c r="P1996" s="501"/>
    </row>
    <row r="1997" spans="1:16">
      <c r="A1997" s="489">
        <v>118</v>
      </c>
      <c r="B1997" s="489"/>
      <c r="C1997" s="160" t="s">
        <v>2532</v>
      </c>
      <c r="D1997" s="489" t="s">
        <v>128</v>
      </c>
      <c r="E1997" s="491">
        <v>100</v>
      </c>
      <c r="F1997" s="489"/>
      <c r="G1997" s="491"/>
      <c r="H1997" s="489">
        <v>2</v>
      </c>
      <c r="I1997" s="491">
        <f>H1997*E1997</f>
        <v>200</v>
      </c>
      <c r="J1997" s="489"/>
      <c r="K1997" s="489"/>
      <c r="L1997" s="489"/>
      <c r="M1997" s="491"/>
      <c r="N1997" s="489"/>
      <c r="O1997" s="491"/>
      <c r="P1997" s="189"/>
    </row>
    <row r="1998" spans="1:16">
      <c r="A1998" s="489">
        <v>119</v>
      </c>
      <c r="B1998" s="489" t="s">
        <v>2056</v>
      </c>
      <c r="C1998" s="490" t="s">
        <v>2533</v>
      </c>
      <c r="D1998" s="489" t="s">
        <v>128</v>
      </c>
      <c r="E1998" s="491">
        <v>20342.5</v>
      </c>
      <c r="F1998" s="489"/>
      <c r="G1998" s="491"/>
      <c r="H1998" s="489"/>
      <c r="I1998" s="489"/>
      <c r="J1998" s="489">
        <v>1</v>
      </c>
      <c r="K1998" s="491">
        <f t="shared" ref="K1998:K2020" si="127">J1998*E1998</f>
        <v>20342.5</v>
      </c>
      <c r="L1998" s="489"/>
      <c r="M1998" s="491"/>
      <c r="N1998" s="491"/>
      <c r="O1998" s="491"/>
      <c r="P1998" s="189"/>
    </row>
    <row r="1999" spans="1:16">
      <c r="A1999" s="489">
        <v>120</v>
      </c>
      <c r="B1999" s="489" t="s">
        <v>2534</v>
      </c>
      <c r="C1999" s="490" t="s">
        <v>2535</v>
      </c>
      <c r="D1999" s="489" t="s">
        <v>70</v>
      </c>
      <c r="E1999" s="491">
        <v>16995</v>
      </c>
      <c r="F1999" s="489"/>
      <c r="G1999" s="491"/>
      <c r="H1999" s="489"/>
      <c r="I1999" s="489"/>
      <c r="J1999" s="489">
        <v>1</v>
      </c>
      <c r="K1999" s="491">
        <f t="shared" si="127"/>
        <v>16995</v>
      </c>
      <c r="L1999" s="489"/>
      <c r="M1999" s="491"/>
      <c r="N1999" s="491"/>
      <c r="O1999" s="491"/>
      <c r="P1999" s="189"/>
    </row>
    <row r="2000" spans="1:16">
      <c r="A2000" s="489">
        <v>121</v>
      </c>
      <c r="B2000" s="489" t="s">
        <v>2114</v>
      </c>
      <c r="C2000" s="502" t="s">
        <v>2536</v>
      </c>
      <c r="D2000" s="489" t="s">
        <v>70</v>
      </c>
      <c r="E2000" s="491">
        <v>92000</v>
      </c>
      <c r="F2000" s="489"/>
      <c r="G2000" s="491"/>
      <c r="H2000" s="489"/>
      <c r="I2000" s="489"/>
      <c r="J2000" s="489">
        <v>1</v>
      </c>
      <c r="K2000" s="491">
        <f t="shared" si="127"/>
        <v>92000</v>
      </c>
      <c r="L2000" s="489"/>
      <c r="M2000" s="491"/>
      <c r="N2000" s="491"/>
      <c r="O2000" s="491"/>
      <c r="P2000" s="189"/>
    </row>
    <row r="2001" spans="1:16">
      <c r="A2001" s="489">
        <v>122</v>
      </c>
      <c r="B2001" s="489" t="s">
        <v>2537</v>
      </c>
      <c r="C2001" s="490" t="s">
        <v>2538</v>
      </c>
      <c r="D2001" s="489" t="s">
        <v>70</v>
      </c>
      <c r="E2001" s="491">
        <v>1020</v>
      </c>
      <c r="F2001" s="489"/>
      <c r="G2001" s="491"/>
      <c r="H2001" s="489"/>
      <c r="I2001" s="489"/>
      <c r="J2001" s="489">
        <v>2</v>
      </c>
      <c r="K2001" s="491">
        <f t="shared" si="127"/>
        <v>2040</v>
      </c>
      <c r="L2001" s="489"/>
      <c r="M2001" s="491"/>
      <c r="N2001" s="491"/>
      <c r="O2001" s="491"/>
      <c r="P2001" s="189"/>
    </row>
    <row r="2002" spans="1:16">
      <c r="A2002" s="489">
        <v>123</v>
      </c>
      <c r="B2002" s="489" t="s">
        <v>2268</v>
      </c>
      <c r="C2002" s="490" t="s">
        <v>2539</v>
      </c>
      <c r="D2002" s="489" t="s">
        <v>70</v>
      </c>
      <c r="E2002" s="491">
        <v>500</v>
      </c>
      <c r="F2002" s="489"/>
      <c r="G2002" s="491"/>
      <c r="H2002" s="489"/>
      <c r="I2002" s="489"/>
      <c r="J2002" s="489">
        <v>2</v>
      </c>
      <c r="K2002" s="491">
        <f t="shared" si="127"/>
        <v>1000</v>
      </c>
      <c r="L2002" s="489"/>
      <c r="M2002" s="491"/>
      <c r="N2002" s="491"/>
      <c r="O2002" s="491"/>
      <c r="P2002" s="189"/>
    </row>
    <row r="2003" spans="1:16">
      <c r="A2003" s="489">
        <v>124</v>
      </c>
      <c r="B2003" s="489" t="s">
        <v>2540</v>
      </c>
      <c r="C2003" s="490" t="s">
        <v>2541</v>
      </c>
      <c r="D2003" s="489" t="s">
        <v>119</v>
      </c>
      <c r="E2003" s="491">
        <v>390</v>
      </c>
      <c r="F2003" s="489"/>
      <c r="G2003" s="491"/>
      <c r="H2003" s="489"/>
      <c r="I2003" s="489"/>
      <c r="J2003" s="489">
        <v>3</v>
      </c>
      <c r="K2003" s="491">
        <f t="shared" si="127"/>
        <v>1170</v>
      </c>
      <c r="L2003" s="489"/>
      <c r="M2003" s="491"/>
      <c r="N2003" s="491"/>
      <c r="O2003" s="491"/>
      <c r="P2003" s="189"/>
    </row>
    <row r="2004" spans="1:16">
      <c r="A2004" s="489">
        <v>125</v>
      </c>
      <c r="B2004" s="489" t="s">
        <v>2542</v>
      </c>
      <c r="C2004" s="490" t="s">
        <v>2543</v>
      </c>
      <c r="D2004" s="489" t="s">
        <v>70</v>
      </c>
      <c r="E2004" s="491">
        <v>1663</v>
      </c>
      <c r="F2004" s="489"/>
      <c r="G2004" s="491"/>
      <c r="H2004" s="489"/>
      <c r="I2004" s="489"/>
      <c r="J2004" s="489">
        <v>3</v>
      </c>
      <c r="K2004" s="491">
        <f t="shared" si="127"/>
        <v>4989</v>
      </c>
      <c r="L2004" s="489"/>
      <c r="M2004" s="491"/>
      <c r="N2004" s="491"/>
      <c r="O2004" s="491"/>
      <c r="P2004" s="189"/>
    </row>
    <row r="2005" spans="1:16">
      <c r="A2005" s="489">
        <v>126</v>
      </c>
      <c r="B2005" s="498" t="s">
        <v>2544</v>
      </c>
      <c r="C2005" s="503" t="s">
        <v>2545</v>
      </c>
      <c r="D2005" s="498" t="s">
        <v>128</v>
      </c>
      <c r="E2005" s="500">
        <v>18300</v>
      </c>
      <c r="F2005" s="498"/>
      <c r="G2005" s="500"/>
      <c r="H2005" s="498"/>
      <c r="I2005" s="498"/>
      <c r="J2005" s="498">
        <v>3</v>
      </c>
      <c r="K2005" s="500">
        <f t="shared" si="127"/>
        <v>54900</v>
      </c>
      <c r="L2005" s="498"/>
      <c r="M2005" s="500"/>
      <c r="N2005" s="500"/>
      <c r="O2005" s="500"/>
      <c r="P2005" s="501"/>
    </row>
    <row r="2006" spans="1:16">
      <c r="A2006" s="489">
        <v>127</v>
      </c>
      <c r="B2006" s="489" t="s">
        <v>2546</v>
      </c>
      <c r="C2006" s="490" t="s">
        <v>2547</v>
      </c>
      <c r="D2006" s="489" t="s">
        <v>128</v>
      </c>
      <c r="E2006" s="491">
        <v>300</v>
      </c>
      <c r="F2006" s="489"/>
      <c r="G2006" s="491"/>
      <c r="H2006" s="489"/>
      <c r="I2006" s="489"/>
      <c r="J2006" s="489">
        <v>3</v>
      </c>
      <c r="K2006" s="491">
        <f t="shared" si="127"/>
        <v>900</v>
      </c>
      <c r="L2006" s="489"/>
      <c r="M2006" s="491"/>
      <c r="N2006" s="491"/>
      <c r="O2006" s="491"/>
      <c r="P2006" s="189"/>
    </row>
    <row r="2007" spans="1:16">
      <c r="A2007" s="489">
        <v>128</v>
      </c>
      <c r="B2007" s="489" t="s">
        <v>2548</v>
      </c>
      <c r="C2007" s="490" t="s">
        <v>2549</v>
      </c>
      <c r="D2007" s="489" t="s">
        <v>128</v>
      </c>
      <c r="E2007" s="491">
        <v>82.5</v>
      </c>
      <c r="F2007" s="489"/>
      <c r="G2007" s="491"/>
      <c r="H2007" s="489"/>
      <c r="I2007" s="489"/>
      <c r="J2007" s="489">
        <v>42</v>
      </c>
      <c r="K2007" s="491">
        <f t="shared" si="127"/>
        <v>3465</v>
      </c>
      <c r="L2007" s="489"/>
      <c r="M2007" s="491"/>
      <c r="N2007" s="491"/>
      <c r="O2007" s="491"/>
      <c r="P2007" s="189"/>
    </row>
    <row r="2008" spans="1:16">
      <c r="A2008" s="489">
        <v>129</v>
      </c>
      <c r="B2008" s="489"/>
      <c r="C2008" s="490" t="s">
        <v>2550</v>
      </c>
      <c r="D2008" s="489" t="s">
        <v>70</v>
      </c>
      <c r="E2008" s="491">
        <v>3299</v>
      </c>
      <c r="F2008" s="489"/>
      <c r="G2008" s="491"/>
      <c r="H2008" s="489"/>
      <c r="I2008" s="489"/>
      <c r="J2008" s="489">
        <v>3</v>
      </c>
      <c r="K2008" s="491">
        <f t="shared" si="127"/>
        <v>9897</v>
      </c>
      <c r="L2008" s="489"/>
      <c r="M2008" s="491"/>
      <c r="N2008" s="491"/>
      <c r="O2008" s="491"/>
      <c r="P2008" s="189"/>
    </row>
    <row r="2009" spans="1:16">
      <c r="A2009" s="489">
        <v>130</v>
      </c>
      <c r="B2009" s="489"/>
      <c r="C2009" s="490" t="s">
        <v>2551</v>
      </c>
      <c r="D2009" s="489" t="s">
        <v>70</v>
      </c>
      <c r="E2009" s="491">
        <v>2370</v>
      </c>
      <c r="F2009" s="489"/>
      <c r="G2009" s="491"/>
      <c r="H2009" s="489"/>
      <c r="I2009" s="489"/>
      <c r="J2009" s="489">
        <v>2</v>
      </c>
      <c r="K2009" s="491">
        <f t="shared" si="127"/>
        <v>4740</v>
      </c>
      <c r="L2009" s="489"/>
      <c r="M2009" s="491"/>
      <c r="N2009" s="491"/>
      <c r="O2009" s="491"/>
      <c r="P2009" s="189"/>
    </row>
    <row r="2010" spans="1:16">
      <c r="A2010" s="489">
        <v>131</v>
      </c>
      <c r="B2010" s="489" t="s">
        <v>433</v>
      </c>
      <c r="C2010" s="490" t="s">
        <v>2552</v>
      </c>
      <c r="D2010" s="489" t="s">
        <v>70</v>
      </c>
      <c r="E2010" s="491">
        <v>100000</v>
      </c>
      <c r="F2010" s="489"/>
      <c r="G2010" s="491"/>
      <c r="H2010" s="489"/>
      <c r="I2010" s="489"/>
      <c r="J2010" s="489">
        <v>3</v>
      </c>
      <c r="K2010" s="491">
        <f t="shared" si="127"/>
        <v>300000</v>
      </c>
      <c r="L2010" s="489"/>
      <c r="M2010" s="491"/>
      <c r="N2010" s="491"/>
      <c r="O2010" s="491"/>
      <c r="P2010" s="189"/>
    </row>
    <row r="2011" spans="1:16">
      <c r="A2011" s="489">
        <v>132</v>
      </c>
      <c r="B2011" s="489" t="s">
        <v>2553</v>
      </c>
      <c r="C2011" s="490" t="s">
        <v>2554</v>
      </c>
      <c r="D2011" s="489" t="s">
        <v>2555</v>
      </c>
      <c r="E2011" s="491">
        <v>222</v>
      </c>
      <c r="F2011" s="489"/>
      <c r="G2011" s="491"/>
      <c r="H2011" s="489"/>
      <c r="I2011" s="489"/>
      <c r="J2011" s="489">
        <v>360</v>
      </c>
      <c r="K2011" s="491">
        <f t="shared" si="127"/>
        <v>79920</v>
      </c>
      <c r="L2011" s="489"/>
      <c r="M2011" s="491"/>
      <c r="N2011" s="491"/>
      <c r="O2011" s="491"/>
      <c r="P2011" s="189"/>
    </row>
    <row r="2012" spans="1:16">
      <c r="A2012" s="489">
        <v>133</v>
      </c>
      <c r="B2012" s="489" t="s">
        <v>2556</v>
      </c>
      <c r="C2012" s="490" t="s">
        <v>2557</v>
      </c>
      <c r="D2012" s="489" t="s">
        <v>128</v>
      </c>
      <c r="E2012" s="491">
        <v>410</v>
      </c>
      <c r="F2012" s="489"/>
      <c r="G2012" s="491"/>
      <c r="H2012" s="489"/>
      <c r="I2012" s="489"/>
      <c r="J2012" s="489">
        <v>20</v>
      </c>
      <c r="K2012" s="491">
        <f t="shared" si="127"/>
        <v>8200</v>
      </c>
      <c r="L2012" s="489"/>
      <c r="M2012" s="491"/>
      <c r="N2012" s="491"/>
      <c r="O2012" s="491"/>
      <c r="P2012" s="189"/>
    </row>
    <row r="2013" spans="1:16">
      <c r="A2013" s="489">
        <v>134</v>
      </c>
      <c r="B2013" s="489" t="s">
        <v>2558</v>
      </c>
      <c r="C2013" s="490" t="s">
        <v>2559</v>
      </c>
      <c r="D2013" s="489" t="s">
        <v>128</v>
      </c>
      <c r="E2013" s="491">
        <v>3400</v>
      </c>
      <c r="F2013" s="489"/>
      <c r="G2013" s="491"/>
      <c r="H2013" s="489"/>
      <c r="I2013" s="489"/>
      <c r="J2013" s="489">
        <v>15</v>
      </c>
      <c r="K2013" s="491">
        <f t="shared" si="127"/>
        <v>51000</v>
      </c>
      <c r="L2013" s="489"/>
      <c r="M2013" s="491"/>
      <c r="N2013" s="491"/>
      <c r="O2013" s="491"/>
      <c r="P2013" s="189"/>
    </row>
    <row r="2014" spans="1:16">
      <c r="A2014" s="489">
        <v>135</v>
      </c>
      <c r="B2014" s="489" t="s">
        <v>2369</v>
      </c>
      <c r="C2014" s="490" t="s">
        <v>2560</v>
      </c>
      <c r="D2014" s="489" t="s">
        <v>70</v>
      </c>
      <c r="E2014" s="491">
        <v>5448</v>
      </c>
      <c r="F2014" s="489"/>
      <c r="G2014" s="491"/>
      <c r="H2014" s="489"/>
      <c r="I2014" s="489"/>
      <c r="J2014" s="489">
        <v>1</v>
      </c>
      <c r="K2014" s="491">
        <f t="shared" si="127"/>
        <v>5448</v>
      </c>
      <c r="L2014" s="489"/>
      <c r="M2014" s="491"/>
      <c r="N2014" s="491"/>
      <c r="O2014" s="491"/>
      <c r="P2014" s="189"/>
    </row>
    <row r="2015" spans="1:16" ht="25.5">
      <c r="A2015" s="489">
        <v>136</v>
      </c>
      <c r="B2015" s="489"/>
      <c r="C2015" s="490" t="s">
        <v>2561</v>
      </c>
      <c r="D2015" s="489" t="s">
        <v>70</v>
      </c>
      <c r="E2015" s="491">
        <v>158900</v>
      </c>
      <c r="F2015" s="489"/>
      <c r="G2015" s="491"/>
      <c r="H2015" s="489"/>
      <c r="I2015" s="489"/>
      <c r="J2015" s="489">
        <v>1</v>
      </c>
      <c r="K2015" s="491">
        <f t="shared" si="127"/>
        <v>158900</v>
      </c>
      <c r="L2015" s="489"/>
      <c r="M2015" s="491"/>
      <c r="N2015" s="491"/>
      <c r="O2015" s="491"/>
      <c r="P2015" s="189"/>
    </row>
    <row r="2016" spans="1:16">
      <c r="A2016" s="489">
        <v>137</v>
      </c>
      <c r="B2016" s="489"/>
      <c r="C2016" s="490" t="s">
        <v>2562</v>
      </c>
      <c r="D2016" s="489" t="s">
        <v>70</v>
      </c>
      <c r="E2016" s="491">
        <v>45400</v>
      </c>
      <c r="F2016" s="489"/>
      <c r="G2016" s="491"/>
      <c r="H2016" s="489"/>
      <c r="I2016" s="489"/>
      <c r="J2016" s="489">
        <v>1</v>
      </c>
      <c r="K2016" s="491">
        <f t="shared" si="127"/>
        <v>45400</v>
      </c>
      <c r="L2016" s="489"/>
      <c r="M2016" s="491"/>
      <c r="N2016" s="491"/>
      <c r="O2016" s="491"/>
      <c r="P2016" s="189"/>
    </row>
    <row r="2017" spans="1:16">
      <c r="A2017" s="489">
        <v>138</v>
      </c>
      <c r="B2017" s="489" t="s">
        <v>2563</v>
      </c>
      <c r="C2017" s="490" t="s">
        <v>2564</v>
      </c>
      <c r="D2017" s="489" t="s">
        <v>128</v>
      </c>
      <c r="E2017" s="491">
        <v>15.21</v>
      </c>
      <c r="F2017" s="489"/>
      <c r="G2017" s="491"/>
      <c r="H2017" s="489"/>
      <c r="I2017" s="489"/>
      <c r="J2017" s="489">
        <v>255</v>
      </c>
      <c r="K2017" s="491">
        <f t="shared" si="127"/>
        <v>3878.55</v>
      </c>
      <c r="L2017" s="489"/>
      <c r="M2017" s="491"/>
      <c r="N2017" s="491"/>
      <c r="O2017" s="491"/>
      <c r="P2017" s="189"/>
    </row>
    <row r="2018" spans="1:16">
      <c r="A2018" s="489">
        <v>139</v>
      </c>
      <c r="B2018" s="489" t="s">
        <v>2565</v>
      </c>
      <c r="C2018" s="490" t="s">
        <v>2566</v>
      </c>
      <c r="D2018" s="489" t="s">
        <v>128</v>
      </c>
      <c r="E2018" s="491">
        <v>16.579999999999998</v>
      </c>
      <c r="F2018" s="489"/>
      <c r="G2018" s="491"/>
      <c r="H2018" s="489"/>
      <c r="I2018" s="489"/>
      <c r="J2018" s="489">
        <v>105</v>
      </c>
      <c r="K2018" s="491">
        <f t="shared" si="127"/>
        <v>1740.8999999999999</v>
      </c>
      <c r="L2018" s="489"/>
      <c r="M2018" s="491"/>
      <c r="N2018" s="491"/>
      <c r="O2018" s="491"/>
      <c r="P2018" s="189"/>
    </row>
    <row r="2019" spans="1:16">
      <c r="A2019" s="489">
        <v>140</v>
      </c>
      <c r="B2019" s="489" t="s">
        <v>2567</v>
      </c>
      <c r="C2019" s="160" t="s">
        <v>2568</v>
      </c>
      <c r="D2019" s="489" t="s">
        <v>128</v>
      </c>
      <c r="E2019" s="491">
        <v>95908</v>
      </c>
      <c r="F2019" s="489"/>
      <c r="G2019" s="491"/>
      <c r="H2019" s="489"/>
      <c r="I2019" s="489"/>
      <c r="J2019" s="489">
        <v>1</v>
      </c>
      <c r="K2019" s="491">
        <f t="shared" si="127"/>
        <v>95908</v>
      </c>
      <c r="L2019" s="489"/>
      <c r="M2019" s="491"/>
      <c r="N2019" s="491"/>
      <c r="O2019" s="491"/>
      <c r="P2019" s="189"/>
    </row>
    <row r="2020" spans="1:16">
      <c r="A2020" s="489">
        <v>141</v>
      </c>
      <c r="B2020" s="489" t="s">
        <v>2569</v>
      </c>
      <c r="C2020" s="160" t="s">
        <v>2570</v>
      </c>
      <c r="D2020" s="489" t="s">
        <v>156</v>
      </c>
      <c r="E2020" s="491">
        <v>495000</v>
      </c>
      <c r="F2020" s="489"/>
      <c r="G2020" s="491"/>
      <c r="H2020" s="489"/>
      <c r="I2020" s="489"/>
      <c r="J2020" s="489">
        <v>9.5240000000000005E-2</v>
      </c>
      <c r="K2020" s="491">
        <f t="shared" si="127"/>
        <v>47143.8</v>
      </c>
      <c r="L2020" s="489"/>
      <c r="M2020" s="491"/>
      <c r="N2020" s="491"/>
      <c r="O2020" s="491"/>
      <c r="P2020" s="189"/>
    </row>
    <row r="2021" spans="1:16">
      <c r="A2021" s="489">
        <v>142</v>
      </c>
      <c r="B2021" s="489" t="s">
        <v>2571</v>
      </c>
      <c r="C2021" s="160" t="s">
        <v>2572</v>
      </c>
      <c r="D2021" s="489" t="s">
        <v>128</v>
      </c>
      <c r="E2021" s="491">
        <v>3782.04</v>
      </c>
      <c r="F2021" s="489"/>
      <c r="G2021" s="491"/>
      <c r="H2021" s="489"/>
      <c r="I2021" s="489"/>
      <c r="J2021" s="489"/>
      <c r="K2021" s="491"/>
      <c r="L2021" s="489">
        <v>5</v>
      </c>
      <c r="M2021" s="491">
        <f t="shared" ref="M2021:M2026" si="128">L2021*E2021</f>
        <v>18910.2</v>
      </c>
      <c r="N2021" s="491"/>
      <c r="O2021" s="491"/>
      <c r="P2021" s="189"/>
    </row>
    <row r="2022" spans="1:16">
      <c r="A2022" s="489">
        <v>143</v>
      </c>
      <c r="B2022" s="489" t="s">
        <v>2573</v>
      </c>
      <c r="C2022" s="160" t="s">
        <v>2574</v>
      </c>
      <c r="D2022" s="489" t="s">
        <v>128</v>
      </c>
      <c r="E2022" s="491">
        <v>401.13</v>
      </c>
      <c r="F2022" s="489"/>
      <c r="G2022" s="491"/>
      <c r="H2022" s="489"/>
      <c r="I2022" s="489"/>
      <c r="J2022" s="489"/>
      <c r="K2022" s="491"/>
      <c r="L2022" s="489">
        <v>9</v>
      </c>
      <c r="M2022" s="491">
        <f t="shared" si="128"/>
        <v>3610.17</v>
      </c>
      <c r="N2022" s="491"/>
      <c r="O2022" s="491"/>
      <c r="P2022" s="189"/>
    </row>
    <row r="2023" spans="1:16">
      <c r="A2023" s="489">
        <v>144</v>
      </c>
      <c r="B2023" s="489" t="s">
        <v>2575</v>
      </c>
      <c r="C2023" s="160" t="s">
        <v>2576</v>
      </c>
      <c r="D2023" s="489" t="s">
        <v>128</v>
      </c>
      <c r="E2023" s="491">
        <v>5157.32</v>
      </c>
      <c r="F2023" s="489"/>
      <c r="G2023" s="491"/>
      <c r="H2023" s="489"/>
      <c r="I2023" s="489"/>
      <c r="J2023" s="489"/>
      <c r="K2023" s="491"/>
      <c r="L2023" s="489">
        <v>7</v>
      </c>
      <c r="M2023" s="491">
        <f t="shared" si="128"/>
        <v>36101.24</v>
      </c>
      <c r="N2023" s="491"/>
      <c r="O2023" s="491"/>
      <c r="P2023" s="189"/>
    </row>
    <row r="2024" spans="1:16">
      <c r="A2024" s="489">
        <v>145</v>
      </c>
      <c r="B2024" s="489" t="s">
        <v>2575</v>
      </c>
      <c r="C2024" s="160" t="s">
        <v>2577</v>
      </c>
      <c r="D2024" s="489" t="s">
        <v>128</v>
      </c>
      <c r="E2024" s="491">
        <v>5796.6</v>
      </c>
      <c r="F2024" s="489"/>
      <c r="G2024" s="491"/>
      <c r="H2024" s="489"/>
      <c r="I2024" s="489"/>
      <c r="J2024" s="489"/>
      <c r="K2024" s="491"/>
      <c r="L2024" s="489">
        <v>6</v>
      </c>
      <c r="M2024" s="491">
        <f t="shared" si="128"/>
        <v>34779.600000000006</v>
      </c>
      <c r="N2024" s="491"/>
      <c r="O2024" s="491"/>
      <c r="P2024" s="189"/>
    </row>
    <row r="2025" spans="1:16">
      <c r="A2025" s="489">
        <v>146</v>
      </c>
      <c r="B2025" s="489" t="s">
        <v>2578</v>
      </c>
      <c r="C2025" s="160" t="s">
        <v>2579</v>
      </c>
      <c r="D2025" s="489" t="s">
        <v>70</v>
      </c>
      <c r="E2025" s="491">
        <v>63.5</v>
      </c>
      <c r="F2025" s="489"/>
      <c r="G2025" s="491"/>
      <c r="H2025" s="489"/>
      <c r="I2025" s="489"/>
      <c r="J2025" s="489"/>
      <c r="K2025" s="491"/>
      <c r="L2025" s="489">
        <v>1</v>
      </c>
      <c r="M2025" s="491">
        <f t="shared" si="128"/>
        <v>63.5</v>
      </c>
      <c r="N2025" s="491"/>
      <c r="O2025" s="491"/>
      <c r="P2025" s="189"/>
    </row>
    <row r="2026" spans="1:16" ht="25.5">
      <c r="A2026" s="489">
        <v>147</v>
      </c>
      <c r="B2026" s="489" t="s">
        <v>2580</v>
      </c>
      <c r="C2026" s="160" t="s">
        <v>2581</v>
      </c>
      <c r="D2026" s="489" t="s">
        <v>2504</v>
      </c>
      <c r="E2026" s="491">
        <v>1078.25</v>
      </c>
      <c r="F2026" s="489"/>
      <c r="G2026" s="491"/>
      <c r="H2026" s="489"/>
      <c r="I2026" s="489"/>
      <c r="J2026" s="489"/>
      <c r="K2026" s="491"/>
      <c r="L2026" s="489">
        <v>27</v>
      </c>
      <c r="M2026" s="491">
        <f t="shared" si="128"/>
        <v>29112.75</v>
      </c>
      <c r="N2026" s="491"/>
      <c r="O2026" s="491"/>
      <c r="P2026" s="189"/>
    </row>
    <row r="2027" spans="1:16" ht="25.5">
      <c r="A2027" s="489">
        <v>148</v>
      </c>
      <c r="B2027" s="498"/>
      <c r="C2027" s="499" t="s">
        <v>2582</v>
      </c>
      <c r="D2027" s="498" t="s">
        <v>70</v>
      </c>
      <c r="E2027" s="500">
        <v>100</v>
      </c>
      <c r="F2027" s="498"/>
      <c r="G2027" s="500"/>
      <c r="H2027" s="498"/>
      <c r="I2027" s="498"/>
      <c r="J2027" s="498"/>
      <c r="K2027" s="500"/>
      <c r="L2027" s="498"/>
      <c r="M2027" s="500"/>
      <c r="N2027" s="504">
        <v>2</v>
      </c>
      <c r="O2027" s="500">
        <f t="shared" ref="O2027:O2061" si="129">N2027*E2027</f>
        <v>200</v>
      </c>
      <c r="P2027" s="501"/>
    </row>
    <row r="2028" spans="1:16" ht="25.5">
      <c r="A2028" s="489">
        <v>149</v>
      </c>
      <c r="B2028" s="498"/>
      <c r="C2028" s="499" t="s">
        <v>2583</v>
      </c>
      <c r="D2028" s="498" t="s">
        <v>70</v>
      </c>
      <c r="E2028" s="500">
        <v>100</v>
      </c>
      <c r="F2028" s="498"/>
      <c r="G2028" s="500"/>
      <c r="H2028" s="498"/>
      <c r="I2028" s="498"/>
      <c r="J2028" s="498"/>
      <c r="K2028" s="500"/>
      <c r="L2028" s="498"/>
      <c r="M2028" s="500"/>
      <c r="N2028" s="504">
        <v>1</v>
      </c>
      <c r="O2028" s="500">
        <f t="shared" si="129"/>
        <v>100</v>
      </c>
      <c r="P2028" s="501"/>
    </row>
    <row r="2029" spans="1:16">
      <c r="A2029" s="489">
        <v>150</v>
      </c>
      <c r="B2029" s="498"/>
      <c r="C2029" s="499" t="s">
        <v>2584</v>
      </c>
      <c r="D2029" s="498" t="s">
        <v>128</v>
      </c>
      <c r="E2029" s="500">
        <v>250</v>
      </c>
      <c r="F2029" s="498"/>
      <c r="G2029" s="500"/>
      <c r="H2029" s="498"/>
      <c r="I2029" s="498"/>
      <c r="J2029" s="498"/>
      <c r="K2029" s="498"/>
      <c r="L2029" s="498"/>
      <c r="M2029" s="500"/>
      <c r="N2029" s="498">
        <f>4+15</f>
        <v>19</v>
      </c>
      <c r="O2029" s="500">
        <f t="shared" si="129"/>
        <v>4750</v>
      </c>
      <c r="P2029" s="501"/>
    </row>
    <row r="2030" spans="1:16">
      <c r="A2030" s="489">
        <v>151</v>
      </c>
      <c r="B2030" s="498"/>
      <c r="C2030" s="499" t="s">
        <v>2585</v>
      </c>
      <c r="D2030" s="498" t="s">
        <v>70</v>
      </c>
      <c r="E2030" s="500">
        <v>300</v>
      </c>
      <c r="F2030" s="498"/>
      <c r="G2030" s="500"/>
      <c r="H2030" s="498"/>
      <c r="I2030" s="498"/>
      <c r="J2030" s="498"/>
      <c r="K2030" s="498"/>
      <c r="L2030" s="498"/>
      <c r="M2030" s="500"/>
      <c r="N2030" s="498">
        <v>2</v>
      </c>
      <c r="O2030" s="500">
        <f t="shared" si="129"/>
        <v>600</v>
      </c>
      <c r="P2030" s="501"/>
    </row>
    <row r="2031" spans="1:16">
      <c r="A2031" s="489">
        <v>152</v>
      </c>
      <c r="B2031" s="498"/>
      <c r="C2031" s="499" t="s">
        <v>674</v>
      </c>
      <c r="D2031" s="498" t="s">
        <v>128</v>
      </c>
      <c r="E2031" s="500">
        <v>200</v>
      </c>
      <c r="F2031" s="498"/>
      <c r="G2031" s="500"/>
      <c r="H2031" s="498"/>
      <c r="I2031" s="498"/>
      <c r="J2031" s="498"/>
      <c r="K2031" s="500"/>
      <c r="L2031" s="498"/>
      <c r="M2031" s="500"/>
      <c r="N2031" s="498">
        <f>63+16-5</f>
        <v>74</v>
      </c>
      <c r="O2031" s="500">
        <f t="shared" si="129"/>
        <v>14800</v>
      </c>
      <c r="P2031" s="501"/>
    </row>
    <row r="2032" spans="1:16">
      <c r="A2032" s="489">
        <v>153</v>
      </c>
      <c r="B2032" s="498" t="s">
        <v>2586</v>
      </c>
      <c r="C2032" s="499" t="s">
        <v>2587</v>
      </c>
      <c r="D2032" s="498" t="s">
        <v>128</v>
      </c>
      <c r="E2032" s="500">
        <v>100</v>
      </c>
      <c r="F2032" s="498"/>
      <c r="G2032" s="500"/>
      <c r="H2032" s="498"/>
      <c r="I2032" s="498"/>
      <c r="J2032" s="498"/>
      <c r="K2032" s="500"/>
      <c r="L2032" s="498"/>
      <c r="M2032" s="500"/>
      <c r="N2032" s="504">
        <f>4+1+36</f>
        <v>41</v>
      </c>
      <c r="O2032" s="500">
        <f t="shared" si="129"/>
        <v>4100</v>
      </c>
      <c r="P2032" s="501"/>
    </row>
    <row r="2033" spans="1:16" ht="25.5">
      <c r="A2033" s="489">
        <v>154</v>
      </c>
      <c r="B2033" s="494" t="s">
        <v>2588</v>
      </c>
      <c r="C2033" s="495" t="s">
        <v>2589</v>
      </c>
      <c r="D2033" s="494" t="s">
        <v>70</v>
      </c>
      <c r="E2033" s="496">
        <v>1000</v>
      </c>
      <c r="F2033" s="494"/>
      <c r="G2033" s="496"/>
      <c r="H2033" s="494"/>
      <c r="I2033" s="494"/>
      <c r="J2033" s="494"/>
      <c r="K2033" s="496"/>
      <c r="L2033" s="494"/>
      <c r="M2033" s="496"/>
      <c r="N2033" s="494">
        <v>2</v>
      </c>
      <c r="O2033" s="496">
        <f t="shared" si="129"/>
        <v>2000</v>
      </c>
      <c r="P2033" s="497"/>
    </row>
    <row r="2034" spans="1:16">
      <c r="A2034" s="489">
        <v>155</v>
      </c>
      <c r="B2034" s="494"/>
      <c r="C2034" s="495" t="s">
        <v>2590</v>
      </c>
      <c r="D2034" s="494" t="s">
        <v>128</v>
      </c>
      <c r="E2034" s="496">
        <v>200</v>
      </c>
      <c r="F2034" s="494"/>
      <c r="G2034" s="496"/>
      <c r="H2034" s="494"/>
      <c r="I2034" s="494"/>
      <c r="J2034" s="494"/>
      <c r="K2034" s="496"/>
      <c r="L2034" s="494"/>
      <c r="M2034" s="496"/>
      <c r="N2034" s="494">
        <v>3</v>
      </c>
      <c r="O2034" s="496">
        <f t="shared" si="129"/>
        <v>600</v>
      </c>
      <c r="P2034" s="497"/>
    </row>
    <row r="2035" spans="1:16" ht="25.5">
      <c r="A2035" s="489">
        <v>156</v>
      </c>
      <c r="B2035" s="494" t="s">
        <v>2591</v>
      </c>
      <c r="C2035" s="495" t="s">
        <v>2592</v>
      </c>
      <c r="D2035" s="494" t="s">
        <v>70</v>
      </c>
      <c r="E2035" s="496">
        <v>2000</v>
      </c>
      <c r="F2035" s="494"/>
      <c r="G2035" s="496"/>
      <c r="H2035" s="494"/>
      <c r="I2035" s="494"/>
      <c r="J2035" s="494"/>
      <c r="K2035" s="496"/>
      <c r="L2035" s="494"/>
      <c r="M2035" s="496"/>
      <c r="N2035" s="494">
        <v>1</v>
      </c>
      <c r="O2035" s="496">
        <f t="shared" si="129"/>
        <v>2000</v>
      </c>
      <c r="P2035" s="497"/>
    </row>
    <row r="2036" spans="1:16">
      <c r="A2036" s="489">
        <v>157</v>
      </c>
      <c r="B2036" s="489"/>
      <c r="C2036" s="160" t="s">
        <v>2593</v>
      </c>
      <c r="D2036" s="489" t="s">
        <v>70</v>
      </c>
      <c r="E2036" s="491">
        <v>2000</v>
      </c>
      <c r="F2036" s="489"/>
      <c r="G2036" s="491"/>
      <c r="H2036" s="489"/>
      <c r="I2036" s="489"/>
      <c r="J2036" s="489"/>
      <c r="K2036" s="491"/>
      <c r="L2036" s="489"/>
      <c r="M2036" s="491"/>
      <c r="N2036" s="489">
        <v>1</v>
      </c>
      <c r="O2036" s="491">
        <f t="shared" si="129"/>
        <v>2000</v>
      </c>
      <c r="P2036" s="189"/>
    </row>
    <row r="2037" spans="1:16">
      <c r="A2037" s="489">
        <v>158</v>
      </c>
      <c r="B2037" s="494"/>
      <c r="C2037" s="495" t="s">
        <v>2594</v>
      </c>
      <c r="D2037" s="494" t="s">
        <v>70</v>
      </c>
      <c r="E2037" s="496">
        <v>200</v>
      </c>
      <c r="F2037" s="494"/>
      <c r="G2037" s="496"/>
      <c r="H2037" s="494"/>
      <c r="I2037" s="494"/>
      <c r="J2037" s="494"/>
      <c r="K2037" s="496"/>
      <c r="L2037" s="494"/>
      <c r="M2037" s="496"/>
      <c r="N2037" s="494">
        <v>5</v>
      </c>
      <c r="O2037" s="496">
        <f t="shared" si="129"/>
        <v>1000</v>
      </c>
      <c r="P2037" s="497"/>
    </row>
    <row r="2038" spans="1:16">
      <c r="A2038" s="489">
        <v>159</v>
      </c>
      <c r="B2038" s="498"/>
      <c r="C2038" s="499" t="s">
        <v>2594</v>
      </c>
      <c r="D2038" s="498" t="s">
        <v>70</v>
      </c>
      <c r="E2038" s="500">
        <v>200</v>
      </c>
      <c r="F2038" s="498"/>
      <c r="G2038" s="500"/>
      <c r="H2038" s="498"/>
      <c r="I2038" s="498"/>
      <c r="J2038" s="498"/>
      <c r="K2038" s="500"/>
      <c r="L2038" s="498"/>
      <c r="M2038" s="500"/>
      <c r="N2038" s="498">
        <v>4</v>
      </c>
      <c r="O2038" s="500">
        <f t="shared" si="129"/>
        <v>800</v>
      </c>
      <c r="P2038" s="501"/>
    </row>
    <row r="2039" spans="1:16">
      <c r="A2039" s="489">
        <v>160</v>
      </c>
      <c r="B2039" s="489"/>
      <c r="C2039" s="160" t="s">
        <v>2595</v>
      </c>
      <c r="D2039" s="489" t="s">
        <v>70</v>
      </c>
      <c r="E2039" s="491">
        <v>200</v>
      </c>
      <c r="F2039" s="489"/>
      <c r="G2039" s="491"/>
      <c r="H2039" s="489"/>
      <c r="I2039" s="489"/>
      <c r="J2039" s="489"/>
      <c r="K2039" s="491"/>
      <c r="L2039" s="489"/>
      <c r="M2039" s="491"/>
      <c r="N2039" s="489">
        <v>1</v>
      </c>
      <c r="O2039" s="491">
        <f t="shared" si="129"/>
        <v>200</v>
      </c>
      <c r="P2039" s="189"/>
    </row>
    <row r="2040" spans="1:16" ht="25.5">
      <c r="A2040" s="489">
        <v>161</v>
      </c>
      <c r="B2040" s="489"/>
      <c r="C2040" s="160" t="s">
        <v>2596</v>
      </c>
      <c r="D2040" s="489" t="s">
        <v>70</v>
      </c>
      <c r="E2040" s="491">
        <v>100</v>
      </c>
      <c r="F2040" s="489"/>
      <c r="G2040" s="491"/>
      <c r="H2040" s="489"/>
      <c r="I2040" s="489"/>
      <c r="J2040" s="489"/>
      <c r="K2040" s="491"/>
      <c r="L2040" s="489"/>
      <c r="M2040" s="491"/>
      <c r="N2040" s="489">
        <v>1</v>
      </c>
      <c r="O2040" s="491">
        <f t="shared" si="129"/>
        <v>100</v>
      </c>
      <c r="P2040" s="189"/>
    </row>
    <row r="2041" spans="1:16" ht="25.5">
      <c r="A2041" s="489">
        <v>162</v>
      </c>
      <c r="B2041" s="489"/>
      <c r="C2041" s="160" t="s">
        <v>2597</v>
      </c>
      <c r="D2041" s="489" t="s">
        <v>70</v>
      </c>
      <c r="E2041" s="491">
        <v>100</v>
      </c>
      <c r="F2041" s="489"/>
      <c r="G2041" s="491"/>
      <c r="H2041" s="489"/>
      <c r="I2041" s="489"/>
      <c r="J2041" s="489"/>
      <c r="K2041" s="491"/>
      <c r="L2041" s="489"/>
      <c r="M2041" s="491"/>
      <c r="N2041" s="489">
        <v>3</v>
      </c>
      <c r="O2041" s="491">
        <f t="shared" si="129"/>
        <v>300</v>
      </c>
      <c r="P2041" s="189"/>
    </row>
    <row r="2042" spans="1:16">
      <c r="A2042" s="489">
        <v>163</v>
      </c>
      <c r="B2042" s="494" t="s">
        <v>1669</v>
      </c>
      <c r="C2042" s="495" t="s">
        <v>2598</v>
      </c>
      <c r="D2042" s="494" t="s">
        <v>70</v>
      </c>
      <c r="E2042" s="496">
        <v>10000</v>
      </c>
      <c r="F2042" s="494"/>
      <c r="G2042" s="496"/>
      <c r="H2042" s="494"/>
      <c r="I2042" s="494"/>
      <c r="J2042" s="494"/>
      <c r="K2042" s="496"/>
      <c r="L2042" s="494"/>
      <c r="M2042" s="496"/>
      <c r="N2042" s="494">
        <v>2</v>
      </c>
      <c r="O2042" s="496">
        <f t="shared" si="129"/>
        <v>20000</v>
      </c>
      <c r="P2042" s="497"/>
    </row>
    <row r="2043" spans="1:16">
      <c r="A2043" s="489">
        <v>164</v>
      </c>
      <c r="B2043" s="494"/>
      <c r="C2043" s="495" t="s">
        <v>2599</v>
      </c>
      <c r="D2043" s="494" t="s">
        <v>70</v>
      </c>
      <c r="E2043" s="496">
        <v>40</v>
      </c>
      <c r="F2043" s="494"/>
      <c r="G2043" s="496"/>
      <c r="H2043" s="494"/>
      <c r="I2043" s="494"/>
      <c r="J2043" s="494"/>
      <c r="K2043" s="496"/>
      <c r="L2043" s="494"/>
      <c r="M2043" s="496"/>
      <c r="N2043" s="494">
        <v>1</v>
      </c>
      <c r="O2043" s="496">
        <f t="shared" si="129"/>
        <v>40</v>
      </c>
      <c r="P2043" s="497"/>
    </row>
    <row r="2044" spans="1:16">
      <c r="A2044" s="489">
        <v>165</v>
      </c>
      <c r="B2044" s="498"/>
      <c r="C2044" s="499" t="s">
        <v>2599</v>
      </c>
      <c r="D2044" s="498" t="s">
        <v>70</v>
      </c>
      <c r="E2044" s="500">
        <v>40</v>
      </c>
      <c r="F2044" s="498"/>
      <c r="G2044" s="500"/>
      <c r="H2044" s="498"/>
      <c r="I2044" s="498"/>
      <c r="J2044" s="498"/>
      <c r="K2044" s="500"/>
      <c r="L2044" s="498"/>
      <c r="M2044" s="500"/>
      <c r="N2044" s="498">
        <v>4</v>
      </c>
      <c r="O2044" s="500">
        <f t="shared" si="129"/>
        <v>160</v>
      </c>
      <c r="P2044" s="501"/>
    </row>
    <row r="2045" spans="1:16">
      <c r="A2045" s="489">
        <v>166</v>
      </c>
      <c r="B2045" s="494"/>
      <c r="C2045" s="495" t="s">
        <v>2531</v>
      </c>
      <c r="D2045" s="494" t="s">
        <v>70</v>
      </c>
      <c r="E2045" s="496">
        <v>200</v>
      </c>
      <c r="F2045" s="494"/>
      <c r="G2045" s="496"/>
      <c r="H2045" s="494"/>
      <c r="I2045" s="494"/>
      <c r="J2045" s="494"/>
      <c r="K2045" s="496"/>
      <c r="L2045" s="494"/>
      <c r="M2045" s="496"/>
      <c r="N2045" s="494">
        <v>3</v>
      </c>
      <c r="O2045" s="496">
        <f t="shared" si="129"/>
        <v>600</v>
      </c>
      <c r="P2045" s="497"/>
    </row>
    <row r="2046" spans="1:16">
      <c r="A2046" s="489">
        <v>167</v>
      </c>
      <c r="B2046" s="498"/>
      <c r="C2046" s="499" t="s">
        <v>2531</v>
      </c>
      <c r="D2046" s="498" t="s">
        <v>70</v>
      </c>
      <c r="E2046" s="500">
        <v>200</v>
      </c>
      <c r="F2046" s="498"/>
      <c r="G2046" s="500"/>
      <c r="H2046" s="498"/>
      <c r="I2046" s="498"/>
      <c r="J2046" s="498"/>
      <c r="K2046" s="500"/>
      <c r="L2046" s="498"/>
      <c r="M2046" s="500"/>
      <c r="N2046" s="498">
        <v>4</v>
      </c>
      <c r="O2046" s="500">
        <f t="shared" si="129"/>
        <v>800</v>
      </c>
      <c r="P2046" s="501"/>
    </row>
    <row r="2047" spans="1:16" ht="25.5">
      <c r="A2047" s="489">
        <v>168</v>
      </c>
      <c r="B2047" s="494" t="s">
        <v>2128</v>
      </c>
      <c r="C2047" s="495" t="s">
        <v>2600</v>
      </c>
      <c r="D2047" s="494" t="s">
        <v>70</v>
      </c>
      <c r="E2047" s="496">
        <v>50</v>
      </c>
      <c r="F2047" s="494"/>
      <c r="G2047" s="496"/>
      <c r="H2047" s="494"/>
      <c r="I2047" s="494"/>
      <c r="J2047" s="494"/>
      <c r="K2047" s="496"/>
      <c r="L2047" s="494"/>
      <c r="M2047" s="496"/>
      <c r="N2047" s="494">
        <v>2</v>
      </c>
      <c r="O2047" s="496">
        <f t="shared" si="129"/>
        <v>100</v>
      </c>
      <c r="P2047" s="497"/>
    </row>
    <row r="2048" spans="1:16">
      <c r="A2048" s="489">
        <v>169</v>
      </c>
      <c r="B2048" s="505"/>
      <c r="C2048" s="506" t="s">
        <v>2601</v>
      </c>
      <c r="D2048" s="505" t="s">
        <v>28</v>
      </c>
      <c r="E2048" s="507">
        <v>100</v>
      </c>
      <c r="F2048" s="505"/>
      <c r="G2048" s="507"/>
      <c r="H2048" s="505"/>
      <c r="I2048" s="505"/>
      <c r="J2048" s="505"/>
      <c r="K2048" s="507"/>
      <c r="L2048" s="505"/>
      <c r="M2048" s="507"/>
      <c r="N2048" s="508">
        <v>3</v>
      </c>
      <c r="O2048" s="507">
        <f t="shared" si="129"/>
        <v>300</v>
      </c>
      <c r="P2048" s="509"/>
    </row>
    <row r="2049" spans="1:16">
      <c r="A2049" s="489">
        <v>170</v>
      </c>
      <c r="B2049" s="498"/>
      <c r="C2049" s="499" t="s">
        <v>2601</v>
      </c>
      <c r="D2049" s="498" t="s">
        <v>28</v>
      </c>
      <c r="E2049" s="500">
        <v>100</v>
      </c>
      <c r="F2049" s="498"/>
      <c r="G2049" s="500"/>
      <c r="H2049" s="498"/>
      <c r="I2049" s="498"/>
      <c r="J2049" s="498"/>
      <c r="K2049" s="500"/>
      <c r="L2049" s="498"/>
      <c r="M2049" s="500"/>
      <c r="N2049" s="510">
        <v>7.2</v>
      </c>
      <c r="O2049" s="500">
        <f t="shared" si="129"/>
        <v>720</v>
      </c>
      <c r="P2049" s="501"/>
    </row>
    <row r="2050" spans="1:16">
      <c r="A2050" s="489">
        <v>171</v>
      </c>
      <c r="B2050" s="505"/>
      <c r="C2050" s="506" t="s">
        <v>338</v>
      </c>
      <c r="D2050" s="505" t="s">
        <v>28</v>
      </c>
      <c r="E2050" s="507">
        <v>200</v>
      </c>
      <c r="F2050" s="505"/>
      <c r="G2050" s="507"/>
      <c r="H2050" s="505"/>
      <c r="I2050" s="505"/>
      <c r="J2050" s="505"/>
      <c r="K2050" s="507"/>
      <c r="L2050" s="505"/>
      <c r="M2050" s="507"/>
      <c r="N2050" s="508">
        <v>0.5</v>
      </c>
      <c r="O2050" s="507">
        <f t="shared" si="129"/>
        <v>100</v>
      </c>
      <c r="P2050" s="509"/>
    </row>
    <row r="2051" spans="1:16">
      <c r="A2051" s="489">
        <v>172</v>
      </c>
      <c r="B2051" s="498"/>
      <c r="C2051" s="499" t="s">
        <v>338</v>
      </c>
      <c r="D2051" s="498" t="s">
        <v>28</v>
      </c>
      <c r="E2051" s="500">
        <v>200</v>
      </c>
      <c r="F2051" s="498"/>
      <c r="G2051" s="500"/>
      <c r="H2051" s="498"/>
      <c r="I2051" s="498"/>
      <c r="J2051" s="498"/>
      <c r="K2051" s="500"/>
      <c r="L2051" s="498"/>
      <c r="M2051" s="500"/>
      <c r="N2051" s="510">
        <v>4.5999999999999996</v>
      </c>
      <c r="O2051" s="500">
        <f t="shared" si="129"/>
        <v>919.99999999999989</v>
      </c>
      <c r="P2051" s="501"/>
    </row>
    <row r="2052" spans="1:16">
      <c r="A2052" s="489">
        <v>173</v>
      </c>
      <c r="B2052" s="498"/>
      <c r="C2052" s="160" t="s">
        <v>2602</v>
      </c>
      <c r="D2052" s="489" t="s">
        <v>246</v>
      </c>
      <c r="E2052" s="491">
        <v>40</v>
      </c>
      <c r="F2052" s="498"/>
      <c r="G2052" s="500"/>
      <c r="H2052" s="498"/>
      <c r="I2052" s="498"/>
      <c r="J2052" s="498"/>
      <c r="K2052" s="500"/>
      <c r="L2052" s="498"/>
      <c r="M2052" s="500"/>
      <c r="N2052" s="492">
        <v>60</v>
      </c>
      <c r="O2052" s="491">
        <f t="shared" si="129"/>
        <v>2400</v>
      </c>
      <c r="P2052" s="501"/>
    </row>
    <row r="2053" spans="1:16">
      <c r="A2053" s="489">
        <v>174</v>
      </c>
      <c r="B2053" s="498"/>
      <c r="C2053" s="160" t="s">
        <v>2603</v>
      </c>
      <c r="D2053" s="489" t="s">
        <v>246</v>
      </c>
      <c r="E2053" s="491">
        <v>20</v>
      </c>
      <c r="F2053" s="498"/>
      <c r="G2053" s="500"/>
      <c r="H2053" s="498"/>
      <c r="I2053" s="498"/>
      <c r="J2053" s="498"/>
      <c r="K2053" s="500"/>
      <c r="L2053" s="498"/>
      <c r="M2053" s="500"/>
      <c r="N2053" s="492">
        <v>4</v>
      </c>
      <c r="O2053" s="491">
        <f t="shared" si="129"/>
        <v>80</v>
      </c>
      <c r="P2053" s="501"/>
    </row>
    <row r="2054" spans="1:16">
      <c r="A2054" s="489">
        <v>175</v>
      </c>
      <c r="B2054" s="494" t="s">
        <v>2604</v>
      </c>
      <c r="C2054" s="495" t="s">
        <v>2605</v>
      </c>
      <c r="D2054" s="494" t="s">
        <v>70</v>
      </c>
      <c r="E2054" s="496">
        <v>10000</v>
      </c>
      <c r="F2054" s="494"/>
      <c r="G2054" s="496"/>
      <c r="H2054" s="494"/>
      <c r="I2054" s="494"/>
      <c r="J2054" s="494"/>
      <c r="K2054" s="496"/>
      <c r="L2054" s="494"/>
      <c r="M2054" s="496"/>
      <c r="N2054" s="494">
        <v>2</v>
      </c>
      <c r="O2054" s="496">
        <f t="shared" si="129"/>
        <v>20000</v>
      </c>
      <c r="P2054" s="497"/>
    </row>
    <row r="2055" spans="1:16">
      <c r="A2055" s="489">
        <v>176</v>
      </c>
      <c r="B2055" s="498" t="s">
        <v>2604</v>
      </c>
      <c r="C2055" s="499" t="s">
        <v>2605</v>
      </c>
      <c r="D2055" s="498" t="s">
        <v>70</v>
      </c>
      <c r="E2055" s="500">
        <v>10000</v>
      </c>
      <c r="F2055" s="498"/>
      <c r="G2055" s="500"/>
      <c r="H2055" s="498"/>
      <c r="I2055" s="498"/>
      <c r="J2055" s="498"/>
      <c r="K2055" s="500"/>
      <c r="L2055" s="498"/>
      <c r="M2055" s="500"/>
      <c r="N2055" s="498">
        <v>2</v>
      </c>
      <c r="O2055" s="500">
        <f t="shared" si="129"/>
        <v>20000</v>
      </c>
      <c r="P2055" s="501"/>
    </row>
    <row r="2056" spans="1:16" ht="25.5">
      <c r="A2056" s="489">
        <v>177</v>
      </c>
      <c r="B2056" s="494" t="s">
        <v>2591</v>
      </c>
      <c r="C2056" s="495" t="s">
        <v>2606</v>
      </c>
      <c r="D2056" s="494" t="s">
        <v>70</v>
      </c>
      <c r="E2056" s="496">
        <v>1000</v>
      </c>
      <c r="F2056" s="494"/>
      <c r="G2056" s="496"/>
      <c r="H2056" s="494"/>
      <c r="I2056" s="494"/>
      <c r="J2056" s="494"/>
      <c r="K2056" s="496"/>
      <c r="L2056" s="494"/>
      <c r="M2056" s="496"/>
      <c r="N2056" s="494">
        <v>1</v>
      </c>
      <c r="O2056" s="496">
        <f t="shared" si="129"/>
        <v>1000</v>
      </c>
      <c r="P2056" s="497"/>
    </row>
    <row r="2057" spans="1:16">
      <c r="A2057" s="489">
        <v>178</v>
      </c>
      <c r="B2057" s="494" t="s">
        <v>2607</v>
      </c>
      <c r="C2057" s="495" t="s">
        <v>2608</v>
      </c>
      <c r="D2057" s="494" t="s">
        <v>70</v>
      </c>
      <c r="E2057" s="496">
        <v>2</v>
      </c>
      <c r="F2057" s="494"/>
      <c r="G2057" s="496"/>
      <c r="H2057" s="494"/>
      <c r="I2057" s="494"/>
      <c r="J2057" s="494"/>
      <c r="K2057" s="496"/>
      <c r="L2057" s="494"/>
      <c r="M2057" s="496"/>
      <c r="N2057" s="494">
        <v>38</v>
      </c>
      <c r="O2057" s="496">
        <f t="shared" si="129"/>
        <v>76</v>
      </c>
      <c r="P2057" s="497"/>
    </row>
    <row r="2058" spans="1:16">
      <c r="A2058" s="489">
        <v>179</v>
      </c>
      <c r="B2058" s="494"/>
      <c r="C2058" s="495" t="s">
        <v>2609</v>
      </c>
      <c r="D2058" s="494" t="s">
        <v>70</v>
      </c>
      <c r="E2058" s="496">
        <v>5</v>
      </c>
      <c r="F2058" s="494"/>
      <c r="G2058" s="496"/>
      <c r="H2058" s="494"/>
      <c r="I2058" s="494"/>
      <c r="J2058" s="494"/>
      <c r="K2058" s="496"/>
      <c r="L2058" s="494"/>
      <c r="M2058" s="496"/>
      <c r="N2058" s="494">
        <v>2</v>
      </c>
      <c r="O2058" s="496">
        <f t="shared" si="129"/>
        <v>10</v>
      </c>
      <c r="P2058" s="497"/>
    </row>
    <row r="2059" spans="1:16">
      <c r="A2059" s="489">
        <v>180</v>
      </c>
      <c r="B2059" s="494"/>
      <c r="C2059" s="495" t="s">
        <v>2610</v>
      </c>
      <c r="D2059" s="494" t="s">
        <v>70</v>
      </c>
      <c r="E2059" s="496">
        <v>100</v>
      </c>
      <c r="F2059" s="494"/>
      <c r="G2059" s="496"/>
      <c r="H2059" s="494"/>
      <c r="I2059" s="494"/>
      <c r="J2059" s="494"/>
      <c r="K2059" s="496"/>
      <c r="L2059" s="494"/>
      <c r="M2059" s="496"/>
      <c r="N2059" s="494">
        <v>28</v>
      </c>
      <c r="O2059" s="496">
        <f t="shared" si="129"/>
        <v>2800</v>
      </c>
      <c r="P2059" s="497"/>
    </row>
    <row r="2060" spans="1:16" ht="25.5">
      <c r="A2060" s="489">
        <v>181</v>
      </c>
      <c r="B2060" s="494" t="s">
        <v>2611</v>
      </c>
      <c r="C2060" s="495" t="s">
        <v>2612</v>
      </c>
      <c r="D2060" s="494" t="s">
        <v>70</v>
      </c>
      <c r="E2060" s="496">
        <v>100</v>
      </c>
      <c r="F2060" s="494"/>
      <c r="G2060" s="496"/>
      <c r="H2060" s="494"/>
      <c r="I2060" s="494"/>
      <c r="J2060" s="494"/>
      <c r="K2060" s="496"/>
      <c r="L2060" s="494"/>
      <c r="M2060" s="496"/>
      <c r="N2060" s="494">
        <v>28</v>
      </c>
      <c r="O2060" s="496">
        <f t="shared" si="129"/>
        <v>2800</v>
      </c>
      <c r="P2060" s="497"/>
    </row>
    <row r="2061" spans="1:16" ht="25.5">
      <c r="A2061" s="489">
        <v>182</v>
      </c>
      <c r="B2061" s="498" t="s">
        <v>2613</v>
      </c>
      <c r="C2061" s="499" t="s">
        <v>2592</v>
      </c>
      <c r="D2061" s="498" t="s">
        <v>70</v>
      </c>
      <c r="E2061" s="500">
        <v>2000</v>
      </c>
      <c r="F2061" s="498"/>
      <c r="G2061" s="500"/>
      <c r="H2061" s="498"/>
      <c r="I2061" s="498"/>
      <c r="J2061" s="498" t="s">
        <v>695</v>
      </c>
      <c r="K2061" s="500"/>
      <c r="L2061" s="498"/>
      <c r="M2061" s="500"/>
      <c r="N2061" s="498">
        <f>3+1</f>
        <v>4</v>
      </c>
      <c r="O2061" s="500">
        <f t="shared" si="129"/>
        <v>8000</v>
      </c>
      <c r="P2061" s="501"/>
    </row>
    <row r="2062" spans="1:16">
      <c r="A2062" s="489">
        <v>183</v>
      </c>
      <c r="B2062" s="489" t="s">
        <v>2614</v>
      </c>
      <c r="C2062" s="160" t="s">
        <v>2615</v>
      </c>
      <c r="D2062" s="489" t="s">
        <v>70</v>
      </c>
      <c r="E2062" s="511">
        <v>350401.62</v>
      </c>
      <c r="F2062" s="489">
        <v>1</v>
      </c>
      <c r="G2062" s="512">
        <f>F2062*E2062</f>
        <v>350401.62</v>
      </c>
      <c r="H2062" s="489"/>
      <c r="I2062" s="489"/>
      <c r="J2062" s="489"/>
      <c r="K2062" s="489"/>
      <c r="L2062" s="489"/>
      <c r="M2062" s="491"/>
      <c r="N2062" s="491"/>
      <c r="O2062" s="491"/>
      <c r="P2062" s="189"/>
    </row>
    <row r="2063" spans="1:16" ht="25.5">
      <c r="A2063" s="489">
        <v>184</v>
      </c>
      <c r="B2063" s="489" t="s">
        <v>2616</v>
      </c>
      <c r="C2063" s="160" t="s">
        <v>2617</v>
      </c>
      <c r="D2063" s="513" t="s">
        <v>128</v>
      </c>
      <c r="E2063" s="514">
        <v>24645</v>
      </c>
      <c r="F2063" s="248">
        <v>3</v>
      </c>
      <c r="G2063" s="157">
        <f t="shared" ref="G2063:G2071" si="130">F2063*E2063</f>
        <v>73935</v>
      </c>
      <c r="H2063" s="489"/>
      <c r="I2063" s="489"/>
      <c r="J2063" s="489"/>
      <c r="K2063" s="489"/>
      <c r="L2063" s="489"/>
      <c r="M2063" s="491"/>
      <c r="N2063" s="491"/>
      <c r="O2063" s="491"/>
      <c r="P2063" s="189"/>
    </row>
    <row r="2064" spans="1:16" ht="25.5">
      <c r="A2064" s="489">
        <v>185</v>
      </c>
      <c r="B2064" s="489" t="s">
        <v>2429</v>
      </c>
      <c r="C2064" s="515" t="s">
        <v>2618</v>
      </c>
      <c r="D2064" s="513" t="s">
        <v>128</v>
      </c>
      <c r="E2064" s="514">
        <v>15890</v>
      </c>
      <c r="F2064" s="516">
        <f>3-1-1-1</f>
        <v>0</v>
      </c>
      <c r="G2064" s="157">
        <f t="shared" si="130"/>
        <v>0</v>
      </c>
      <c r="H2064" s="489"/>
      <c r="I2064" s="489"/>
      <c r="J2064" s="489"/>
      <c r="K2064" s="489"/>
      <c r="L2064" s="489"/>
      <c r="M2064" s="491"/>
      <c r="N2064" s="491"/>
      <c r="O2064" s="491"/>
      <c r="P2064" s="189"/>
    </row>
    <row r="2065" spans="1:16">
      <c r="A2065" s="489">
        <v>186</v>
      </c>
      <c r="B2065" s="517" t="s">
        <v>2023</v>
      </c>
      <c r="C2065" s="518" t="s">
        <v>2619</v>
      </c>
      <c r="D2065" s="519" t="s">
        <v>156</v>
      </c>
      <c r="E2065" s="520">
        <v>84665</v>
      </c>
      <c r="F2065" s="521">
        <f>1-0.13-0.05-0.2-0.17-0.05-0.05-0.35</f>
        <v>0</v>
      </c>
      <c r="G2065" s="157">
        <f t="shared" si="130"/>
        <v>0</v>
      </c>
      <c r="H2065" s="489"/>
      <c r="I2065" s="489"/>
      <c r="J2065" s="489"/>
      <c r="K2065" s="489"/>
      <c r="L2065" s="489"/>
      <c r="M2065" s="491"/>
      <c r="N2065" s="491"/>
      <c r="O2065" s="491"/>
      <c r="P2065" s="189"/>
    </row>
    <row r="2066" spans="1:16">
      <c r="A2066" s="489">
        <v>187</v>
      </c>
      <c r="B2066" s="517" t="s">
        <v>2029</v>
      </c>
      <c r="C2066" s="518" t="s">
        <v>2620</v>
      </c>
      <c r="D2066" s="519" t="s">
        <v>156</v>
      </c>
      <c r="E2066" s="520">
        <v>193520</v>
      </c>
      <c r="F2066" s="521">
        <f>0.986-0.136</f>
        <v>0.85</v>
      </c>
      <c r="G2066" s="157">
        <f t="shared" si="130"/>
        <v>164492</v>
      </c>
      <c r="H2066" s="489"/>
      <c r="I2066" s="489"/>
      <c r="J2066" s="489"/>
      <c r="K2066" s="489"/>
      <c r="L2066" s="489"/>
      <c r="M2066" s="491"/>
      <c r="N2066" s="491"/>
      <c r="O2066" s="491"/>
      <c r="P2066" s="189"/>
    </row>
    <row r="2067" spans="1:16">
      <c r="A2067" s="489">
        <v>188</v>
      </c>
      <c r="B2067" s="517" t="s">
        <v>2621</v>
      </c>
      <c r="C2067" s="522" t="s">
        <v>2622</v>
      </c>
      <c r="D2067" s="519" t="s">
        <v>2623</v>
      </c>
      <c r="E2067" s="520">
        <v>1589</v>
      </c>
      <c r="F2067" s="523">
        <v>127.05</v>
      </c>
      <c r="G2067" s="157">
        <f t="shared" si="130"/>
        <v>201882.44999999998</v>
      </c>
      <c r="H2067" s="489"/>
      <c r="I2067" s="489"/>
      <c r="J2067" s="489"/>
      <c r="K2067" s="489"/>
      <c r="L2067" s="489"/>
      <c r="M2067" s="491"/>
      <c r="N2067" s="491"/>
      <c r="O2067" s="491"/>
      <c r="P2067" s="189"/>
    </row>
    <row r="2068" spans="1:16">
      <c r="A2068" s="489">
        <v>189</v>
      </c>
      <c r="B2068" s="489" t="s">
        <v>2624</v>
      </c>
      <c r="C2068" s="160" t="s">
        <v>2625</v>
      </c>
      <c r="D2068" s="513" t="s">
        <v>70</v>
      </c>
      <c r="E2068" s="514">
        <v>25000</v>
      </c>
      <c r="F2068" s="248">
        <v>1</v>
      </c>
      <c r="G2068" s="157">
        <f t="shared" si="130"/>
        <v>25000</v>
      </c>
      <c r="H2068" s="489"/>
      <c r="I2068" s="489"/>
      <c r="J2068" s="489"/>
      <c r="K2068" s="489"/>
      <c r="L2068" s="489"/>
      <c r="M2068" s="491"/>
      <c r="N2068" s="491"/>
      <c r="O2068" s="491"/>
      <c r="P2068" s="189"/>
    </row>
    <row r="2069" spans="1:16">
      <c r="A2069" s="489">
        <v>190</v>
      </c>
      <c r="B2069" s="489" t="s">
        <v>2626</v>
      </c>
      <c r="C2069" s="490" t="s">
        <v>2627</v>
      </c>
      <c r="D2069" s="489" t="s">
        <v>128</v>
      </c>
      <c r="E2069" s="511">
        <v>5.62</v>
      </c>
      <c r="F2069" s="489">
        <v>500</v>
      </c>
      <c r="G2069" s="157">
        <f t="shared" si="130"/>
        <v>2810</v>
      </c>
      <c r="H2069" s="489"/>
      <c r="I2069" s="489"/>
      <c r="J2069" s="489"/>
      <c r="K2069" s="489"/>
      <c r="L2069" s="489"/>
      <c r="M2069" s="491"/>
      <c r="N2069" s="491"/>
      <c r="O2069" s="491"/>
      <c r="P2069" s="189"/>
    </row>
    <row r="2070" spans="1:16" ht="25.5">
      <c r="A2070" s="489">
        <v>191</v>
      </c>
      <c r="B2070" s="489"/>
      <c r="C2070" s="515" t="s">
        <v>2628</v>
      </c>
      <c r="D2070" s="489" t="s">
        <v>128</v>
      </c>
      <c r="E2070" s="511">
        <f>1360.87-21.76</f>
        <v>1339.11</v>
      </c>
      <c r="F2070" s="489">
        <v>3</v>
      </c>
      <c r="G2070" s="157">
        <f t="shared" si="130"/>
        <v>4017.33</v>
      </c>
      <c r="H2070" s="489"/>
      <c r="I2070" s="489"/>
      <c r="J2070" s="489"/>
      <c r="K2070" s="489"/>
      <c r="L2070" s="489"/>
      <c r="M2070" s="491"/>
      <c r="N2070" s="491"/>
      <c r="O2070" s="491"/>
      <c r="P2070" s="189"/>
    </row>
    <row r="2071" spans="1:16">
      <c r="A2071" s="489">
        <v>192</v>
      </c>
      <c r="B2071" s="489"/>
      <c r="C2071" s="515" t="s">
        <v>2629</v>
      </c>
      <c r="D2071" s="489" t="s">
        <v>128</v>
      </c>
      <c r="E2071" s="491">
        <v>1699.2</v>
      </c>
      <c r="F2071" s="489">
        <f>12-3-3-1-1</f>
        <v>4</v>
      </c>
      <c r="G2071" s="157">
        <f t="shared" si="130"/>
        <v>6796.8</v>
      </c>
      <c r="H2071" s="489"/>
      <c r="I2071" s="489"/>
      <c r="J2071" s="489"/>
      <c r="K2071" s="489"/>
      <c r="L2071" s="489"/>
      <c r="M2071" s="491"/>
      <c r="N2071" s="491"/>
      <c r="O2071" s="491"/>
      <c r="P2071" s="189"/>
    </row>
    <row r="2072" spans="1:16">
      <c r="A2072" s="489"/>
      <c r="B2072" s="489"/>
      <c r="C2072" s="524" t="s">
        <v>2630</v>
      </c>
      <c r="D2072" s="489"/>
      <c r="E2072" s="511"/>
      <c r="F2072" s="489"/>
      <c r="G2072" s="512">
        <f>SUM(G1877:G2071)</f>
        <v>9281887.0950000007</v>
      </c>
      <c r="H2072" s="512"/>
      <c r="I2072" s="512">
        <f t="shared" ref="I2072:O2072" si="131">SUM(I1877:I2071)</f>
        <v>1200</v>
      </c>
      <c r="J2072" s="512"/>
      <c r="K2072" s="512">
        <f t="shared" si="131"/>
        <v>1009977.7500000001</v>
      </c>
      <c r="L2072" s="512"/>
      <c r="M2072" s="512">
        <f t="shared" si="131"/>
        <v>122577.46</v>
      </c>
      <c r="N2072" s="512"/>
      <c r="O2072" s="512">
        <f t="shared" si="131"/>
        <v>114456</v>
      </c>
      <c r="P2072" s="189"/>
    </row>
    <row r="2073" spans="1:16">
      <c r="A2073" s="525" t="s">
        <v>1650</v>
      </c>
      <c r="B2073" s="526"/>
      <c r="C2073" s="526"/>
      <c r="D2073" s="526"/>
      <c r="E2073" s="527"/>
      <c r="F2073" s="528">
        <f>G2072+I2072+K2072+M2072+O2072</f>
        <v>10530098.305000002</v>
      </c>
      <c r="G2073" s="529"/>
      <c r="H2073" s="529"/>
      <c r="I2073" s="529"/>
      <c r="J2073" s="529"/>
      <c r="K2073" s="529"/>
      <c r="L2073" s="529"/>
      <c r="M2073" s="529"/>
      <c r="N2073" s="529"/>
      <c r="O2073" s="529"/>
      <c r="P2073" s="530"/>
    </row>
    <row r="2074" spans="1:16">
      <c r="A2074" s="486"/>
      <c r="B2074" s="486"/>
      <c r="C2074" s="486"/>
      <c r="D2074" s="486"/>
      <c r="E2074" s="486"/>
      <c r="F2074" s="486"/>
      <c r="G2074" s="486"/>
      <c r="H2074" s="486"/>
      <c r="I2074" s="486"/>
      <c r="J2074" s="486"/>
      <c r="K2074" s="531"/>
      <c r="L2074" s="486"/>
      <c r="M2074" s="531"/>
      <c r="N2074" s="486"/>
      <c r="O2074" s="486"/>
      <c r="P2074" s="486"/>
    </row>
    <row r="2075" spans="1:16">
      <c r="A2075" s="489"/>
      <c r="B2075" s="489"/>
      <c r="C2075" s="160" t="s">
        <v>2631</v>
      </c>
      <c r="D2075" s="489"/>
      <c r="E2075" s="491"/>
      <c r="F2075" s="489"/>
      <c r="G2075" s="489"/>
      <c r="H2075" s="489"/>
      <c r="I2075" s="489"/>
      <c r="J2075" s="489"/>
      <c r="K2075" s="489"/>
      <c r="L2075" s="489"/>
      <c r="M2075" s="491"/>
      <c r="N2075" s="491"/>
      <c r="O2075" s="491"/>
      <c r="P2075" s="189"/>
    </row>
    <row r="2076" spans="1:16">
      <c r="A2076" s="489">
        <v>1</v>
      </c>
      <c r="B2076" s="489"/>
      <c r="C2076" s="160" t="s">
        <v>2632</v>
      </c>
      <c r="D2076" s="489" t="s">
        <v>128</v>
      </c>
      <c r="E2076" s="491">
        <v>96898.47</v>
      </c>
      <c r="F2076" s="489">
        <v>4</v>
      </c>
      <c r="G2076" s="491">
        <f t="shared" ref="G2076:G2085" si="132">F2076*E2076</f>
        <v>387593.88</v>
      </c>
      <c r="H2076" s="489"/>
      <c r="I2076" s="512"/>
      <c r="J2076" s="489"/>
      <c r="K2076" s="489"/>
      <c r="L2076" s="489"/>
      <c r="M2076" s="491"/>
      <c r="N2076" s="491"/>
      <c r="O2076" s="491"/>
      <c r="P2076" s="189"/>
    </row>
    <row r="2077" spans="1:16">
      <c r="A2077" s="489">
        <v>2</v>
      </c>
      <c r="B2077" s="489"/>
      <c r="C2077" s="160" t="s">
        <v>2633</v>
      </c>
      <c r="D2077" s="489" t="s">
        <v>128</v>
      </c>
      <c r="E2077" s="491">
        <v>96898.47</v>
      </c>
      <c r="F2077" s="489">
        <v>12</v>
      </c>
      <c r="G2077" s="491">
        <f t="shared" si="132"/>
        <v>1162781.6400000001</v>
      </c>
      <c r="H2077" s="489"/>
      <c r="I2077" s="512"/>
      <c r="J2077" s="489"/>
      <c r="K2077" s="489"/>
      <c r="L2077" s="489"/>
      <c r="M2077" s="491"/>
      <c r="N2077" s="491"/>
      <c r="O2077" s="491"/>
      <c r="P2077" s="189"/>
    </row>
    <row r="2078" spans="1:16">
      <c r="A2078" s="489">
        <v>3</v>
      </c>
      <c r="B2078" s="489"/>
      <c r="C2078" s="160" t="s">
        <v>2634</v>
      </c>
      <c r="D2078" s="489" t="s">
        <v>128</v>
      </c>
      <c r="E2078" s="491">
        <v>93728.4</v>
      </c>
      <c r="F2078" s="489">
        <v>3</v>
      </c>
      <c r="G2078" s="491">
        <f t="shared" si="132"/>
        <v>281185.19999999995</v>
      </c>
      <c r="H2078" s="489"/>
      <c r="I2078" s="512"/>
      <c r="J2078" s="489"/>
      <c r="K2078" s="489"/>
      <c r="L2078" s="489"/>
      <c r="M2078" s="491"/>
      <c r="N2078" s="491"/>
      <c r="O2078" s="491"/>
      <c r="P2078" s="189"/>
    </row>
    <row r="2079" spans="1:16">
      <c r="A2079" s="489">
        <v>4</v>
      </c>
      <c r="B2079" s="489"/>
      <c r="C2079" s="160" t="s">
        <v>2635</v>
      </c>
      <c r="D2079" s="489" t="s">
        <v>128</v>
      </c>
      <c r="E2079" s="491">
        <v>32874.800000000003</v>
      </c>
      <c r="F2079" s="489">
        <v>19</v>
      </c>
      <c r="G2079" s="491">
        <f t="shared" si="132"/>
        <v>624621.20000000007</v>
      </c>
      <c r="H2079" s="489"/>
      <c r="I2079" s="512"/>
      <c r="J2079" s="489"/>
      <c r="K2079" s="489"/>
      <c r="L2079" s="489"/>
      <c r="M2079" s="491"/>
      <c r="N2079" s="491"/>
      <c r="O2079" s="491"/>
      <c r="P2079" s="189"/>
    </row>
    <row r="2080" spans="1:16">
      <c r="A2080" s="489">
        <v>5</v>
      </c>
      <c r="B2080" s="489" t="s">
        <v>2636</v>
      </c>
      <c r="C2080" s="160" t="s">
        <v>2637</v>
      </c>
      <c r="D2080" s="489" t="s">
        <v>128</v>
      </c>
      <c r="E2080" s="491">
        <v>79490.7</v>
      </c>
      <c r="F2080" s="489">
        <f>2-1</f>
        <v>1</v>
      </c>
      <c r="G2080" s="491">
        <f t="shared" si="132"/>
        <v>79490.7</v>
      </c>
      <c r="H2080" s="489"/>
      <c r="I2080" s="489"/>
      <c r="J2080" s="489"/>
      <c r="K2080" s="489"/>
      <c r="L2080" s="489"/>
      <c r="M2080" s="491"/>
      <c r="N2080" s="491"/>
      <c r="O2080" s="491"/>
      <c r="P2080" s="189"/>
    </row>
    <row r="2081" spans="1:16" ht="25.5">
      <c r="A2081" s="489">
        <v>6</v>
      </c>
      <c r="B2081" s="489"/>
      <c r="C2081" s="160" t="s">
        <v>2638</v>
      </c>
      <c r="D2081" s="489" t="s">
        <v>70</v>
      </c>
      <c r="E2081" s="491">
        <v>767000</v>
      </c>
      <c r="F2081" s="489">
        <f>4-1-1</f>
        <v>2</v>
      </c>
      <c r="G2081" s="491">
        <f t="shared" si="132"/>
        <v>1534000</v>
      </c>
      <c r="H2081" s="489"/>
      <c r="I2081" s="489"/>
      <c r="J2081" s="489"/>
      <c r="K2081" s="491"/>
      <c r="L2081" s="489"/>
      <c r="M2081" s="491"/>
      <c r="N2081" s="489"/>
      <c r="O2081" s="491"/>
      <c r="P2081" s="189"/>
    </row>
    <row r="2082" spans="1:16" ht="25.5">
      <c r="A2082" s="489">
        <v>7</v>
      </c>
      <c r="B2082" s="489" t="s">
        <v>2406</v>
      </c>
      <c r="C2082" s="160" t="s">
        <v>2639</v>
      </c>
      <c r="D2082" s="489" t="s">
        <v>128</v>
      </c>
      <c r="E2082" s="491">
        <v>218761.33</v>
      </c>
      <c r="F2082" s="489">
        <v>1</v>
      </c>
      <c r="G2082" s="491">
        <f t="shared" si="132"/>
        <v>218761.33</v>
      </c>
      <c r="H2082" s="489"/>
      <c r="I2082" s="489"/>
      <c r="J2082" s="489"/>
      <c r="K2082" s="489"/>
      <c r="L2082" s="489"/>
      <c r="M2082" s="491"/>
      <c r="N2082" s="491"/>
      <c r="O2082" s="491"/>
      <c r="P2082" s="189"/>
    </row>
    <row r="2083" spans="1:16" ht="25.5">
      <c r="A2083" s="489">
        <v>8</v>
      </c>
      <c r="B2083" s="489"/>
      <c r="C2083" s="515" t="s">
        <v>2640</v>
      </c>
      <c r="D2083" s="513" t="s">
        <v>70</v>
      </c>
      <c r="E2083" s="491">
        <v>136021</v>
      </c>
      <c r="F2083" s="489">
        <v>1</v>
      </c>
      <c r="G2083" s="157">
        <f t="shared" si="132"/>
        <v>136021</v>
      </c>
      <c r="H2083" s="489"/>
      <c r="I2083" s="489"/>
      <c r="J2083" s="489"/>
      <c r="K2083" s="489"/>
      <c r="L2083" s="489"/>
      <c r="M2083" s="491"/>
      <c r="N2083" s="491"/>
      <c r="O2083" s="491"/>
      <c r="P2083" s="189"/>
    </row>
    <row r="2084" spans="1:16">
      <c r="A2084" s="489">
        <v>9</v>
      </c>
      <c r="B2084" s="489"/>
      <c r="C2084" s="515" t="s">
        <v>2641</v>
      </c>
      <c r="D2084" s="513" t="s">
        <v>63</v>
      </c>
      <c r="E2084" s="491">
        <v>41397</v>
      </c>
      <c r="F2084" s="489">
        <v>0.73499999999999999</v>
      </c>
      <c r="G2084" s="157">
        <f t="shared" si="132"/>
        <v>30426.794999999998</v>
      </c>
      <c r="H2084" s="489"/>
      <c r="I2084" s="489"/>
      <c r="J2084" s="489"/>
      <c r="K2084" s="489"/>
      <c r="L2084" s="489"/>
      <c r="M2084" s="491"/>
      <c r="N2084" s="491"/>
      <c r="O2084" s="491"/>
      <c r="P2084" s="189"/>
    </row>
    <row r="2085" spans="1:16" ht="38.25">
      <c r="A2085" s="489">
        <v>10</v>
      </c>
      <c r="B2085" s="489"/>
      <c r="C2085" s="515" t="s">
        <v>2642</v>
      </c>
      <c r="D2085" s="513" t="s">
        <v>70</v>
      </c>
      <c r="E2085" s="491">
        <v>1221300</v>
      </c>
      <c r="F2085" s="489">
        <v>1</v>
      </c>
      <c r="G2085" s="157">
        <f t="shared" si="132"/>
        <v>1221300</v>
      </c>
      <c r="H2085" s="489"/>
      <c r="I2085" s="489"/>
      <c r="J2085" s="489"/>
      <c r="K2085" s="489"/>
      <c r="L2085" s="489"/>
      <c r="M2085" s="491"/>
      <c r="N2085" s="491"/>
      <c r="O2085" s="491"/>
      <c r="P2085" s="189"/>
    </row>
    <row r="2086" spans="1:16">
      <c r="A2086" s="489"/>
      <c r="B2086" s="489"/>
      <c r="C2086" s="524" t="s">
        <v>2630</v>
      </c>
      <c r="D2086" s="489"/>
      <c r="E2086" s="511"/>
      <c r="F2086" s="489"/>
      <c r="G2086" s="492">
        <f>SUM(G2076:G2085)</f>
        <v>5676181.7450000001</v>
      </c>
      <c r="H2086" s="512"/>
      <c r="I2086" s="512">
        <f>SUM(I2076:I2084)</f>
        <v>0</v>
      </c>
      <c r="J2086" s="512"/>
      <c r="K2086" s="512">
        <f>SUM(K2076:K2084)</f>
        <v>0</v>
      </c>
      <c r="L2086" s="512"/>
      <c r="M2086" s="512">
        <f>SUM(M2076:M2084)</f>
        <v>0</v>
      </c>
      <c r="N2086" s="512"/>
      <c r="O2086" s="512">
        <f>SUM(O2076:O2084)</f>
        <v>0</v>
      </c>
      <c r="P2086" s="189"/>
    </row>
    <row r="2087" spans="1:16">
      <c r="A2087" s="525" t="s">
        <v>1650</v>
      </c>
      <c r="B2087" s="526"/>
      <c r="C2087" s="526"/>
      <c r="D2087" s="526"/>
      <c r="E2087" s="527"/>
      <c r="F2087" s="528">
        <f>G2086+I2086+K2086+M2086+O2086</f>
        <v>5676181.7450000001</v>
      </c>
      <c r="G2087" s="532"/>
      <c r="H2087" s="532"/>
      <c r="I2087" s="532"/>
      <c r="J2087" s="532"/>
      <c r="K2087" s="532"/>
      <c r="L2087" s="532"/>
      <c r="M2087" s="532"/>
      <c r="N2087" s="532"/>
      <c r="O2087" s="532"/>
      <c r="P2087" s="533"/>
    </row>
    <row r="2088" spans="1:16">
      <c r="A2088" s="525" t="s">
        <v>2643</v>
      </c>
      <c r="B2088" s="526"/>
      <c r="C2088" s="526"/>
      <c r="D2088" s="526"/>
      <c r="E2088" s="527"/>
      <c r="F2088" s="528">
        <f>F2073+F2087</f>
        <v>16206280.050000001</v>
      </c>
      <c r="G2088" s="532"/>
      <c r="H2088" s="532"/>
      <c r="I2088" s="532"/>
      <c r="J2088" s="532"/>
      <c r="K2088" s="532"/>
      <c r="L2088" s="532"/>
      <c r="M2088" s="532"/>
      <c r="N2088" s="532"/>
      <c r="O2088" s="532"/>
      <c r="P2088" s="533"/>
    </row>
    <row r="2089" spans="1:16">
      <c r="A2089" s="486"/>
      <c r="B2089" s="486"/>
      <c r="C2089" s="486"/>
      <c r="D2089" s="486"/>
      <c r="E2089" s="486"/>
      <c r="F2089" s="486"/>
      <c r="G2089" s="486"/>
      <c r="H2089" s="486"/>
      <c r="I2089" s="486"/>
      <c r="J2089" s="486"/>
      <c r="K2089" s="531"/>
      <c r="L2089" s="486"/>
      <c r="M2089" s="486"/>
      <c r="N2089" s="486"/>
      <c r="O2089" s="486"/>
      <c r="P2089" s="486"/>
    </row>
    <row r="2090" spans="1:16">
      <c r="A2090" s="534" t="s">
        <v>2644</v>
      </c>
      <c r="B2090" s="534"/>
      <c r="C2090" s="534"/>
      <c r="D2090" s="534"/>
      <c r="E2090" s="534"/>
      <c r="F2090" s="534"/>
      <c r="G2090" s="534"/>
      <c r="H2090" s="534"/>
      <c r="I2090" s="534"/>
      <c r="J2090" s="534"/>
      <c r="K2090" s="534"/>
      <c r="L2090" s="534"/>
      <c r="M2090" s="534"/>
      <c r="N2090" s="534"/>
      <c r="O2090" s="534"/>
      <c r="P2090" s="534"/>
    </row>
    <row r="2091" spans="1:16">
      <c r="A2091" s="202"/>
      <c r="B2091" s="202"/>
      <c r="C2091" s="202"/>
      <c r="D2091" s="202"/>
      <c r="E2091" s="202"/>
      <c r="F2091" s="202"/>
      <c r="G2091" s="202"/>
      <c r="H2091" s="202"/>
      <c r="I2091" s="202"/>
      <c r="J2091" s="202"/>
      <c r="K2091" s="202"/>
      <c r="L2091" s="202"/>
      <c r="M2091" s="202"/>
      <c r="N2091" s="202"/>
      <c r="O2091" s="202"/>
      <c r="P2091" s="202"/>
    </row>
    <row r="2092" spans="1:16">
      <c r="A2092" s="565" t="s">
        <v>2645</v>
      </c>
      <c r="B2092" s="565"/>
      <c r="C2092" s="565"/>
      <c r="D2092" s="565"/>
      <c r="E2092" s="202"/>
      <c r="F2092" s="202"/>
      <c r="G2092" s="202"/>
      <c r="H2092" s="565"/>
      <c r="I2092" s="565"/>
      <c r="J2092" s="565"/>
      <c r="K2092" s="565"/>
      <c r="L2092" s="565"/>
      <c r="M2092" s="565"/>
      <c r="N2092" s="565"/>
      <c r="O2092" s="565"/>
      <c r="P2092" s="565"/>
    </row>
    <row r="2093" spans="1:16">
      <c r="A2093" s="565" t="s">
        <v>2646</v>
      </c>
      <c r="B2093" s="565"/>
      <c r="C2093" s="565"/>
      <c r="D2093" s="565"/>
      <c r="E2093" s="565"/>
      <c r="F2093" s="565"/>
      <c r="G2093" s="565"/>
      <c r="H2093" s="565"/>
      <c r="I2093" s="565"/>
      <c r="J2093" s="565"/>
      <c r="K2093" s="565"/>
      <c r="L2093" s="565"/>
      <c r="M2093" s="565"/>
      <c r="N2093" s="565"/>
      <c r="O2093" s="565"/>
      <c r="P2093" s="565"/>
    </row>
    <row r="2094" spans="1:16">
      <c r="A2094" s="535" t="s">
        <v>892</v>
      </c>
      <c r="B2094" s="535" t="s">
        <v>326</v>
      </c>
      <c r="C2094" s="535" t="s">
        <v>2357</v>
      </c>
      <c r="D2094" s="535" t="s">
        <v>2358</v>
      </c>
      <c r="E2094" s="535" t="s">
        <v>20</v>
      </c>
      <c r="F2094" s="536" t="s">
        <v>14</v>
      </c>
      <c r="G2094" s="536"/>
      <c r="H2094" s="536" t="s">
        <v>108</v>
      </c>
      <c r="I2094" s="536"/>
      <c r="J2094" s="537" t="s">
        <v>16</v>
      </c>
      <c r="K2094" s="538"/>
      <c r="L2094" s="539" t="s">
        <v>17</v>
      </c>
      <c r="M2094" s="540"/>
      <c r="N2094" s="539" t="s">
        <v>176</v>
      </c>
      <c r="O2094" s="540"/>
      <c r="P2094" s="535" t="s">
        <v>2360</v>
      </c>
    </row>
    <row r="2095" spans="1:16" ht="38.25">
      <c r="A2095" s="541"/>
      <c r="B2095" s="541"/>
      <c r="C2095" s="541"/>
      <c r="D2095" s="541"/>
      <c r="E2095" s="541"/>
      <c r="F2095" s="542" t="s">
        <v>2359</v>
      </c>
      <c r="G2095" s="165" t="s">
        <v>22</v>
      </c>
      <c r="H2095" s="165" t="s">
        <v>20</v>
      </c>
      <c r="I2095" s="165" t="s">
        <v>22</v>
      </c>
      <c r="J2095" s="165" t="s">
        <v>20</v>
      </c>
      <c r="K2095" s="165" t="s">
        <v>22</v>
      </c>
      <c r="L2095" s="165" t="s">
        <v>20</v>
      </c>
      <c r="M2095" s="165" t="s">
        <v>22</v>
      </c>
      <c r="N2095" s="165" t="s">
        <v>20</v>
      </c>
      <c r="O2095" s="165" t="s">
        <v>22</v>
      </c>
      <c r="P2095" s="541"/>
    </row>
    <row r="2096" spans="1:16">
      <c r="A2096" s="177">
        <v>1</v>
      </c>
      <c r="B2096" s="177"/>
      <c r="C2096" s="162" t="s">
        <v>2647</v>
      </c>
      <c r="D2096" s="177" t="s">
        <v>28</v>
      </c>
      <c r="E2096" s="177"/>
      <c r="F2096" s="543">
        <v>10</v>
      </c>
      <c r="G2096" s="543"/>
      <c r="H2096" s="177"/>
      <c r="I2096" s="177"/>
      <c r="J2096" s="177"/>
      <c r="K2096" s="177"/>
      <c r="L2096" s="177"/>
      <c r="M2096" s="544"/>
      <c r="N2096" s="543">
        <v>23.8</v>
      </c>
      <c r="O2096" s="543">
        <f>N2096*F2096</f>
        <v>238</v>
      </c>
      <c r="P2096" s="186"/>
    </row>
    <row r="2097" spans="1:16">
      <c r="A2097" s="177">
        <v>2</v>
      </c>
      <c r="B2097" s="177"/>
      <c r="C2097" s="162" t="s">
        <v>2648</v>
      </c>
      <c r="D2097" s="177" t="s">
        <v>28</v>
      </c>
      <c r="E2097" s="177"/>
      <c r="F2097" s="543">
        <v>20</v>
      </c>
      <c r="G2097" s="543"/>
      <c r="H2097" s="177"/>
      <c r="I2097" s="177"/>
      <c r="J2097" s="177"/>
      <c r="K2097" s="177"/>
      <c r="L2097" s="177"/>
      <c r="M2097" s="544"/>
      <c r="N2097" s="543">
        <v>76.8</v>
      </c>
      <c r="O2097" s="543">
        <f>N2097*F2097</f>
        <v>1536</v>
      </c>
      <c r="P2097" s="186"/>
    </row>
    <row r="2098" spans="1:16">
      <c r="A2098" s="177">
        <v>3</v>
      </c>
      <c r="B2098" s="177" t="s">
        <v>1661</v>
      </c>
      <c r="C2098" s="162" t="s">
        <v>2649</v>
      </c>
      <c r="D2098" s="177" t="s">
        <v>25</v>
      </c>
      <c r="E2098" s="177">
        <v>102</v>
      </c>
      <c r="F2098" s="543">
        <v>30</v>
      </c>
      <c r="G2098" s="543">
        <f t="shared" ref="G2098:G2159" si="133">F2098*E2098</f>
        <v>3060</v>
      </c>
      <c r="H2098" s="177"/>
      <c r="I2098" s="177"/>
      <c r="J2098" s="177"/>
      <c r="K2098" s="177"/>
      <c r="L2098" s="177"/>
      <c r="M2098" s="544"/>
      <c r="N2098" s="543"/>
      <c r="O2098" s="543"/>
      <c r="P2098" s="186"/>
    </row>
    <row r="2099" spans="1:16" ht="25.5">
      <c r="A2099" s="177">
        <v>4</v>
      </c>
      <c r="B2099" s="177"/>
      <c r="C2099" s="162" t="s">
        <v>2650</v>
      </c>
      <c r="D2099" s="177" t="s">
        <v>70</v>
      </c>
      <c r="E2099" s="177">
        <v>5</v>
      </c>
      <c r="F2099" s="543">
        <v>4278.95</v>
      </c>
      <c r="G2099" s="543">
        <f t="shared" si="133"/>
        <v>21394.75</v>
      </c>
      <c r="H2099" s="177"/>
      <c r="I2099" s="177"/>
      <c r="J2099" s="177"/>
      <c r="K2099" s="177"/>
      <c r="L2099" s="177"/>
      <c r="M2099" s="544"/>
      <c r="N2099" s="543"/>
      <c r="O2099" s="543"/>
      <c r="P2099" s="186"/>
    </row>
    <row r="2100" spans="1:16">
      <c r="A2100" s="177">
        <v>5</v>
      </c>
      <c r="B2100" s="177" t="s">
        <v>2651</v>
      </c>
      <c r="C2100" s="162" t="s">
        <v>2652</v>
      </c>
      <c r="D2100" s="177" t="s">
        <v>70</v>
      </c>
      <c r="E2100" s="177">
        <v>2</v>
      </c>
      <c r="F2100" s="543">
        <v>2031.65</v>
      </c>
      <c r="G2100" s="543">
        <f t="shared" si="133"/>
        <v>4063.3</v>
      </c>
      <c r="H2100" s="177"/>
      <c r="I2100" s="177"/>
      <c r="J2100" s="177"/>
      <c r="K2100" s="177"/>
      <c r="L2100" s="177"/>
      <c r="M2100" s="544"/>
      <c r="N2100" s="543"/>
      <c r="O2100" s="543"/>
      <c r="P2100" s="186"/>
    </row>
    <row r="2101" spans="1:16" ht="25.5">
      <c r="A2101" s="177">
        <v>6</v>
      </c>
      <c r="B2101" s="177"/>
      <c r="C2101" s="162" t="s">
        <v>2653</v>
      </c>
      <c r="D2101" s="177" t="s">
        <v>70</v>
      </c>
      <c r="E2101" s="177">
        <v>10</v>
      </c>
      <c r="F2101" s="543">
        <v>2213.25</v>
      </c>
      <c r="G2101" s="543">
        <f t="shared" si="133"/>
        <v>22132.5</v>
      </c>
      <c r="H2101" s="177"/>
      <c r="I2101" s="177"/>
      <c r="J2101" s="177"/>
      <c r="K2101" s="177"/>
      <c r="L2101" s="177"/>
      <c r="M2101" s="544"/>
      <c r="N2101" s="543"/>
      <c r="O2101" s="543"/>
      <c r="P2101" s="186"/>
    </row>
    <row r="2102" spans="1:16">
      <c r="A2102" s="177">
        <v>7</v>
      </c>
      <c r="B2102" s="177"/>
      <c r="C2102" s="162" t="s">
        <v>2654</v>
      </c>
      <c r="D2102" s="177" t="s">
        <v>70</v>
      </c>
      <c r="E2102" s="177">
        <v>10</v>
      </c>
      <c r="F2102" s="543">
        <v>1010.15</v>
      </c>
      <c r="G2102" s="543">
        <f t="shared" si="133"/>
        <v>10101.5</v>
      </c>
      <c r="H2102" s="177"/>
      <c r="I2102" s="177"/>
      <c r="J2102" s="177"/>
      <c r="K2102" s="177"/>
      <c r="L2102" s="177"/>
      <c r="M2102" s="544"/>
      <c r="N2102" s="543"/>
      <c r="O2102" s="543"/>
      <c r="P2102" s="186"/>
    </row>
    <row r="2103" spans="1:16">
      <c r="A2103" s="177">
        <v>8</v>
      </c>
      <c r="B2103" s="177" t="s">
        <v>2655</v>
      </c>
      <c r="C2103" s="162" t="s">
        <v>2656</v>
      </c>
      <c r="D2103" s="177" t="s">
        <v>70</v>
      </c>
      <c r="E2103" s="177">
        <v>2</v>
      </c>
      <c r="F2103" s="543">
        <v>1356.33</v>
      </c>
      <c r="G2103" s="543">
        <f t="shared" si="133"/>
        <v>2712.66</v>
      </c>
      <c r="H2103" s="177"/>
      <c r="I2103" s="177"/>
      <c r="J2103" s="177"/>
      <c r="K2103" s="177"/>
      <c r="L2103" s="177"/>
      <c r="M2103" s="544"/>
      <c r="N2103" s="543"/>
      <c r="O2103" s="543"/>
      <c r="P2103" s="186"/>
    </row>
    <row r="2104" spans="1:16">
      <c r="A2104" s="177">
        <v>9</v>
      </c>
      <c r="B2104" s="177" t="s">
        <v>2657</v>
      </c>
      <c r="C2104" s="162" t="s">
        <v>2658</v>
      </c>
      <c r="D2104" s="177" t="s">
        <v>70</v>
      </c>
      <c r="E2104" s="177">
        <v>8</v>
      </c>
      <c r="F2104" s="543">
        <v>1359.73</v>
      </c>
      <c r="G2104" s="543">
        <f t="shared" si="133"/>
        <v>10877.84</v>
      </c>
      <c r="H2104" s="177"/>
      <c r="I2104" s="177"/>
      <c r="J2104" s="177"/>
      <c r="K2104" s="177"/>
      <c r="L2104" s="177"/>
      <c r="M2104" s="544"/>
      <c r="N2104" s="543"/>
      <c r="O2104" s="543"/>
      <c r="P2104" s="186"/>
    </row>
    <row r="2105" spans="1:16">
      <c r="A2105" s="177">
        <v>10</v>
      </c>
      <c r="B2105" s="177" t="s">
        <v>2659</v>
      </c>
      <c r="C2105" s="162" t="s">
        <v>2660</v>
      </c>
      <c r="D2105" s="177" t="s">
        <v>128</v>
      </c>
      <c r="E2105" s="177">
        <v>3</v>
      </c>
      <c r="F2105" s="543">
        <v>1700.23</v>
      </c>
      <c r="G2105" s="543">
        <f t="shared" si="133"/>
        <v>5100.6900000000005</v>
      </c>
      <c r="H2105" s="177"/>
      <c r="I2105" s="177"/>
      <c r="J2105" s="177"/>
      <c r="K2105" s="177"/>
      <c r="L2105" s="177"/>
      <c r="M2105" s="544"/>
      <c r="N2105" s="543"/>
      <c r="O2105" s="543"/>
      <c r="P2105" s="186"/>
    </row>
    <row r="2106" spans="1:16">
      <c r="A2106" s="177">
        <v>11</v>
      </c>
      <c r="B2106" s="177"/>
      <c r="C2106" s="162" t="s">
        <v>2661</v>
      </c>
      <c r="D2106" s="177" t="s">
        <v>128</v>
      </c>
      <c r="E2106" s="177">
        <v>3</v>
      </c>
      <c r="F2106" s="543">
        <v>565.23</v>
      </c>
      <c r="G2106" s="543">
        <f t="shared" si="133"/>
        <v>1695.69</v>
      </c>
      <c r="H2106" s="177"/>
      <c r="I2106" s="177"/>
      <c r="J2106" s="177"/>
      <c r="K2106" s="177"/>
      <c r="L2106" s="177"/>
      <c r="M2106" s="544"/>
      <c r="N2106" s="543"/>
      <c r="O2106" s="543"/>
      <c r="P2106" s="186"/>
    </row>
    <row r="2107" spans="1:16">
      <c r="A2107" s="177">
        <v>12</v>
      </c>
      <c r="B2107" s="177"/>
      <c r="C2107" s="162" t="s">
        <v>2662</v>
      </c>
      <c r="D2107" s="177" t="s">
        <v>25</v>
      </c>
      <c r="E2107" s="177">
        <v>10</v>
      </c>
      <c r="F2107" s="543">
        <v>566.37</v>
      </c>
      <c r="G2107" s="543">
        <f t="shared" si="133"/>
        <v>5663.7</v>
      </c>
      <c r="H2107" s="177"/>
      <c r="I2107" s="177"/>
      <c r="J2107" s="177"/>
      <c r="K2107" s="177"/>
      <c r="L2107" s="177"/>
      <c r="M2107" s="544"/>
      <c r="N2107" s="543"/>
      <c r="O2107" s="543"/>
      <c r="P2107" s="186"/>
    </row>
    <row r="2108" spans="1:16">
      <c r="A2108" s="177">
        <v>13</v>
      </c>
      <c r="B2108" s="177" t="s">
        <v>2663</v>
      </c>
      <c r="C2108" s="162" t="s">
        <v>2664</v>
      </c>
      <c r="D2108" s="177" t="s">
        <v>28</v>
      </c>
      <c r="E2108" s="177">
        <v>0.10199999999999999</v>
      </c>
      <c r="F2108" s="543">
        <v>339285</v>
      </c>
      <c r="G2108" s="543">
        <f t="shared" si="133"/>
        <v>34607.07</v>
      </c>
      <c r="H2108" s="177"/>
      <c r="I2108" s="177"/>
      <c r="J2108" s="177"/>
      <c r="K2108" s="177"/>
      <c r="L2108" s="177"/>
      <c r="M2108" s="544"/>
      <c r="N2108" s="543"/>
      <c r="O2108" s="543"/>
      <c r="P2108" s="186"/>
    </row>
    <row r="2109" spans="1:16">
      <c r="A2109" s="177">
        <v>15</v>
      </c>
      <c r="B2109" s="177" t="s">
        <v>2665</v>
      </c>
      <c r="C2109" s="162" t="s">
        <v>2666</v>
      </c>
      <c r="D2109" s="177" t="s">
        <v>128</v>
      </c>
      <c r="E2109" s="177">
        <v>845</v>
      </c>
      <c r="F2109" s="543">
        <v>50</v>
      </c>
      <c r="G2109" s="543">
        <f t="shared" si="133"/>
        <v>42250</v>
      </c>
      <c r="H2109" s="177"/>
      <c r="I2109" s="177"/>
      <c r="J2109" s="177"/>
      <c r="K2109" s="177"/>
      <c r="L2109" s="177"/>
      <c r="M2109" s="544"/>
      <c r="N2109" s="543"/>
      <c r="O2109" s="543"/>
      <c r="P2109" s="186"/>
    </row>
    <row r="2110" spans="1:16">
      <c r="A2110" s="177">
        <v>16</v>
      </c>
      <c r="B2110" s="177" t="s">
        <v>399</v>
      </c>
      <c r="C2110" s="162" t="s">
        <v>2667</v>
      </c>
      <c r="D2110" s="177" t="s">
        <v>63</v>
      </c>
      <c r="E2110" s="177">
        <v>1.5640000000000001</v>
      </c>
      <c r="F2110" s="543">
        <v>117653.15</v>
      </c>
      <c r="G2110" s="543">
        <f t="shared" si="133"/>
        <v>184009.52660000001</v>
      </c>
      <c r="H2110" s="177"/>
      <c r="I2110" s="177"/>
      <c r="J2110" s="177"/>
      <c r="K2110" s="177"/>
      <c r="L2110" s="177"/>
      <c r="M2110" s="544"/>
      <c r="N2110" s="543"/>
      <c r="O2110" s="543"/>
      <c r="P2110" s="186"/>
    </row>
    <row r="2111" spans="1:16">
      <c r="A2111" s="177">
        <v>17</v>
      </c>
      <c r="B2111" s="177"/>
      <c r="C2111" s="162" t="s">
        <v>2668</v>
      </c>
      <c r="D2111" s="177" t="s">
        <v>128</v>
      </c>
      <c r="E2111" s="177">
        <v>2</v>
      </c>
      <c r="F2111" s="543">
        <v>302.81</v>
      </c>
      <c r="G2111" s="543">
        <f t="shared" si="133"/>
        <v>605.62</v>
      </c>
      <c r="H2111" s="177"/>
      <c r="I2111" s="177"/>
      <c r="J2111" s="177"/>
      <c r="K2111" s="177"/>
      <c r="L2111" s="177"/>
      <c r="M2111" s="544"/>
      <c r="N2111" s="543"/>
      <c r="O2111" s="543"/>
      <c r="P2111" s="186"/>
    </row>
    <row r="2112" spans="1:16" ht="25.5">
      <c r="A2112" s="177">
        <v>18</v>
      </c>
      <c r="B2112" s="177" t="s">
        <v>1661</v>
      </c>
      <c r="C2112" s="162" t="s">
        <v>2669</v>
      </c>
      <c r="D2112" s="177" t="s">
        <v>70</v>
      </c>
      <c r="E2112" s="177">
        <v>18</v>
      </c>
      <c r="F2112" s="543">
        <v>50</v>
      </c>
      <c r="G2112" s="543">
        <f t="shared" si="133"/>
        <v>900</v>
      </c>
      <c r="H2112" s="177"/>
      <c r="I2112" s="177"/>
      <c r="J2112" s="177"/>
      <c r="K2112" s="177"/>
      <c r="L2112" s="177"/>
      <c r="M2112" s="544"/>
      <c r="N2112" s="543"/>
      <c r="O2112" s="543"/>
      <c r="P2112" s="186"/>
    </row>
    <row r="2113" spans="1:16" ht="25.5">
      <c r="A2113" s="177">
        <v>19</v>
      </c>
      <c r="B2113" s="177" t="s">
        <v>2670</v>
      </c>
      <c r="C2113" s="162" t="s">
        <v>2671</v>
      </c>
      <c r="D2113" s="177" t="s">
        <v>70</v>
      </c>
      <c r="E2113" s="177">
        <v>15</v>
      </c>
      <c r="F2113" s="543">
        <v>100</v>
      </c>
      <c r="G2113" s="543">
        <f t="shared" si="133"/>
        <v>1500</v>
      </c>
      <c r="H2113" s="177"/>
      <c r="I2113" s="177"/>
      <c r="J2113" s="177"/>
      <c r="K2113" s="177"/>
      <c r="L2113" s="177"/>
      <c r="M2113" s="544"/>
      <c r="N2113" s="543"/>
      <c r="O2113" s="543"/>
      <c r="P2113" s="186"/>
    </row>
    <row r="2114" spans="1:16" ht="25.5">
      <c r="A2114" s="177">
        <v>20</v>
      </c>
      <c r="B2114" s="177"/>
      <c r="C2114" s="162" t="s">
        <v>2672</v>
      </c>
      <c r="D2114" s="177" t="s">
        <v>70</v>
      </c>
      <c r="E2114" s="177">
        <v>28</v>
      </c>
      <c r="F2114" s="543">
        <v>50</v>
      </c>
      <c r="G2114" s="543">
        <f t="shared" si="133"/>
        <v>1400</v>
      </c>
      <c r="H2114" s="177"/>
      <c r="I2114" s="177"/>
      <c r="J2114" s="177"/>
      <c r="K2114" s="177"/>
      <c r="L2114" s="177"/>
      <c r="M2114" s="544"/>
      <c r="N2114" s="543"/>
      <c r="O2114" s="543"/>
      <c r="P2114" s="186"/>
    </row>
    <row r="2115" spans="1:16">
      <c r="A2115" s="177">
        <v>21</v>
      </c>
      <c r="B2115" s="177" t="s">
        <v>209</v>
      </c>
      <c r="C2115" s="162" t="s">
        <v>2673</v>
      </c>
      <c r="D2115" s="177" t="s">
        <v>2555</v>
      </c>
      <c r="E2115" s="177"/>
      <c r="F2115" s="543">
        <v>55</v>
      </c>
      <c r="G2115" s="543"/>
      <c r="H2115" s="177"/>
      <c r="I2115" s="177"/>
      <c r="J2115" s="177"/>
      <c r="K2115" s="177"/>
      <c r="L2115" s="177"/>
      <c r="M2115" s="544"/>
      <c r="N2115" s="545">
        <v>650</v>
      </c>
      <c r="O2115" s="543">
        <f>N2115*F2115</f>
        <v>35750</v>
      </c>
      <c r="P2115" s="186"/>
    </row>
    <row r="2116" spans="1:16">
      <c r="A2116" s="177">
        <v>22</v>
      </c>
      <c r="B2116" s="177" t="s">
        <v>2674</v>
      </c>
      <c r="C2116" s="162" t="s">
        <v>2675</v>
      </c>
      <c r="D2116" s="177" t="s">
        <v>63</v>
      </c>
      <c r="E2116" s="177">
        <v>2.5350000000000001</v>
      </c>
      <c r="F2116" s="543">
        <v>45000</v>
      </c>
      <c r="G2116" s="543">
        <f t="shared" si="133"/>
        <v>114075</v>
      </c>
      <c r="H2116" s="177"/>
      <c r="I2116" s="177"/>
      <c r="J2116" s="177"/>
      <c r="K2116" s="177"/>
      <c r="L2116" s="177"/>
      <c r="M2116" s="544"/>
      <c r="N2116" s="543"/>
      <c r="O2116" s="543"/>
      <c r="P2116" s="186"/>
    </row>
    <row r="2117" spans="1:16">
      <c r="A2117" s="177">
        <v>23</v>
      </c>
      <c r="B2117" s="177" t="s">
        <v>2676</v>
      </c>
      <c r="C2117" s="162" t="s">
        <v>2677</v>
      </c>
      <c r="D2117" s="177" t="s">
        <v>28</v>
      </c>
      <c r="E2117" s="177">
        <v>80</v>
      </c>
      <c r="F2117" s="543">
        <v>102</v>
      </c>
      <c r="G2117" s="543">
        <f t="shared" si="133"/>
        <v>8160</v>
      </c>
      <c r="H2117" s="177"/>
      <c r="I2117" s="177"/>
      <c r="J2117" s="177"/>
      <c r="K2117" s="177"/>
      <c r="L2117" s="177"/>
      <c r="M2117" s="544"/>
      <c r="N2117" s="543"/>
      <c r="O2117" s="543"/>
      <c r="P2117" s="186"/>
    </row>
    <row r="2118" spans="1:16">
      <c r="A2118" s="177">
        <v>24</v>
      </c>
      <c r="B2118" s="177" t="s">
        <v>2678</v>
      </c>
      <c r="C2118" s="162" t="s">
        <v>2679</v>
      </c>
      <c r="D2118" s="177" t="s">
        <v>128</v>
      </c>
      <c r="E2118" s="177">
        <v>4</v>
      </c>
      <c r="F2118" s="543">
        <v>1142.7</v>
      </c>
      <c r="G2118" s="543">
        <f t="shared" si="133"/>
        <v>4570.8</v>
      </c>
      <c r="H2118" s="177"/>
      <c r="I2118" s="177"/>
      <c r="J2118" s="177"/>
      <c r="K2118" s="177"/>
      <c r="L2118" s="177"/>
      <c r="M2118" s="544"/>
      <c r="N2118" s="543"/>
      <c r="O2118" s="543"/>
      <c r="P2118" s="186"/>
    </row>
    <row r="2119" spans="1:16" ht="25.5">
      <c r="A2119" s="177">
        <v>25</v>
      </c>
      <c r="B2119" s="177" t="s">
        <v>2680</v>
      </c>
      <c r="C2119" s="162" t="s">
        <v>2681</v>
      </c>
      <c r="D2119" s="177" t="s">
        <v>128</v>
      </c>
      <c r="E2119" s="177">
        <v>3</v>
      </c>
      <c r="F2119" s="543">
        <v>16520</v>
      </c>
      <c r="G2119" s="543">
        <f t="shared" si="133"/>
        <v>49560</v>
      </c>
      <c r="H2119" s="177"/>
      <c r="I2119" s="177"/>
      <c r="J2119" s="177"/>
      <c r="K2119" s="177"/>
      <c r="L2119" s="177"/>
      <c r="M2119" s="544"/>
      <c r="N2119" s="543"/>
      <c r="O2119" s="543"/>
      <c r="P2119" s="186"/>
    </row>
    <row r="2120" spans="1:16" ht="25.5">
      <c r="A2120" s="177">
        <v>26</v>
      </c>
      <c r="B2120" s="177" t="s">
        <v>2682</v>
      </c>
      <c r="C2120" s="162" t="s">
        <v>2683</v>
      </c>
      <c r="D2120" s="177" t="s">
        <v>128</v>
      </c>
      <c r="E2120" s="177">
        <v>5</v>
      </c>
      <c r="F2120" s="543">
        <v>9204</v>
      </c>
      <c r="G2120" s="543">
        <f t="shared" si="133"/>
        <v>46020</v>
      </c>
      <c r="H2120" s="177"/>
      <c r="I2120" s="177"/>
      <c r="J2120" s="177"/>
      <c r="K2120" s="177"/>
      <c r="L2120" s="177"/>
      <c r="M2120" s="544"/>
      <c r="N2120" s="543"/>
      <c r="O2120" s="543"/>
      <c r="P2120" s="186"/>
    </row>
    <row r="2121" spans="1:16">
      <c r="A2121" s="177">
        <v>27</v>
      </c>
      <c r="B2121" s="177"/>
      <c r="C2121" s="162" t="s">
        <v>2684</v>
      </c>
      <c r="D2121" s="177" t="s">
        <v>128</v>
      </c>
      <c r="E2121" s="177">
        <v>5</v>
      </c>
      <c r="F2121" s="543">
        <v>7788</v>
      </c>
      <c r="G2121" s="543">
        <f t="shared" si="133"/>
        <v>38940</v>
      </c>
      <c r="H2121" s="177"/>
      <c r="I2121" s="177"/>
      <c r="J2121" s="177"/>
      <c r="K2121" s="177"/>
      <c r="L2121" s="177"/>
      <c r="M2121" s="544"/>
      <c r="N2121" s="543"/>
      <c r="O2121" s="543"/>
      <c r="P2121" s="186"/>
    </row>
    <row r="2122" spans="1:16" ht="25.5">
      <c r="A2122" s="177">
        <v>28</v>
      </c>
      <c r="B2122" s="177" t="s">
        <v>2685</v>
      </c>
      <c r="C2122" s="162" t="s">
        <v>2686</v>
      </c>
      <c r="D2122" s="177" t="s">
        <v>128</v>
      </c>
      <c r="E2122" s="177">
        <v>3</v>
      </c>
      <c r="F2122" s="543">
        <v>1416</v>
      </c>
      <c r="G2122" s="543">
        <f t="shared" si="133"/>
        <v>4248</v>
      </c>
      <c r="H2122" s="177"/>
      <c r="I2122" s="177"/>
      <c r="J2122" s="177"/>
      <c r="K2122" s="177"/>
      <c r="L2122" s="177"/>
      <c r="M2122" s="544"/>
      <c r="N2122" s="543"/>
      <c r="O2122" s="543"/>
      <c r="P2122" s="186"/>
    </row>
    <row r="2123" spans="1:16">
      <c r="A2123" s="177">
        <v>29</v>
      </c>
      <c r="B2123" s="177" t="s">
        <v>816</v>
      </c>
      <c r="C2123" s="162" t="s">
        <v>2687</v>
      </c>
      <c r="D2123" s="177" t="s">
        <v>128</v>
      </c>
      <c r="E2123" s="177">
        <v>5</v>
      </c>
      <c r="F2123" s="543">
        <v>1062</v>
      </c>
      <c r="G2123" s="543">
        <f t="shared" si="133"/>
        <v>5310</v>
      </c>
      <c r="H2123" s="177"/>
      <c r="I2123" s="177"/>
      <c r="J2123" s="177"/>
      <c r="K2123" s="177"/>
      <c r="L2123" s="177"/>
      <c r="M2123" s="544"/>
      <c r="N2123" s="543"/>
      <c r="O2123" s="543"/>
      <c r="P2123" s="186"/>
    </row>
    <row r="2124" spans="1:16" ht="25.5">
      <c r="A2124" s="177">
        <v>30</v>
      </c>
      <c r="B2124" s="177"/>
      <c r="C2124" s="162" t="s">
        <v>2688</v>
      </c>
      <c r="D2124" s="177" t="s">
        <v>128</v>
      </c>
      <c r="E2124" s="177">
        <v>1</v>
      </c>
      <c r="F2124" s="543">
        <v>4956</v>
      </c>
      <c r="G2124" s="543">
        <f t="shared" si="133"/>
        <v>4956</v>
      </c>
      <c r="H2124" s="177"/>
      <c r="I2124" s="177"/>
      <c r="J2124" s="177"/>
      <c r="K2124" s="177"/>
      <c r="L2124" s="177"/>
      <c r="M2124" s="544"/>
      <c r="N2124" s="543"/>
      <c r="O2124" s="543"/>
      <c r="P2124" s="186"/>
    </row>
    <row r="2125" spans="1:16" ht="25.5">
      <c r="A2125" s="177">
        <v>31</v>
      </c>
      <c r="B2125" s="177" t="s">
        <v>2670</v>
      </c>
      <c r="C2125" s="162" t="s">
        <v>2689</v>
      </c>
      <c r="D2125" s="177" t="s">
        <v>128</v>
      </c>
      <c r="E2125" s="177">
        <v>2</v>
      </c>
      <c r="F2125" s="543">
        <v>4130</v>
      </c>
      <c r="G2125" s="543">
        <f t="shared" si="133"/>
        <v>8260</v>
      </c>
      <c r="H2125" s="177"/>
      <c r="I2125" s="177"/>
      <c r="J2125" s="177"/>
      <c r="K2125" s="177"/>
      <c r="L2125" s="177"/>
      <c r="M2125" s="544"/>
      <c r="N2125" s="543"/>
      <c r="O2125" s="543"/>
      <c r="P2125" s="186"/>
    </row>
    <row r="2126" spans="1:16">
      <c r="A2126" s="177">
        <v>32</v>
      </c>
      <c r="B2126" s="177" t="s">
        <v>2690</v>
      </c>
      <c r="C2126" s="162" t="s">
        <v>2691</v>
      </c>
      <c r="D2126" s="177" t="s">
        <v>128</v>
      </c>
      <c r="E2126" s="177">
        <v>16</v>
      </c>
      <c r="F2126" s="543">
        <v>3339.4</v>
      </c>
      <c r="G2126" s="543">
        <f t="shared" si="133"/>
        <v>53430.400000000001</v>
      </c>
      <c r="H2126" s="177"/>
      <c r="I2126" s="177"/>
      <c r="J2126" s="177"/>
      <c r="K2126" s="177"/>
      <c r="L2126" s="177"/>
      <c r="M2126" s="544"/>
      <c r="N2126" s="543"/>
      <c r="O2126" s="543"/>
      <c r="P2126" s="186"/>
    </row>
    <row r="2127" spans="1:16">
      <c r="A2127" s="177">
        <v>33</v>
      </c>
      <c r="B2127" s="177"/>
      <c r="C2127" s="162" t="s">
        <v>2692</v>
      </c>
      <c r="D2127" s="177" t="s">
        <v>63</v>
      </c>
      <c r="E2127" s="177">
        <v>0.4</v>
      </c>
      <c r="F2127" s="543">
        <v>50000</v>
      </c>
      <c r="G2127" s="543">
        <f t="shared" si="133"/>
        <v>20000</v>
      </c>
      <c r="H2127" s="177"/>
      <c r="I2127" s="177"/>
      <c r="J2127" s="177"/>
      <c r="K2127" s="177"/>
      <c r="L2127" s="177"/>
      <c r="M2127" s="544"/>
      <c r="N2127" s="543"/>
      <c r="O2127" s="543"/>
      <c r="P2127" s="186"/>
    </row>
    <row r="2128" spans="1:16">
      <c r="A2128" s="177">
        <v>34</v>
      </c>
      <c r="B2128" s="177" t="s">
        <v>2676</v>
      </c>
      <c r="C2128" s="164" t="s">
        <v>2693</v>
      </c>
      <c r="D2128" s="177" t="s">
        <v>28</v>
      </c>
      <c r="E2128" s="177">
        <v>221</v>
      </c>
      <c r="F2128" s="543">
        <v>30</v>
      </c>
      <c r="G2128" s="543">
        <f t="shared" si="133"/>
        <v>6630</v>
      </c>
      <c r="H2128" s="177"/>
      <c r="I2128" s="177"/>
      <c r="J2128" s="177"/>
      <c r="K2128" s="177"/>
      <c r="L2128" s="177"/>
      <c r="M2128" s="544"/>
      <c r="N2128" s="543"/>
      <c r="O2128" s="543"/>
      <c r="P2128" s="186"/>
    </row>
    <row r="2129" spans="1:16">
      <c r="A2129" s="177">
        <v>35</v>
      </c>
      <c r="B2129" s="177" t="s">
        <v>2670</v>
      </c>
      <c r="C2129" s="164" t="s">
        <v>2694</v>
      </c>
      <c r="D2129" s="177" t="s">
        <v>128</v>
      </c>
      <c r="E2129" s="546">
        <v>3</v>
      </c>
      <c r="F2129" s="547">
        <v>1965.88</v>
      </c>
      <c r="G2129" s="543">
        <f>F2129*E2129</f>
        <v>5897.64</v>
      </c>
      <c r="H2129" s="177"/>
      <c r="I2129" s="177"/>
      <c r="J2129" s="177"/>
      <c r="K2129" s="177"/>
      <c r="L2129" s="177"/>
      <c r="M2129" s="544"/>
      <c r="N2129" s="543"/>
      <c r="O2129" s="543"/>
      <c r="P2129" s="186"/>
    </row>
    <row r="2130" spans="1:16" ht="25.5">
      <c r="A2130" s="177">
        <v>36</v>
      </c>
      <c r="B2130" s="177" t="s">
        <v>2695</v>
      </c>
      <c r="C2130" s="164" t="s">
        <v>2696</v>
      </c>
      <c r="D2130" s="177" t="s">
        <v>59</v>
      </c>
      <c r="E2130" s="177">
        <v>29.4</v>
      </c>
      <c r="F2130" s="543">
        <v>13</v>
      </c>
      <c r="G2130" s="543">
        <f t="shared" si="133"/>
        <v>382.2</v>
      </c>
      <c r="H2130" s="177"/>
      <c r="I2130" s="177"/>
      <c r="J2130" s="177"/>
      <c r="K2130" s="177"/>
      <c r="L2130" s="177"/>
      <c r="M2130" s="544"/>
      <c r="N2130" s="543"/>
      <c r="O2130" s="543"/>
      <c r="P2130" s="186"/>
    </row>
    <row r="2131" spans="1:16">
      <c r="A2131" s="177">
        <v>37</v>
      </c>
      <c r="B2131" s="177" t="s">
        <v>2697</v>
      </c>
      <c r="C2131" s="164" t="s">
        <v>2698</v>
      </c>
      <c r="D2131" s="177" t="s">
        <v>70</v>
      </c>
      <c r="E2131" s="548">
        <v>8</v>
      </c>
      <c r="F2131" s="547">
        <v>1416</v>
      </c>
      <c r="G2131" s="543">
        <f>E2131*F2131</f>
        <v>11328</v>
      </c>
      <c r="H2131" s="177"/>
      <c r="I2131" s="177"/>
      <c r="J2131" s="208"/>
      <c r="K2131" s="177"/>
      <c r="L2131" s="177"/>
      <c r="M2131" s="544"/>
      <c r="N2131" s="543"/>
      <c r="O2131" s="543"/>
      <c r="P2131" s="186"/>
    </row>
    <row r="2132" spans="1:16">
      <c r="A2132" s="177">
        <v>38</v>
      </c>
      <c r="B2132" s="177" t="s">
        <v>2697</v>
      </c>
      <c r="C2132" s="164" t="s">
        <v>2698</v>
      </c>
      <c r="D2132" s="177" t="s">
        <v>128</v>
      </c>
      <c r="E2132" s="177">
        <v>10</v>
      </c>
      <c r="F2132" s="543">
        <v>882</v>
      </c>
      <c r="G2132" s="543">
        <f t="shared" si="133"/>
        <v>8820</v>
      </c>
      <c r="H2132" s="177"/>
      <c r="I2132" s="177"/>
      <c r="J2132" s="177"/>
      <c r="K2132" s="177"/>
      <c r="L2132" s="177"/>
      <c r="M2132" s="544"/>
      <c r="N2132" s="543"/>
      <c r="O2132" s="543"/>
      <c r="P2132" s="186"/>
    </row>
    <row r="2133" spans="1:16">
      <c r="A2133" s="177">
        <v>39</v>
      </c>
      <c r="B2133" s="177" t="s">
        <v>2699</v>
      </c>
      <c r="C2133" s="164" t="s">
        <v>2700</v>
      </c>
      <c r="D2133" s="177" t="s">
        <v>128</v>
      </c>
      <c r="E2133" s="177">
        <v>2</v>
      </c>
      <c r="F2133" s="543">
        <v>15</v>
      </c>
      <c r="G2133" s="543">
        <f t="shared" si="133"/>
        <v>30</v>
      </c>
      <c r="H2133" s="177"/>
      <c r="I2133" s="177"/>
      <c r="J2133" s="177"/>
      <c r="K2133" s="177"/>
      <c r="L2133" s="177"/>
      <c r="M2133" s="544"/>
      <c r="N2133" s="543"/>
      <c r="O2133" s="543"/>
      <c r="P2133" s="186"/>
    </row>
    <row r="2134" spans="1:16">
      <c r="A2134" s="177">
        <v>40</v>
      </c>
      <c r="B2134" s="177" t="s">
        <v>816</v>
      </c>
      <c r="C2134" s="164" t="s">
        <v>2701</v>
      </c>
      <c r="D2134" s="177" t="s">
        <v>128</v>
      </c>
      <c r="E2134" s="177">
        <v>20</v>
      </c>
      <c r="F2134" s="543">
        <v>296</v>
      </c>
      <c r="G2134" s="543">
        <f t="shared" si="133"/>
        <v>5920</v>
      </c>
      <c r="H2134" s="177"/>
      <c r="I2134" s="177"/>
      <c r="J2134" s="177"/>
      <c r="K2134" s="177"/>
      <c r="L2134" s="177"/>
      <c r="M2134" s="544"/>
      <c r="N2134" s="543"/>
      <c r="O2134" s="543"/>
      <c r="P2134" s="186"/>
    </row>
    <row r="2135" spans="1:16">
      <c r="A2135" s="177">
        <v>41</v>
      </c>
      <c r="B2135" s="177" t="s">
        <v>2702</v>
      </c>
      <c r="C2135" s="164" t="s">
        <v>2703</v>
      </c>
      <c r="D2135" s="177" t="s">
        <v>128</v>
      </c>
      <c r="E2135" s="177">
        <v>1</v>
      </c>
      <c r="F2135" s="543">
        <v>300</v>
      </c>
      <c r="G2135" s="543">
        <f t="shared" si="133"/>
        <v>300</v>
      </c>
      <c r="H2135" s="177"/>
      <c r="I2135" s="177"/>
      <c r="J2135" s="177"/>
      <c r="K2135" s="177"/>
      <c r="L2135" s="177"/>
      <c r="M2135" s="544"/>
      <c r="N2135" s="543"/>
      <c r="O2135" s="543"/>
      <c r="P2135" s="186"/>
    </row>
    <row r="2136" spans="1:16">
      <c r="A2136" s="177">
        <v>42</v>
      </c>
      <c r="B2136" s="177"/>
      <c r="C2136" s="164" t="s">
        <v>2601</v>
      </c>
      <c r="D2136" s="177" t="s">
        <v>2704</v>
      </c>
      <c r="E2136" s="177">
        <v>30</v>
      </c>
      <c r="F2136" s="543">
        <v>100</v>
      </c>
      <c r="G2136" s="543">
        <f t="shared" si="133"/>
        <v>3000</v>
      </c>
      <c r="H2136" s="177"/>
      <c r="I2136" s="177"/>
      <c r="J2136" s="177"/>
      <c r="K2136" s="177"/>
      <c r="L2136" s="177"/>
      <c r="M2136" s="544"/>
      <c r="N2136" s="543"/>
      <c r="O2136" s="543"/>
      <c r="P2136" s="186"/>
    </row>
    <row r="2137" spans="1:16" ht="25.5">
      <c r="A2137" s="177">
        <v>43</v>
      </c>
      <c r="B2137" s="177" t="s">
        <v>2705</v>
      </c>
      <c r="C2137" s="164" t="s">
        <v>2706</v>
      </c>
      <c r="D2137" s="177" t="s">
        <v>128</v>
      </c>
      <c r="E2137" s="177">
        <v>5</v>
      </c>
      <c r="F2137" s="543">
        <v>1172</v>
      </c>
      <c r="G2137" s="543">
        <f t="shared" si="133"/>
        <v>5860</v>
      </c>
      <c r="H2137" s="177"/>
      <c r="I2137" s="177"/>
      <c r="J2137" s="177"/>
      <c r="K2137" s="177"/>
      <c r="L2137" s="177"/>
      <c r="M2137" s="544"/>
      <c r="N2137" s="543"/>
      <c r="O2137" s="543"/>
      <c r="P2137" s="186"/>
    </row>
    <row r="2138" spans="1:16" ht="25.5">
      <c r="A2138" s="177">
        <v>44</v>
      </c>
      <c r="B2138" s="177" t="s">
        <v>2707</v>
      </c>
      <c r="C2138" s="164" t="s">
        <v>2708</v>
      </c>
      <c r="D2138" s="177" t="s">
        <v>128</v>
      </c>
      <c r="E2138" s="177">
        <v>4</v>
      </c>
      <c r="F2138" s="543">
        <v>3253.8</v>
      </c>
      <c r="G2138" s="543">
        <f t="shared" si="133"/>
        <v>13015.2</v>
      </c>
      <c r="H2138" s="177"/>
      <c r="I2138" s="177"/>
      <c r="J2138" s="177"/>
      <c r="K2138" s="177"/>
      <c r="L2138" s="177"/>
      <c r="M2138" s="544"/>
      <c r="N2138" s="543"/>
      <c r="O2138" s="543"/>
      <c r="P2138" s="186"/>
    </row>
    <row r="2139" spans="1:16">
      <c r="A2139" s="177">
        <v>45</v>
      </c>
      <c r="B2139" s="549"/>
      <c r="C2139" s="164" t="s">
        <v>2709</v>
      </c>
      <c r="D2139" s="177" t="s">
        <v>128</v>
      </c>
      <c r="E2139" s="177">
        <v>4</v>
      </c>
      <c r="F2139" s="543">
        <v>909</v>
      </c>
      <c r="G2139" s="543">
        <f t="shared" si="133"/>
        <v>3636</v>
      </c>
      <c r="H2139" s="177"/>
      <c r="I2139" s="177"/>
      <c r="J2139" s="177"/>
      <c r="K2139" s="177"/>
      <c r="L2139" s="177"/>
      <c r="M2139" s="544"/>
      <c r="N2139" s="543"/>
      <c r="O2139" s="543"/>
      <c r="P2139" s="186"/>
    </row>
    <row r="2140" spans="1:16">
      <c r="A2140" s="177">
        <v>46</v>
      </c>
      <c r="B2140" s="177" t="s">
        <v>1533</v>
      </c>
      <c r="C2140" s="164" t="s">
        <v>2710</v>
      </c>
      <c r="D2140" s="177" t="s">
        <v>25</v>
      </c>
      <c r="E2140" s="177">
        <v>6</v>
      </c>
      <c r="F2140" s="547">
        <v>10</v>
      </c>
      <c r="G2140" s="543">
        <f t="shared" si="133"/>
        <v>60</v>
      </c>
      <c r="H2140" s="177"/>
      <c r="I2140" s="177"/>
      <c r="J2140" s="177"/>
      <c r="K2140" s="177"/>
      <c r="L2140" s="177"/>
      <c r="M2140" s="544"/>
      <c r="N2140" s="543"/>
      <c r="O2140" s="543"/>
      <c r="P2140" s="186"/>
    </row>
    <row r="2141" spans="1:16">
      <c r="A2141" s="177">
        <v>47</v>
      </c>
      <c r="B2141" s="177"/>
      <c r="C2141" s="164" t="s">
        <v>2711</v>
      </c>
      <c r="D2141" s="177" t="s">
        <v>936</v>
      </c>
      <c r="E2141" s="177">
        <v>24</v>
      </c>
      <c r="F2141" s="547">
        <v>100</v>
      </c>
      <c r="G2141" s="543">
        <f t="shared" si="133"/>
        <v>2400</v>
      </c>
      <c r="H2141" s="177"/>
      <c r="I2141" s="177"/>
      <c r="J2141" s="177"/>
      <c r="K2141" s="177"/>
      <c r="L2141" s="177"/>
      <c r="M2141" s="544"/>
      <c r="N2141" s="543"/>
      <c r="O2141" s="543"/>
      <c r="P2141" s="186"/>
    </row>
    <row r="2142" spans="1:16" ht="25.5">
      <c r="A2142" s="177">
        <v>48</v>
      </c>
      <c r="B2142" s="177" t="s">
        <v>2712</v>
      </c>
      <c r="C2142" s="164" t="s">
        <v>2713</v>
      </c>
      <c r="D2142" s="177" t="s">
        <v>128</v>
      </c>
      <c r="E2142" s="177">
        <v>2</v>
      </c>
      <c r="F2142" s="547">
        <v>1470.28</v>
      </c>
      <c r="G2142" s="543">
        <f t="shared" si="133"/>
        <v>2940.56</v>
      </c>
      <c r="H2142" s="177"/>
      <c r="I2142" s="177"/>
      <c r="J2142" s="177"/>
      <c r="K2142" s="177"/>
      <c r="L2142" s="177"/>
      <c r="M2142" s="544"/>
      <c r="N2142" s="543"/>
      <c r="O2142" s="543"/>
      <c r="P2142" s="186"/>
    </row>
    <row r="2143" spans="1:16">
      <c r="A2143" s="177">
        <v>49</v>
      </c>
      <c r="B2143" s="177"/>
      <c r="C2143" s="164" t="s">
        <v>2701</v>
      </c>
      <c r="D2143" s="177" t="s">
        <v>128</v>
      </c>
      <c r="E2143" s="177">
        <v>10</v>
      </c>
      <c r="F2143" s="547">
        <v>296</v>
      </c>
      <c r="G2143" s="543">
        <f t="shared" si="133"/>
        <v>2960</v>
      </c>
      <c r="H2143" s="177"/>
      <c r="I2143" s="177"/>
      <c r="J2143" s="177"/>
      <c r="K2143" s="177"/>
      <c r="L2143" s="177"/>
      <c r="M2143" s="544"/>
      <c r="N2143" s="543"/>
      <c r="O2143" s="543"/>
      <c r="P2143" s="186"/>
    </row>
    <row r="2144" spans="1:16" ht="25.5">
      <c r="A2144" s="177">
        <v>50</v>
      </c>
      <c r="B2144" s="177" t="s">
        <v>2714</v>
      </c>
      <c r="C2144" s="164" t="s">
        <v>2715</v>
      </c>
      <c r="D2144" s="177" t="s">
        <v>25</v>
      </c>
      <c r="E2144" s="177">
        <v>5</v>
      </c>
      <c r="F2144" s="547">
        <v>1175.28</v>
      </c>
      <c r="G2144" s="543">
        <f t="shared" si="133"/>
        <v>5876.4</v>
      </c>
      <c r="H2144" s="177"/>
      <c r="I2144" s="177"/>
      <c r="J2144" s="177"/>
      <c r="K2144" s="177"/>
      <c r="L2144" s="177"/>
      <c r="M2144" s="544"/>
      <c r="N2144" s="543"/>
      <c r="O2144" s="543"/>
      <c r="P2144" s="186"/>
    </row>
    <row r="2145" spans="1:16">
      <c r="A2145" s="177">
        <v>51</v>
      </c>
      <c r="B2145" s="177" t="s">
        <v>2716</v>
      </c>
      <c r="C2145" s="164" t="s">
        <v>2717</v>
      </c>
      <c r="D2145" s="177" t="s">
        <v>128</v>
      </c>
      <c r="E2145" s="177">
        <v>10</v>
      </c>
      <c r="F2145" s="547">
        <v>587.64</v>
      </c>
      <c r="G2145" s="543">
        <f t="shared" si="133"/>
        <v>5876.4</v>
      </c>
      <c r="H2145" s="177"/>
      <c r="I2145" s="177"/>
      <c r="J2145" s="177"/>
      <c r="K2145" s="177"/>
      <c r="L2145" s="177"/>
      <c r="M2145" s="544"/>
      <c r="N2145" s="543"/>
      <c r="O2145" s="543"/>
      <c r="P2145" s="186"/>
    </row>
    <row r="2146" spans="1:16" ht="25.5">
      <c r="A2146" s="177">
        <v>52</v>
      </c>
      <c r="B2146" s="186"/>
      <c r="C2146" s="164" t="s">
        <v>2718</v>
      </c>
      <c r="D2146" s="177" t="s">
        <v>128</v>
      </c>
      <c r="E2146" s="177">
        <v>5</v>
      </c>
      <c r="F2146" s="547">
        <v>1170.56</v>
      </c>
      <c r="G2146" s="543">
        <f t="shared" si="133"/>
        <v>5852.7999999999993</v>
      </c>
      <c r="H2146" s="177"/>
      <c r="I2146" s="177"/>
      <c r="J2146" s="177"/>
      <c r="K2146" s="177"/>
      <c r="L2146" s="177"/>
      <c r="M2146" s="544"/>
      <c r="N2146" s="543"/>
      <c r="O2146" s="543"/>
      <c r="P2146" s="186"/>
    </row>
    <row r="2147" spans="1:16">
      <c r="A2147" s="177">
        <v>53</v>
      </c>
      <c r="B2147" s="549"/>
      <c r="C2147" s="164" t="s">
        <v>2719</v>
      </c>
      <c r="D2147" s="177" t="s">
        <v>128</v>
      </c>
      <c r="E2147" s="177">
        <v>4</v>
      </c>
      <c r="F2147" s="547">
        <v>1770</v>
      </c>
      <c r="G2147" s="543">
        <f t="shared" si="133"/>
        <v>7080</v>
      </c>
      <c r="H2147" s="177"/>
      <c r="I2147" s="177"/>
      <c r="J2147" s="177"/>
      <c r="K2147" s="177"/>
      <c r="L2147" s="177"/>
      <c r="M2147" s="544"/>
      <c r="N2147" s="543"/>
      <c r="O2147" s="543"/>
      <c r="P2147" s="186"/>
    </row>
    <row r="2148" spans="1:16" ht="25.5">
      <c r="A2148" s="177">
        <v>54</v>
      </c>
      <c r="B2148" s="177" t="s">
        <v>2720</v>
      </c>
      <c r="C2148" s="164" t="s">
        <v>2721</v>
      </c>
      <c r="D2148" s="177" t="s">
        <v>25</v>
      </c>
      <c r="E2148" s="177">
        <v>1</v>
      </c>
      <c r="F2148" s="547">
        <v>5310</v>
      </c>
      <c r="G2148" s="543">
        <f t="shared" si="133"/>
        <v>5310</v>
      </c>
      <c r="H2148" s="177"/>
      <c r="I2148" s="177"/>
      <c r="J2148" s="177"/>
      <c r="K2148" s="177"/>
      <c r="L2148" s="177"/>
      <c r="M2148" s="544"/>
      <c r="N2148" s="543"/>
      <c r="O2148" s="543"/>
      <c r="P2148" s="186"/>
    </row>
    <row r="2149" spans="1:16">
      <c r="A2149" s="177">
        <v>55</v>
      </c>
      <c r="B2149" s="177" t="s">
        <v>1661</v>
      </c>
      <c r="C2149" s="164" t="s">
        <v>2722</v>
      </c>
      <c r="D2149" s="177" t="s">
        <v>128</v>
      </c>
      <c r="E2149" s="177">
        <v>6</v>
      </c>
      <c r="F2149" s="547">
        <v>944</v>
      </c>
      <c r="G2149" s="543">
        <f t="shared" si="133"/>
        <v>5664</v>
      </c>
      <c r="H2149" s="177"/>
      <c r="I2149" s="177"/>
      <c r="J2149" s="177"/>
      <c r="K2149" s="177"/>
      <c r="L2149" s="177"/>
      <c r="M2149" s="544"/>
      <c r="N2149" s="543"/>
      <c r="O2149" s="543"/>
      <c r="P2149" s="186"/>
    </row>
    <row r="2150" spans="1:16">
      <c r="A2150" s="177">
        <v>56</v>
      </c>
      <c r="B2150" s="177" t="s">
        <v>209</v>
      </c>
      <c r="C2150" s="164" t="s">
        <v>2723</v>
      </c>
      <c r="D2150" s="243" t="s">
        <v>57</v>
      </c>
      <c r="E2150" s="177">
        <v>0.88200000000000001</v>
      </c>
      <c r="F2150" s="547">
        <v>230100</v>
      </c>
      <c r="G2150" s="543">
        <f t="shared" si="133"/>
        <v>202948.2</v>
      </c>
      <c r="H2150" s="177"/>
      <c r="I2150" s="177"/>
      <c r="J2150" s="177"/>
      <c r="K2150" s="177"/>
      <c r="L2150" s="177"/>
      <c r="M2150" s="544"/>
      <c r="N2150" s="543"/>
      <c r="O2150" s="543"/>
      <c r="P2150" s="186"/>
    </row>
    <row r="2151" spans="1:16">
      <c r="A2151" s="177">
        <v>57</v>
      </c>
      <c r="B2151" s="177" t="s">
        <v>1533</v>
      </c>
      <c r="C2151" s="164" t="s">
        <v>2724</v>
      </c>
      <c r="D2151" s="177" t="s">
        <v>25</v>
      </c>
      <c r="E2151" s="177">
        <v>2</v>
      </c>
      <c r="F2151" s="547">
        <v>1121</v>
      </c>
      <c r="G2151" s="543">
        <f t="shared" si="133"/>
        <v>2242</v>
      </c>
      <c r="H2151" s="177"/>
      <c r="I2151" s="177"/>
      <c r="J2151" s="177"/>
      <c r="K2151" s="177"/>
      <c r="L2151" s="177"/>
      <c r="M2151" s="544"/>
      <c r="N2151" s="543"/>
      <c r="O2151" s="543"/>
      <c r="P2151" s="186"/>
    </row>
    <row r="2152" spans="1:16">
      <c r="A2152" s="177">
        <v>58</v>
      </c>
      <c r="B2152" s="177" t="s">
        <v>2725</v>
      </c>
      <c r="C2152" s="164" t="s">
        <v>2726</v>
      </c>
      <c r="D2152" s="177" t="s">
        <v>28</v>
      </c>
      <c r="E2152" s="177">
        <v>945</v>
      </c>
      <c r="F2152" s="547">
        <v>45</v>
      </c>
      <c r="G2152" s="543">
        <f t="shared" si="133"/>
        <v>42525</v>
      </c>
      <c r="H2152" s="177"/>
      <c r="I2152" s="177"/>
      <c r="J2152" s="177"/>
      <c r="K2152" s="177"/>
      <c r="L2152" s="177"/>
      <c r="M2152" s="544"/>
      <c r="N2152" s="543"/>
      <c r="O2152" s="543"/>
      <c r="P2152" s="186"/>
    </row>
    <row r="2153" spans="1:16">
      <c r="A2153" s="177">
        <v>59</v>
      </c>
      <c r="B2153" s="177" t="s">
        <v>2725</v>
      </c>
      <c r="C2153" s="164" t="s">
        <v>2727</v>
      </c>
      <c r="D2153" s="177" t="s">
        <v>28</v>
      </c>
      <c r="E2153" s="177">
        <v>2610</v>
      </c>
      <c r="F2153" s="547">
        <v>45</v>
      </c>
      <c r="G2153" s="543">
        <f t="shared" si="133"/>
        <v>117450</v>
      </c>
      <c r="H2153" s="177"/>
      <c r="I2153" s="177"/>
      <c r="J2153" s="177"/>
      <c r="K2153" s="177"/>
      <c r="L2153" s="177"/>
      <c r="M2153" s="544"/>
      <c r="N2153" s="543"/>
      <c r="O2153" s="543"/>
      <c r="P2153" s="186"/>
    </row>
    <row r="2154" spans="1:16">
      <c r="A2154" s="177">
        <v>60</v>
      </c>
      <c r="B2154" s="177" t="s">
        <v>209</v>
      </c>
      <c r="C2154" s="164" t="s">
        <v>2728</v>
      </c>
      <c r="D2154" s="177" t="s">
        <v>28</v>
      </c>
      <c r="E2154" s="177">
        <v>23.28</v>
      </c>
      <c r="F2154" s="547">
        <v>100</v>
      </c>
      <c r="G2154" s="543">
        <f t="shared" si="133"/>
        <v>2328</v>
      </c>
      <c r="H2154" s="177"/>
      <c r="I2154" s="177"/>
      <c r="J2154" s="177"/>
      <c r="K2154" s="177"/>
      <c r="L2154" s="177"/>
      <c r="M2154" s="544"/>
      <c r="N2154" s="543"/>
      <c r="O2154" s="543"/>
      <c r="P2154" s="186"/>
    </row>
    <row r="2155" spans="1:16">
      <c r="A2155" s="177">
        <v>61</v>
      </c>
      <c r="B2155" s="177" t="s">
        <v>236</v>
      </c>
      <c r="C2155" s="164" t="s">
        <v>2729</v>
      </c>
      <c r="D2155" s="177" t="s">
        <v>128</v>
      </c>
      <c r="E2155" s="177">
        <v>10</v>
      </c>
      <c r="F2155" s="547">
        <v>934.56</v>
      </c>
      <c r="G2155" s="543">
        <f t="shared" si="133"/>
        <v>9345.5999999999985</v>
      </c>
      <c r="H2155" s="177"/>
      <c r="I2155" s="177"/>
      <c r="J2155" s="177"/>
      <c r="K2155" s="177"/>
      <c r="L2155" s="177"/>
      <c r="M2155" s="544"/>
      <c r="N2155" s="543"/>
      <c r="O2155" s="543"/>
      <c r="P2155" s="186"/>
    </row>
    <row r="2156" spans="1:16" ht="25.5">
      <c r="A2156" s="177">
        <v>62</v>
      </c>
      <c r="B2156" s="177" t="s">
        <v>2670</v>
      </c>
      <c r="C2156" s="164" t="s">
        <v>2730</v>
      </c>
      <c r="D2156" s="177" t="s">
        <v>128</v>
      </c>
      <c r="E2156" s="177">
        <v>23</v>
      </c>
      <c r="F2156" s="547">
        <v>8260</v>
      </c>
      <c r="G2156" s="543">
        <f t="shared" si="133"/>
        <v>189980</v>
      </c>
      <c r="H2156" s="177"/>
      <c r="I2156" s="177"/>
      <c r="J2156" s="177"/>
      <c r="K2156" s="177"/>
      <c r="L2156" s="177"/>
      <c r="M2156" s="544"/>
      <c r="N2156" s="543"/>
      <c r="O2156" s="543"/>
      <c r="P2156" s="186"/>
    </row>
    <row r="2157" spans="1:16" ht="25.5">
      <c r="A2157" s="177">
        <v>63</v>
      </c>
      <c r="B2157" s="177"/>
      <c r="C2157" s="164" t="s">
        <v>2731</v>
      </c>
      <c r="D2157" s="177" t="s">
        <v>128</v>
      </c>
      <c r="E2157" s="177">
        <v>11</v>
      </c>
      <c r="F2157" s="547">
        <v>1416</v>
      </c>
      <c r="G2157" s="543">
        <f t="shared" si="133"/>
        <v>15576</v>
      </c>
      <c r="H2157" s="177"/>
      <c r="I2157" s="177"/>
      <c r="J2157" s="177"/>
      <c r="K2157" s="177"/>
      <c r="L2157" s="177"/>
      <c r="M2157" s="544"/>
      <c r="N2157" s="543"/>
      <c r="O2157" s="543"/>
      <c r="P2157" s="186"/>
    </row>
    <row r="2158" spans="1:16">
      <c r="A2158" s="177">
        <v>64</v>
      </c>
      <c r="B2158" s="177"/>
      <c r="C2158" s="164" t="s">
        <v>2722</v>
      </c>
      <c r="D2158" s="177" t="s">
        <v>128</v>
      </c>
      <c r="E2158" s="177">
        <v>20</v>
      </c>
      <c r="F2158" s="547">
        <v>1534</v>
      </c>
      <c r="G2158" s="543">
        <f t="shared" si="133"/>
        <v>30680</v>
      </c>
      <c r="H2158" s="177"/>
      <c r="I2158" s="177"/>
      <c r="J2158" s="177"/>
      <c r="K2158" s="177"/>
      <c r="L2158" s="177"/>
      <c r="M2158" s="544"/>
      <c r="N2158" s="543"/>
      <c r="O2158" s="543"/>
      <c r="P2158" s="186"/>
    </row>
    <row r="2159" spans="1:16" ht="25.5">
      <c r="A2159" s="177">
        <v>65</v>
      </c>
      <c r="B2159" s="177"/>
      <c r="C2159" s="164" t="s">
        <v>2732</v>
      </c>
      <c r="D2159" s="177" t="s">
        <v>128</v>
      </c>
      <c r="E2159" s="177">
        <v>12</v>
      </c>
      <c r="F2159" s="547">
        <v>20</v>
      </c>
      <c r="G2159" s="543">
        <f t="shared" si="133"/>
        <v>240</v>
      </c>
      <c r="H2159" s="177"/>
      <c r="I2159" s="177"/>
      <c r="J2159" s="177"/>
      <c r="K2159" s="177"/>
      <c r="L2159" s="177"/>
      <c r="M2159" s="544"/>
      <c r="N2159" s="543"/>
      <c r="O2159" s="543"/>
      <c r="P2159" s="186"/>
    </row>
    <row r="2160" spans="1:16">
      <c r="A2160" s="177">
        <v>66</v>
      </c>
      <c r="B2160" s="177" t="s">
        <v>209</v>
      </c>
      <c r="C2160" s="164" t="s">
        <v>2728</v>
      </c>
      <c r="D2160" s="243" t="s">
        <v>28</v>
      </c>
      <c r="E2160" s="177"/>
      <c r="F2160" s="547">
        <v>40</v>
      </c>
      <c r="G2160" s="543"/>
      <c r="H2160" s="177"/>
      <c r="I2160" s="177"/>
      <c r="J2160" s="177"/>
      <c r="K2160" s="177"/>
      <c r="L2160" s="177"/>
      <c r="M2160" s="544"/>
      <c r="N2160" s="543">
        <v>345.7</v>
      </c>
      <c r="O2160" s="543">
        <f>N2160*F2160</f>
        <v>13828</v>
      </c>
      <c r="P2160" s="186"/>
    </row>
    <row r="2161" spans="1:16" ht="25.5">
      <c r="A2161" s="177">
        <v>67</v>
      </c>
      <c r="B2161" s="177" t="s">
        <v>2733</v>
      </c>
      <c r="C2161" s="164" t="s">
        <v>2734</v>
      </c>
      <c r="D2161" s="177" t="s">
        <v>128</v>
      </c>
      <c r="E2161" s="177">
        <v>44</v>
      </c>
      <c r="F2161" s="547">
        <v>2631.4</v>
      </c>
      <c r="G2161" s="543">
        <f t="shared" ref="G2161" si="134">F2161*E2161</f>
        <v>115781.6</v>
      </c>
      <c r="H2161" s="177"/>
      <c r="I2161" s="177"/>
      <c r="J2161" s="177"/>
      <c r="K2161" s="177"/>
      <c r="L2161" s="177"/>
      <c r="M2161" s="544"/>
      <c r="N2161" s="543"/>
      <c r="O2161" s="543"/>
      <c r="P2161" s="186"/>
    </row>
    <row r="2162" spans="1:16">
      <c r="A2162" s="177">
        <v>68</v>
      </c>
      <c r="B2162" s="177" t="s">
        <v>209</v>
      </c>
      <c r="C2162" s="164" t="s">
        <v>2728</v>
      </c>
      <c r="D2162" s="243" t="s">
        <v>936</v>
      </c>
      <c r="E2162" s="177"/>
      <c r="F2162" s="547">
        <v>40</v>
      </c>
      <c r="G2162" s="543"/>
      <c r="H2162" s="177"/>
      <c r="I2162" s="177"/>
      <c r="J2162" s="177"/>
      <c r="K2162" s="177"/>
      <c r="L2162" s="177"/>
      <c r="M2162" s="544"/>
      <c r="N2162" s="543">
        <v>288</v>
      </c>
      <c r="O2162" s="543">
        <f>N2162*F2162</f>
        <v>11520</v>
      </c>
      <c r="P2162" s="186"/>
    </row>
    <row r="2163" spans="1:16">
      <c r="A2163" s="177">
        <v>69</v>
      </c>
      <c r="B2163" s="177"/>
      <c r="C2163" s="164" t="s">
        <v>2735</v>
      </c>
      <c r="D2163" s="177" t="s">
        <v>28</v>
      </c>
      <c r="E2163" s="177">
        <v>1145</v>
      </c>
      <c r="F2163" s="547">
        <v>45</v>
      </c>
      <c r="G2163" s="543">
        <f>E2163*F2163</f>
        <v>51525</v>
      </c>
      <c r="H2163" s="177"/>
      <c r="I2163" s="177"/>
      <c r="J2163" s="177"/>
      <c r="K2163" s="177"/>
      <c r="L2163" s="177"/>
      <c r="M2163" s="544"/>
      <c r="N2163" s="543"/>
      <c r="O2163" s="543"/>
      <c r="P2163" s="186"/>
    </row>
    <row r="2164" spans="1:16">
      <c r="A2164" s="177">
        <v>70</v>
      </c>
      <c r="B2164" s="177"/>
      <c r="C2164" s="164" t="s">
        <v>2736</v>
      </c>
      <c r="D2164" s="243" t="s">
        <v>28</v>
      </c>
      <c r="E2164" s="177"/>
      <c r="F2164" s="547">
        <v>40</v>
      </c>
      <c r="G2164" s="543"/>
      <c r="H2164" s="177"/>
      <c r="I2164" s="177"/>
      <c r="J2164" s="177"/>
      <c r="K2164" s="177"/>
      <c r="L2164" s="177"/>
      <c r="M2164" s="544"/>
      <c r="N2164" s="543">
        <v>48.5</v>
      </c>
      <c r="O2164" s="543">
        <f>N2164*F2164</f>
        <v>1940</v>
      </c>
      <c r="P2164" s="186"/>
    </row>
    <row r="2165" spans="1:16">
      <c r="A2165" s="177">
        <v>71</v>
      </c>
      <c r="B2165" s="177"/>
      <c r="C2165" s="164" t="s">
        <v>2737</v>
      </c>
      <c r="D2165" s="177" t="s">
        <v>156</v>
      </c>
      <c r="E2165" s="177">
        <v>0.01</v>
      </c>
      <c r="F2165" s="547">
        <v>450259.5</v>
      </c>
      <c r="G2165" s="543">
        <f>F2165*E2165</f>
        <v>4502.5950000000003</v>
      </c>
      <c r="H2165" s="177"/>
      <c r="I2165" s="177"/>
      <c r="J2165" s="177"/>
      <c r="K2165" s="177"/>
      <c r="L2165" s="177"/>
      <c r="M2165" s="544"/>
      <c r="N2165" s="543"/>
      <c r="O2165" s="543"/>
      <c r="P2165" s="186"/>
    </row>
    <row r="2166" spans="1:16" ht="25.5">
      <c r="A2166" s="177">
        <v>72</v>
      </c>
      <c r="B2166" s="177"/>
      <c r="C2166" s="164" t="s">
        <v>2738</v>
      </c>
      <c r="D2166" s="177" t="s">
        <v>25</v>
      </c>
      <c r="E2166" s="177">
        <v>2</v>
      </c>
      <c r="F2166" s="547">
        <v>8496</v>
      </c>
      <c r="G2166" s="543">
        <f>F2166*E2166</f>
        <v>16992</v>
      </c>
      <c r="H2166" s="177"/>
      <c r="I2166" s="177"/>
      <c r="J2166" s="177"/>
      <c r="K2166" s="177"/>
      <c r="L2166" s="177"/>
      <c r="M2166" s="544"/>
      <c r="N2166" s="543"/>
      <c r="O2166" s="543"/>
      <c r="P2166" s="186"/>
    </row>
    <row r="2167" spans="1:16">
      <c r="A2167" s="177">
        <v>73</v>
      </c>
      <c r="B2167" s="177"/>
      <c r="C2167" s="164" t="s">
        <v>2739</v>
      </c>
      <c r="D2167" s="177" t="s">
        <v>25</v>
      </c>
      <c r="E2167" s="177">
        <v>1</v>
      </c>
      <c r="F2167" s="547">
        <v>3442.5</v>
      </c>
      <c r="G2167" s="543">
        <f>F2167*E2167</f>
        <v>3442.5</v>
      </c>
      <c r="H2167" s="177"/>
      <c r="I2167" s="177"/>
      <c r="J2167" s="177"/>
      <c r="K2167" s="177"/>
      <c r="L2167" s="177"/>
      <c r="M2167" s="544"/>
      <c r="N2167" s="543"/>
      <c r="O2167" s="543"/>
      <c r="P2167" s="186"/>
    </row>
    <row r="2168" spans="1:16">
      <c r="A2168" s="177">
        <v>74</v>
      </c>
      <c r="B2168" s="177"/>
      <c r="C2168" s="164" t="s">
        <v>2740</v>
      </c>
      <c r="D2168" s="177" t="s">
        <v>25</v>
      </c>
      <c r="E2168" s="177">
        <v>2</v>
      </c>
      <c r="F2168" s="547">
        <v>1702.6</v>
      </c>
      <c r="G2168" s="543">
        <f t="shared" ref="G2168:G2171" si="135">F2168*E2168</f>
        <v>3405.2</v>
      </c>
      <c r="H2168" s="177"/>
      <c r="I2168" s="177"/>
      <c r="J2168" s="177"/>
      <c r="K2168" s="177"/>
      <c r="L2168" s="177"/>
      <c r="M2168" s="544"/>
      <c r="N2168" s="543"/>
      <c r="O2168" s="543"/>
      <c r="P2168" s="186"/>
    </row>
    <row r="2169" spans="1:16">
      <c r="A2169" s="177">
        <v>75</v>
      </c>
      <c r="B2169" s="177"/>
      <c r="C2169" s="164" t="s">
        <v>2741</v>
      </c>
      <c r="D2169" s="177" t="s">
        <v>25</v>
      </c>
      <c r="E2169" s="177">
        <v>7</v>
      </c>
      <c r="F2169" s="547">
        <v>308</v>
      </c>
      <c r="G2169" s="543">
        <f t="shared" si="135"/>
        <v>2156</v>
      </c>
      <c r="H2169" s="177"/>
      <c r="I2169" s="177"/>
      <c r="J2169" s="177"/>
      <c r="K2169" s="177"/>
      <c r="L2169" s="177"/>
      <c r="M2169" s="544"/>
      <c r="N2169" s="543"/>
      <c r="O2169" s="543"/>
      <c r="P2169" s="186"/>
    </row>
    <row r="2170" spans="1:16" ht="25.5">
      <c r="A2170" s="177">
        <v>76</v>
      </c>
      <c r="B2170" s="177"/>
      <c r="C2170" s="164" t="s">
        <v>2742</v>
      </c>
      <c r="D2170" s="177" t="s">
        <v>25</v>
      </c>
      <c r="E2170" s="177">
        <v>760</v>
      </c>
      <c r="F2170" s="547">
        <v>180</v>
      </c>
      <c r="G2170" s="543">
        <f t="shared" si="135"/>
        <v>136800</v>
      </c>
      <c r="H2170" s="177"/>
      <c r="I2170" s="177"/>
      <c r="J2170" s="177"/>
      <c r="K2170" s="177"/>
      <c r="L2170" s="177"/>
      <c r="M2170" s="544"/>
      <c r="N2170" s="543"/>
      <c r="O2170" s="543"/>
      <c r="P2170" s="186"/>
    </row>
    <row r="2171" spans="1:16">
      <c r="A2171" s="177">
        <v>77</v>
      </c>
      <c r="B2171" s="177"/>
      <c r="C2171" s="164" t="s">
        <v>2739</v>
      </c>
      <c r="D2171" s="177" t="s">
        <v>25</v>
      </c>
      <c r="E2171" s="177">
        <v>4</v>
      </c>
      <c r="F2171" s="547">
        <v>400</v>
      </c>
      <c r="G2171" s="543">
        <f t="shared" si="135"/>
        <v>1600</v>
      </c>
      <c r="H2171" s="177"/>
      <c r="I2171" s="177"/>
      <c r="J2171" s="177"/>
      <c r="K2171" s="177"/>
      <c r="L2171" s="177"/>
      <c r="M2171" s="544"/>
      <c r="N2171" s="543"/>
      <c r="O2171" s="543"/>
      <c r="P2171" s="186"/>
    </row>
    <row r="2172" spans="1:16">
      <c r="A2172" s="177"/>
      <c r="B2172" s="177"/>
      <c r="C2172" s="164" t="s">
        <v>1650</v>
      </c>
      <c r="D2172" s="177"/>
      <c r="E2172" s="177"/>
      <c r="F2172" s="177"/>
      <c r="G2172" s="544">
        <f>SUM(G2096:G2171)</f>
        <v>1767963.9416000003</v>
      </c>
      <c r="H2172" s="177"/>
      <c r="I2172" s="177"/>
      <c r="J2172" s="177"/>
      <c r="K2172" s="177"/>
      <c r="L2172" s="177"/>
      <c r="M2172" s="544"/>
      <c r="N2172" s="543"/>
      <c r="O2172" s="543">
        <f>SUM(O2096:O2171)</f>
        <v>64812</v>
      </c>
      <c r="P2172" s="186"/>
    </row>
    <row r="2173" spans="1:16">
      <c r="A2173" s="486"/>
      <c r="B2173" s="486"/>
      <c r="C2173" s="486"/>
      <c r="D2173" s="486"/>
      <c r="E2173" s="486"/>
      <c r="F2173" s="486"/>
      <c r="G2173" s="486"/>
      <c r="H2173" s="486"/>
      <c r="I2173" s="486"/>
      <c r="J2173" s="486"/>
      <c r="K2173" s="486"/>
      <c r="L2173" s="486"/>
      <c r="M2173" s="486"/>
      <c r="N2173" s="486"/>
      <c r="O2173" s="486"/>
      <c r="P2173" s="486"/>
    </row>
    <row r="2174" spans="1:16">
      <c r="A2174" s="566" t="s">
        <v>2743</v>
      </c>
      <c r="B2174" s="566"/>
      <c r="C2174" s="566"/>
      <c r="D2174" s="566"/>
      <c r="E2174" s="566"/>
      <c r="F2174" s="566"/>
      <c r="G2174" s="566"/>
      <c r="H2174" s="566"/>
      <c r="I2174" s="566"/>
      <c r="J2174" s="566"/>
      <c r="K2174" s="566"/>
      <c r="L2174" s="566"/>
      <c r="M2174" s="566"/>
      <c r="N2174" s="566"/>
      <c r="O2174" s="566"/>
      <c r="P2174" s="566"/>
    </row>
    <row r="2175" spans="1:16">
      <c r="A2175" s="277" t="s">
        <v>1</v>
      </c>
      <c r="B2175" s="277"/>
      <c r="C2175" s="277" t="s">
        <v>2010</v>
      </c>
      <c r="D2175" s="277"/>
      <c r="E2175" s="277"/>
      <c r="F2175" s="277"/>
      <c r="G2175" s="565"/>
      <c r="H2175" s="565"/>
      <c r="I2175" s="565"/>
      <c r="J2175" s="565"/>
      <c r="K2175" s="565"/>
      <c r="L2175" s="565"/>
      <c r="M2175" s="565"/>
      <c r="N2175" s="565"/>
      <c r="O2175" s="565"/>
      <c r="P2175" s="559"/>
    </row>
    <row r="2176" spans="1:16">
      <c r="A2176" s="277" t="s">
        <v>3</v>
      </c>
      <c r="B2176" s="277"/>
      <c r="C2176" s="277" t="s">
        <v>2013</v>
      </c>
      <c r="D2176" s="277"/>
      <c r="E2176" s="277"/>
      <c r="F2176" s="277"/>
      <c r="G2176" s="565"/>
      <c r="H2176" s="565"/>
      <c r="I2176" s="565"/>
      <c r="J2176" s="565"/>
      <c r="K2176" s="565"/>
      <c r="L2176" s="565"/>
      <c r="M2176" s="565"/>
      <c r="N2176" s="565"/>
      <c r="O2176" s="565"/>
      <c r="P2176" s="559"/>
    </row>
    <row r="2177" spans="1:16">
      <c r="A2177" s="277" t="s">
        <v>5</v>
      </c>
      <c r="B2177" s="277"/>
      <c r="C2177" s="277" t="s">
        <v>2744</v>
      </c>
      <c r="D2177" s="277"/>
      <c r="E2177" s="277"/>
      <c r="F2177" s="277"/>
      <c r="G2177" s="565"/>
      <c r="H2177" s="565"/>
      <c r="I2177" s="565"/>
      <c r="J2177" s="565"/>
      <c r="K2177" s="565"/>
      <c r="L2177" s="565"/>
      <c r="M2177" s="565"/>
      <c r="N2177" s="565"/>
      <c r="O2177" s="565"/>
      <c r="P2177" s="559"/>
    </row>
    <row r="2178" spans="1:16">
      <c r="A2178" s="277" t="s">
        <v>7</v>
      </c>
      <c r="B2178" s="277"/>
      <c r="C2178" s="277" t="s">
        <v>2745</v>
      </c>
      <c r="D2178" s="277"/>
      <c r="E2178" s="277"/>
      <c r="F2178" s="277"/>
      <c r="G2178" s="565"/>
      <c r="H2178" s="565"/>
      <c r="I2178" s="565"/>
      <c r="J2178" s="565"/>
      <c r="K2178" s="565"/>
      <c r="L2178" s="565"/>
      <c r="M2178" s="565"/>
      <c r="N2178" s="565" t="s">
        <v>2746</v>
      </c>
      <c r="O2178" s="565"/>
      <c r="P2178" s="559"/>
    </row>
    <row r="2179" spans="1:16">
      <c r="A2179" s="550" t="s">
        <v>2747</v>
      </c>
      <c r="B2179" s="248"/>
      <c r="C2179" s="264" t="s">
        <v>2748</v>
      </c>
      <c r="D2179" s="264" t="s">
        <v>12</v>
      </c>
      <c r="E2179" s="264" t="s">
        <v>1040</v>
      </c>
      <c r="F2179" s="264" t="s">
        <v>374</v>
      </c>
      <c r="G2179" s="264"/>
      <c r="H2179" s="264" t="s">
        <v>108</v>
      </c>
      <c r="I2179" s="264"/>
      <c r="J2179" s="264" t="s">
        <v>329</v>
      </c>
      <c r="K2179" s="264"/>
      <c r="L2179" s="264" t="s">
        <v>17</v>
      </c>
      <c r="M2179" s="264"/>
      <c r="N2179" s="264" t="s">
        <v>176</v>
      </c>
      <c r="O2179" s="264"/>
      <c r="P2179" s="275" t="s">
        <v>19</v>
      </c>
    </row>
    <row r="2180" spans="1:16" ht="38.25">
      <c r="A2180" s="551"/>
      <c r="B2180" s="248"/>
      <c r="C2180" s="264"/>
      <c r="D2180" s="264"/>
      <c r="E2180" s="264"/>
      <c r="F2180" s="248" t="s">
        <v>111</v>
      </c>
      <c r="G2180" s="248" t="s">
        <v>22</v>
      </c>
      <c r="H2180" s="248" t="s">
        <v>111</v>
      </c>
      <c r="I2180" s="248" t="s">
        <v>22</v>
      </c>
      <c r="J2180" s="248" t="s">
        <v>111</v>
      </c>
      <c r="K2180" s="248" t="s">
        <v>22</v>
      </c>
      <c r="L2180" s="248" t="s">
        <v>111</v>
      </c>
      <c r="M2180" s="248" t="s">
        <v>22</v>
      </c>
      <c r="N2180" s="248" t="s">
        <v>111</v>
      </c>
      <c r="O2180" s="248" t="s">
        <v>22</v>
      </c>
      <c r="P2180" s="276"/>
    </row>
    <row r="2181" spans="1:16">
      <c r="A2181" s="552">
        <v>1</v>
      </c>
      <c r="B2181" s="159"/>
      <c r="C2181" s="490" t="s">
        <v>2749</v>
      </c>
      <c r="D2181" s="248" t="s">
        <v>70</v>
      </c>
      <c r="E2181" s="553">
        <v>20</v>
      </c>
      <c r="F2181" s="552"/>
      <c r="G2181" s="167"/>
      <c r="H2181" s="159"/>
      <c r="I2181" s="159"/>
      <c r="J2181" s="159"/>
      <c r="K2181" s="159"/>
      <c r="L2181" s="159"/>
      <c r="M2181" s="159"/>
      <c r="N2181" s="159">
        <v>4</v>
      </c>
      <c r="O2181" s="167">
        <f>E2181*N2181</f>
        <v>80</v>
      </c>
      <c r="P2181" s="552" t="s">
        <v>2750</v>
      </c>
    </row>
    <row r="2182" spans="1:16" ht="25.5">
      <c r="A2182" s="552">
        <v>2</v>
      </c>
      <c r="B2182" s="159" t="s">
        <v>1977</v>
      </c>
      <c r="C2182" s="490" t="s">
        <v>2751</v>
      </c>
      <c r="D2182" s="248" t="s">
        <v>1287</v>
      </c>
      <c r="E2182" s="553">
        <v>5</v>
      </c>
      <c r="F2182" s="552"/>
      <c r="G2182" s="167"/>
      <c r="H2182" s="159"/>
      <c r="I2182" s="159"/>
      <c r="J2182" s="159"/>
      <c r="K2182" s="159"/>
      <c r="L2182" s="159"/>
      <c r="M2182" s="159"/>
      <c r="N2182" s="159">
        <v>50</v>
      </c>
      <c r="O2182" s="167">
        <f>E2182*N2182</f>
        <v>250</v>
      </c>
      <c r="P2182" s="552" t="s">
        <v>2750</v>
      </c>
    </row>
    <row r="2183" spans="1:16">
      <c r="A2183" s="552">
        <v>3</v>
      </c>
      <c r="B2183" s="159" t="s">
        <v>818</v>
      </c>
      <c r="C2183" s="490" t="s">
        <v>2752</v>
      </c>
      <c r="D2183" s="248" t="s">
        <v>70</v>
      </c>
      <c r="E2183" s="553">
        <v>50</v>
      </c>
      <c r="F2183" s="552"/>
      <c r="G2183" s="167"/>
      <c r="H2183" s="159"/>
      <c r="I2183" s="159"/>
      <c r="J2183" s="159"/>
      <c r="K2183" s="159"/>
      <c r="L2183" s="248">
        <v>20</v>
      </c>
      <c r="M2183" s="167">
        <f>E2183*L2183</f>
        <v>1000</v>
      </c>
      <c r="N2183" s="159"/>
      <c r="O2183" s="167"/>
      <c r="P2183" s="552" t="s">
        <v>2750</v>
      </c>
    </row>
    <row r="2184" spans="1:16">
      <c r="A2184" s="552">
        <v>4</v>
      </c>
      <c r="B2184" s="159"/>
      <c r="C2184" s="490" t="s">
        <v>2753</v>
      </c>
      <c r="D2184" s="248" t="s">
        <v>70</v>
      </c>
      <c r="E2184" s="553">
        <v>20</v>
      </c>
      <c r="F2184" s="552"/>
      <c r="G2184" s="167"/>
      <c r="H2184" s="159"/>
      <c r="I2184" s="159"/>
      <c r="J2184" s="159"/>
      <c r="K2184" s="159"/>
      <c r="L2184" s="248">
        <v>4</v>
      </c>
      <c r="M2184" s="167">
        <f t="shared" ref="M2184:M2199" si="136">E2184*L2184</f>
        <v>80</v>
      </c>
      <c r="N2184" s="159"/>
      <c r="O2184" s="167"/>
      <c r="P2184" s="552" t="s">
        <v>2750</v>
      </c>
    </row>
    <row r="2185" spans="1:16">
      <c r="A2185" s="552">
        <v>5</v>
      </c>
      <c r="B2185" s="159"/>
      <c r="C2185" s="490" t="s">
        <v>2754</v>
      </c>
      <c r="D2185" s="248" t="s">
        <v>70</v>
      </c>
      <c r="E2185" s="553">
        <v>50</v>
      </c>
      <c r="F2185" s="552"/>
      <c r="G2185" s="167"/>
      <c r="H2185" s="159"/>
      <c r="I2185" s="159"/>
      <c r="J2185" s="159"/>
      <c r="K2185" s="159"/>
      <c r="L2185" s="248">
        <v>7</v>
      </c>
      <c r="M2185" s="167">
        <f t="shared" si="136"/>
        <v>350</v>
      </c>
      <c r="N2185" s="159"/>
      <c r="O2185" s="167"/>
      <c r="P2185" s="552" t="s">
        <v>2750</v>
      </c>
    </row>
    <row r="2186" spans="1:16">
      <c r="A2186" s="552">
        <v>6</v>
      </c>
      <c r="B2186" s="159" t="s">
        <v>1921</v>
      </c>
      <c r="C2186" s="490" t="s">
        <v>2755</v>
      </c>
      <c r="D2186" s="248" t="s">
        <v>70</v>
      </c>
      <c r="E2186" s="553">
        <v>50</v>
      </c>
      <c r="F2186" s="248">
        <v>5</v>
      </c>
      <c r="G2186" s="167">
        <f>E2186*F2186</f>
        <v>250</v>
      </c>
      <c r="H2186" s="159"/>
      <c r="I2186" s="159"/>
      <c r="J2186" s="159"/>
      <c r="K2186" s="159"/>
      <c r="L2186" s="159"/>
      <c r="M2186" s="167"/>
      <c r="N2186" s="159"/>
      <c r="O2186" s="167"/>
      <c r="P2186" s="552"/>
    </row>
    <row r="2187" spans="1:16">
      <c r="A2187" s="552">
        <v>7</v>
      </c>
      <c r="B2187" s="159" t="s">
        <v>1921</v>
      </c>
      <c r="C2187" s="490" t="s">
        <v>2756</v>
      </c>
      <c r="D2187" s="248" t="s">
        <v>70</v>
      </c>
      <c r="E2187" s="553">
        <v>50</v>
      </c>
      <c r="F2187" s="248">
        <v>16</v>
      </c>
      <c r="G2187" s="167">
        <f>E2187*F2187</f>
        <v>800</v>
      </c>
      <c r="H2187" s="159"/>
      <c r="I2187" s="159"/>
      <c r="J2187" s="159"/>
      <c r="K2187" s="159"/>
      <c r="L2187" s="159"/>
      <c r="M2187" s="167"/>
      <c r="N2187" s="159"/>
      <c r="O2187" s="167"/>
      <c r="P2187" s="552"/>
    </row>
    <row r="2188" spans="1:16">
      <c r="A2188" s="552">
        <v>8</v>
      </c>
      <c r="B2188" s="159" t="s">
        <v>2757</v>
      </c>
      <c r="C2188" s="490" t="s">
        <v>2758</v>
      </c>
      <c r="D2188" s="248" t="s">
        <v>70</v>
      </c>
      <c r="E2188" s="553">
        <v>1</v>
      </c>
      <c r="F2188" s="552"/>
      <c r="G2188" s="167"/>
      <c r="H2188" s="159"/>
      <c r="I2188" s="159"/>
      <c r="J2188" s="159"/>
      <c r="K2188" s="159"/>
      <c r="L2188" s="248">
        <v>120</v>
      </c>
      <c r="M2188" s="167">
        <f t="shared" si="136"/>
        <v>120</v>
      </c>
      <c r="N2188" s="159"/>
      <c r="O2188" s="167"/>
      <c r="P2188" s="552" t="s">
        <v>2750</v>
      </c>
    </row>
    <row r="2189" spans="1:16">
      <c r="A2189" s="552">
        <v>9</v>
      </c>
      <c r="B2189" s="159"/>
      <c r="C2189" s="490" t="s">
        <v>2759</v>
      </c>
      <c r="D2189" s="248" t="s">
        <v>70</v>
      </c>
      <c r="E2189" s="553">
        <v>10</v>
      </c>
      <c r="F2189" s="552"/>
      <c r="G2189" s="167"/>
      <c r="H2189" s="159"/>
      <c r="I2189" s="159"/>
      <c r="J2189" s="159"/>
      <c r="K2189" s="159"/>
      <c r="L2189" s="248">
        <v>30</v>
      </c>
      <c r="M2189" s="167">
        <f t="shared" si="136"/>
        <v>300</v>
      </c>
      <c r="N2189" s="159"/>
      <c r="O2189" s="167"/>
      <c r="P2189" s="552" t="s">
        <v>2750</v>
      </c>
    </row>
    <row r="2190" spans="1:16" ht="14.25">
      <c r="A2190" s="552">
        <v>10</v>
      </c>
      <c r="B2190" s="159"/>
      <c r="C2190" s="490" t="s">
        <v>2760</v>
      </c>
      <c r="D2190" s="248" t="s">
        <v>70</v>
      </c>
      <c r="E2190" s="553">
        <v>10</v>
      </c>
      <c r="F2190" s="552"/>
      <c r="G2190" s="167"/>
      <c r="H2190" s="159"/>
      <c r="I2190" s="159"/>
      <c r="J2190" s="159"/>
      <c r="K2190" s="159"/>
      <c r="L2190" s="248">
        <v>2</v>
      </c>
      <c r="M2190" s="167">
        <f t="shared" si="136"/>
        <v>20</v>
      </c>
      <c r="N2190" s="159"/>
      <c r="O2190" s="167"/>
      <c r="P2190" s="552" t="s">
        <v>2750</v>
      </c>
    </row>
    <row r="2191" spans="1:16" ht="14.25">
      <c r="A2191" s="552">
        <v>11</v>
      </c>
      <c r="B2191" s="159"/>
      <c r="C2191" s="490" t="s">
        <v>2761</v>
      </c>
      <c r="D2191" s="248" t="s">
        <v>70</v>
      </c>
      <c r="E2191" s="553">
        <v>10</v>
      </c>
      <c r="F2191" s="552"/>
      <c r="G2191" s="167"/>
      <c r="H2191" s="159"/>
      <c r="I2191" s="159"/>
      <c r="J2191" s="159"/>
      <c r="K2191" s="159"/>
      <c r="L2191" s="248">
        <v>12</v>
      </c>
      <c r="M2191" s="167">
        <f t="shared" si="136"/>
        <v>120</v>
      </c>
      <c r="N2191" s="159"/>
      <c r="O2191" s="167"/>
      <c r="P2191" s="552" t="s">
        <v>2750</v>
      </c>
    </row>
    <row r="2192" spans="1:16">
      <c r="A2192" s="552">
        <v>12</v>
      </c>
      <c r="B2192" s="159"/>
      <c r="C2192" s="490" t="s">
        <v>2762</v>
      </c>
      <c r="D2192" s="248" t="s">
        <v>70</v>
      </c>
      <c r="E2192" s="553">
        <v>10</v>
      </c>
      <c r="F2192" s="552"/>
      <c r="G2192" s="167"/>
      <c r="H2192" s="159"/>
      <c r="I2192" s="159"/>
      <c r="J2192" s="159"/>
      <c r="K2192" s="159"/>
      <c r="L2192" s="248">
        <v>12</v>
      </c>
      <c r="M2192" s="167">
        <f t="shared" si="136"/>
        <v>120</v>
      </c>
      <c r="N2192" s="159"/>
      <c r="O2192" s="167"/>
      <c r="P2192" s="552" t="s">
        <v>2750</v>
      </c>
    </row>
    <row r="2193" spans="1:16" ht="25.5">
      <c r="A2193" s="552">
        <v>13</v>
      </c>
      <c r="B2193" s="159" t="s">
        <v>2763</v>
      </c>
      <c r="C2193" s="490" t="s">
        <v>2764</v>
      </c>
      <c r="D2193" s="248" t="s">
        <v>70</v>
      </c>
      <c r="E2193" s="553">
        <v>10</v>
      </c>
      <c r="F2193" s="552"/>
      <c r="G2193" s="167"/>
      <c r="H2193" s="159"/>
      <c r="I2193" s="159"/>
      <c r="J2193" s="159"/>
      <c r="K2193" s="159"/>
      <c r="L2193" s="248">
        <v>59</v>
      </c>
      <c r="M2193" s="167">
        <f t="shared" si="136"/>
        <v>590</v>
      </c>
      <c r="N2193" s="159"/>
      <c r="O2193" s="167"/>
      <c r="P2193" s="552" t="s">
        <v>2750</v>
      </c>
    </row>
    <row r="2194" spans="1:16">
      <c r="A2194" s="552">
        <v>14</v>
      </c>
      <c r="B2194" s="159"/>
      <c r="C2194" s="490" t="s">
        <v>2765</v>
      </c>
      <c r="D2194" s="248" t="s">
        <v>70</v>
      </c>
      <c r="E2194" s="553">
        <v>2600</v>
      </c>
      <c r="F2194" s="248">
        <v>10</v>
      </c>
      <c r="G2194" s="167">
        <f t="shared" ref="G2194:G2210" si="137">E2194*F2194</f>
        <v>26000</v>
      </c>
      <c r="H2194" s="159"/>
      <c r="I2194" s="159"/>
      <c r="J2194" s="159"/>
      <c r="K2194" s="159"/>
      <c r="L2194" s="159"/>
      <c r="M2194" s="167"/>
      <c r="N2194" s="159"/>
      <c r="O2194" s="167"/>
      <c r="P2194" s="552"/>
    </row>
    <row r="2195" spans="1:16">
      <c r="A2195" s="552">
        <v>15</v>
      </c>
      <c r="B2195" s="159" t="s">
        <v>191</v>
      </c>
      <c r="C2195" s="490" t="s">
        <v>2766</v>
      </c>
      <c r="D2195" s="248" t="s">
        <v>70</v>
      </c>
      <c r="E2195" s="553">
        <v>675</v>
      </c>
      <c r="F2195" s="248">
        <v>6</v>
      </c>
      <c r="G2195" s="167">
        <f t="shared" si="137"/>
        <v>4050</v>
      </c>
      <c r="H2195" s="159"/>
      <c r="I2195" s="159"/>
      <c r="J2195" s="159"/>
      <c r="K2195" s="159"/>
      <c r="L2195" s="159"/>
      <c r="M2195" s="167"/>
      <c r="N2195" s="159"/>
      <c r="O2195" s="167"/>
      <c r="P2195" s="552"/>
    </row>
    <row r="2196" spans="1:16">
      <c r="A2196" s="552">
        <v>16</v>
      </c>
      <c r="B2196" s="159" t="s">
        <v>2767</v>
      </c>
      <c r="C2196" s="490" t="s">
        <v>2768</v>
      </c>
      <c r="D2196" s="248" t="s">
        <v>70</v>
      </c>
      <c r="E2196" s="553">
        <v>931303</v>
      </c>
      <c r="F2196" s="248">
        <v>2</v>
      </c>
      <c r="G2196" s="167">
        <f t="shared" si="137"/>
        <v>1862606</v>
      </c>
      <c r="H2196" s="159"/>
      <c r="I2196" s="159"/>
      <c r="J2196" s="159"/>
      <c r="K2196" s="159"/>
      <c r="L2196" s="159"/>
      <c r="M2196" s="167"/>
      <c r="N2196" s="159"/>
      <c r="O2196" s="167"/>
      <c r="P2196" s="552"/>
    </row>
    <row r="2197" spans="1:16">
      <c r="A2197" s="552">
        <v>17</v>
      </c>
      <c r="B2197" s="159" t="s">
        <v>2769</v>
      </c>
      <c r="C2197" s="490" t="s">
        <v>2770</v>
      </c>
      <c r="D2197" s="248" t="s">
        <v>70</v>
      </c>
      <c r="E2197" s="553">
        <v>561542</v>
      </c>
      <c r="F2197" s="248">
        <v>1</v>
      </c>
      <c r="G2197" s="167">
        <f t="shared" si="137"/>
        <v>561542</v>
      </c>
      <c r="H2197" s="159"/>
      <c r="I2197" s="159"/>
      <c r="J2197" s="159"/>
      <c r="K2197" s="159"/>
      <c r="L2197" s="159"/>
      <c r="M2197" s="167"/>
      <c r="N2197" s="159"/>
      <c r="O2197" s="167"/>
      <c r="P2197" s="552"/>
    </row>
    <row r="2198" spans="1:16">
      <c r="A2198" s="552">
        <v>18</v>
      </c>
      <c r="B2198" s="159" t="s">
        <v>191</v>
      </c>
      <c r="C2198" s="490" t="s">
        <v>2771</v>
      </c>
      <c r="D2198" s="248" t="s">
        <v>70</v>
      </c>
      <c r="E2198" s="553">
        <v>1020</v>
      </c>
      <c r="F2198" s="552">
        <v>2</v>
      </c>
      <c r="G2198" s="167">
        <f t="shared" si="137"/>
        <v>2040</v>
      </c>
      <c r="H2198" s="159"/>
      <c r="I2198" s="159"/>
      <c r="J2198" s="159"/>
      <c r="K2198" s="159"/>
      <c r="L2198" s="159"/>
      <c r="M2198" s="167"/>
      <c r="N2198" s="159"/>
      <c r="O2198" s="167"/>
      <c r="P2198" s="552"/>
    </row>
    <row r="2199" spans="1:16">
      <c r="A2199" s="552">
        <v>19</v>
      </c>
      <c r="B2199" s="159"/>
      <c r="C2199" s="490" t="s">
        <v>2772</v>
      </c>
      <c r="D2199" s="248" t="s">
        <v>70</v>
      </c>
      <c r="E2199" s="553">
        <v>5.67</v>
      </c>
      <c r="F2199" s="552"/>
      <c r="G2199" s="167"/>
      <c r="H2199" s="159"/>
      <c r="I2199" s="159"/>
      <c r="J2199" s="159"/>
      <c r="K2199" s="159"/>
      <c r="L2199" s="159">
        <v>2000</v>
      </c>
      <c r="M2199" s="167">
        <f t="shared" si="136"/>
        <v>11340</v>
      </c>
      <c r="N2199" s="159"/>
      <c r="O2199" s="167"/>
      <c r="P2199" s="552" t="s">
        <v>2750</v>
      </c>
    </row>
    <row r="2200" spans="1:16">
      <c r="A2200" s="552">
        <v>20</v>
      </c>
      <c r="B2200" s="159" t="s">
        <v>381</v>
      </c>
      <c r="C2200" s="490" t="s">
        <v>2773</v>
      </c>
      <c r="D2200" s="248" t="s">
        <v>246</v>
      </c>
      <c r="E2200" s="553">
        <v>20</v>
      </c>
      <c r="F2200" s="552">
        <v>196</v>
      </c>
      <c r="G2200" s="167">
        <f t="shared" si="137"/>
        <v>3920</v>
      </c>
      <c r="H2200" s="159"/>
      <c r="I2200" s="159"/>
      <c r="J2200" s="159"/>
      <c r="K2200" s="159"/>
      <c r="L2200" s="159"/>
      <c r="M2200" s="167"/>
      <c r="N2200" s="159"/>
      <c r="O2200" s="167"/>
      <c r="P2200" s="552"/>
    </row>
    <row r="2201" spans="1:16">
      <c r="A2201" s="552">
        <v>21</v>
      </c>
      <c r="B2201" s="159"/>
      <c r="C2201" s="490" t="s">
        <v>873</v>
      </c>
      <c r="D2201" s="248" t="s">
        <v>246</v>
      </c>
      <c r="E2201" s="553">
        <v>15</v>
      </c>
      <c r="F2201" s="552"/>
      <c r="G2201" s="167"/>
      <c r="H2201" s="159"/>
      <c r="I2201" s="159"/>
      <c r="J2201" s="159"/>
      <c r="K2201" s="159"/>
      <c r="L2201" s="159"/>
      <c r="M2201" s="167"/>
      <c r="N2201" s="159">
        <v>148</v>
      </c>
      <c r="O2201" s="167">
        <f t="shared" ref="O2201" si="138">E2201*N2201</f>
        <v>2220</v>
      </c>
      <c r="P2201" s="552" t="s">
        <v>2750</v>
      </c>
    </row>
    <row r="2202" spans="1:16" ht="25.5">
      <c r="A2202" s="552">
        <v>22</v>
      </c>
      <c r="B2202" s="159" t="s">
        <v>381</v>
      </c>
      <c r="C2202" s="490" t="s">
        <v>2774</v>
      </c>
      <c r="D2202" s="248" t="s">
        <v>63</v>
      </c>
      <c r="E2202" s="553">
        <v>20000</v>
      </c>
      <c r="F2202" s="249">
        <v>2.609</v>
      </c>
      <c r="G2202" s="167">
        <f t="shared" si="137"/>
        <v>52180</v>
      </c>
      <c r="H2202" s="159"/>
      <c r="I2202" s="159"/>
      <c r="J2202" s="159"/>
      <c r="K2202" s="159"/>
      <c r="L2202" s="159"/>
      <c r="M2202" s="167"/>
      <c r="N2202" s="159"/>
      <c r="O2202" s="167"/>
      <c r="P2202" s="552"/>
    </row>
    <row r="2203" spans="1:16">
      <c r="A2203" s="552">
        <v>23</v>
      </c>
      <c r="B2203" s="159" t="s">
        <v>2775</v>
      </c>
      <c r="C2203" s="490" t="s">
        <v>2776</v>
      </c>
      <c r="D2203" s="248" t="s">
        <v>70</v>
      </c>
      <c r="E2203" s="553">
        <v>109725.84</v>
      </c>
      <c r="F2203" s="249">
        <v>1</v>
      </c>
      <c r="G2203" s="167">
        <f t="shared" si="137"/>
        <v>109725.84</v>
      </c>
      <c r="H2203" s="159"/>
      <c r="I2203" s="159"/>
      <c r="J2203" s="159"/>
      <c r="K2203" s="159"/>
      <c r="L2203" s="159"/>
      <c r="M2203" s="167"/>
      <c r="N2203" s="159"/>
      <c r="O2203" s="167"/>
      <c r="P2203" s="552"/>
    </row>
    <row r="2204" spans="1:16">
      <c r="A2204" s="552">
        <v>24</v>
      </c>
      <c r="B2204" s="159" t="s">
        <v>2777</v>
      </c>
      <c r="C2204" s="490" t="s">
        <v>2778</v>
      </c>
      <c r="D2204" s="248" t="s">
        <v>70</v>
      </c>
      <c r="E2204" s="553">
        <v>175560.4</v>
      </c>
      <c r="F2204" s="249">
        <v>1</v>
      </c>
      <c r="G2204" s="167">
        <f t="shared" si="137"/>
        <v>175560.4</v>
      </c>
      <c r="H2204" s="159"/>
      <c r="I2204" s="159"/>
      <c r="J2204" s="159"/>
      <c r="K2204" s="159"/>
      <c r="L2204" s="159"/>
      <c r="M2204" s="167"/>
      <c r="N2204" s="159"/>
      <c r="O2204" s="167"/>
      <c r="P2204" s="552"/>
    </row>
    <row r="2205" spans="1:16" ht="25.5">
      <c r="A2205" s="552">
        <v>25</v>
      </c>
      <c r="B2205" s="159" t="s">
        <v>2779</v>
      </c>
      <c r="C2205" s="490" t="s">
        <v>2780</v>
      </c>
      <c r="D2205" s="248" t="s">
        <v>213</v>
      </c>
      <c r="E2205" s="553">
        <v>77881.03</v>
      </c>
      <c r="F2205" s="249">
        <v>0.245</v>
      </c>
      <c r="G2205" s="167">
        <f t="shared" si="137"/>
        <v>19080.852350000001</v>
      </c>
      <c r="H2205" s="159"/>
      <c r="I2205" s="159"/>
      <c r="J2205" s="159"/>
      <c r="K2205" s="159"/>
      <c r="L2205" s="159"/>
      <c r="M2205" s="167"/>
      <c r="N2205" s="159"/>
      <c r="O2205" s="167"/>
      <c r="P2205" s="552"/>
    </row>
    <row r="2206" spans="1:16" ht="25.5">
      <c r="A2206" s="552">
        <v>26</v>
      </c>
      <c r="B2206" s="159" t="s">
        <v>1938</v>
      </c>
      <c r="C2206" s="490" t="s">
        <v>2781</v>
      </c>
      <c r="D2206" s="248" t="s">
        <v>70</v>
      </c>
      <c r="E2206" s="553">
        <v>9051.85</v>
      </c>
      <c r="F2206" s="249">
        <v>15</v>
      </c>
      <c r="G2206" s="167">
        <f t="shared" si="137"/>
        <v>135777.75</v>
      </c>
      <c r="H2206" s="159"/>
      <c r="I2206" s="159"/>
      <c r="J2206" s="159"/>
      <c r="K2206" s="159"/>
      <c r="L2206" s="159"/>
      <c r="M2206" s="167"/>
      <c r="N2206" s="159"/>
      <c r="O2206" s="167"/>
      <c r="P2206" s="552"/>
    </row>
    <row r="2207" spans="1:16">
      <c r="A2207" s="552">
        <v>27</v>
      </c>
      <c r="B2207" s="159" t="s">
        <v>1538</v>
      </c>
      <c r="C2207" s="490" t="s">
        <v>2782</v>
      </c>
      <c r="D2207" s="248" t="s">
        <v>70</v>
      </c>
      <c r="E2207" s="553">
        <v>4224.2</v>
      </c>
      <c r="F2207" s="249">
        <v>6</v>
      </c>
      <c r="G2207" s="167">
        <f t="shared" si="137"/>
        <v>25345.199999999997</v>
      </c>
      <c r="H2207" s="159"/>
      <c r="I2207" s="159"/>
      <c r="J2207" s="159"/>
      <c r="K2207" s="159"/>
      <c r="L2207" s="159"/>
      <c r="M2207" s="167"/>
      <c r="N2207" s="159"/>
      <c r="O2207" s="167"/>
      <c r="P2207" s="552"/>
    </row>
    <row r="2208" spans="1:16">
      <c r="A2208" s="552">
        <v>28</v>
      </c>
      <c r="B2208" s="159" t="s">
        <v>185</v>
      </c>
      <c r="C2208" s="490" t="s">
        <v>2783</v>
      </c>
      <c r="D2208" s="248" t="s">
        <v>70</v>
      </c>
      <c r="E2208" s="553">
        <v>1870.71</v>
      </c>
      <c r="F2208" s="249">
        <v>4</v>
      </c>
      <c r="G2208" s="167">
        <f t="shared" si="137"/>
        <v>7482.84</v>
      </c>
      <c r="H2208" s="159"/>
      <c r="I2208" s="159"/>
      <c r="J2208" s="159"/>
      <c r="K2208" s="159"/>
      <c r="L2208" s="159"/>
      <c r="M2208" s="167"/>
      <c r="N2208" s="159"/>
      <c r="O2208" s="167"/>
      <c r="P2208" s="552"/>
    </row>
    <row r="2209" spans="1:16" ht="25.5">
      <c r="A2209" s="552">
        <v>29</v>
      </c>
      <c r="B2209" s="159" t="s">
        <v>191</v>
      </c>
      <c r="C2209" s="490" t="s">
        <v>2784</v>
      </c>
      <c r="D2209" s="248" t="s">
        <v>70</v>
      </c>
      <c r="E2209" s="553">
        <v>1508.64</v>
      </c>
      <c r="F2209" s="249">
        <v>2</v>
      </c>
      <c r="G2209" s="167">
        <f t="shared" si="137"/>
        <v>3017.28</v>
      </c>
      <c r="H2209" s="159"/>
      <c r="I2209" s="159"/>
      <c r="J2209" s="159"/>
      <c r="K2209" s="159"/>
      <c r="L2209" s="159"/>
      <c r="M2209" s="167"/>
      <c r="N2209" s="159"/>
      <c r="O2209" s="167"/>
      <c r="P2209" s="552"/>
    </row>
    <row r="2210" spans="1:16">
      <c r="A2210" s="552">
        <v>30</v>
      </c>
      <c r="B2210" s="159" t="s">
        <v>2785</v>
      </c>
      <c r="C2210" s="490" t="s">
        <v>2786</v>
      </c>
      <c r="D2210" s="248" t="s">
        <v>70</v>
      </c>
      <c r="E2210" s="553">
        <v>1508.64</v>
      </c>
      <c r="F2210" s="249">
        <v>2</v>
      </c>
      <c r="G2210" s="167">
        <f t="shared" si="137"/>
        <v>3017.28</v>
      </c>
      <c r="H2210" s="159"/>
      <c r="I2210" s="159"/>
      <c r="J2210" s="159"/>
      <c r="K2210" s="159"/>
      <c r="L2210" s="159"/>
      <c r="M2210" s="167"/>
      <c r="N2210" s="159"/>
      <c r="O2210" s="167"/>
      <c r="P2210" s="552"/>
    </row>
    <row r="2211" spans="1:16">
      <c r="A2211" s="554" t="s">
        <v>1085</v>
      </c>
      <c r="B2211" s="554"/>
      <c r="C2211" s="159"/>
      <c r="D2211" s="159"/>
      <c r="E2211" s="159"/>
      <c r="F2211" s="552"/>
      <c r="G2211" s="167">
        <f>SUM(G2181:G2210)</f>
        <v>2992395.4423499992</v>
      </c>
      <c r="H2211" s="159"/>
      <c r="I2211" s="159"/>
      <c r="J2211" s="159"/>
      <c r="K2211" s="159"/>
      <c r="L2211" s="159"/>
      <c r="M2211" s="167">
        <f>SUM(M2181:M2210)</f>
        <v>14040</v>
      </c>
      <c r="N2211" s="159"/>
      <c r="O2211" s="167">
        <f>SUM(O2181:O2210)</f>
        <v>2550</v>
      </c>
      <c r="P2211" s="552"/>
    </row>
    <row r="2212" spans="1:16">
      <c r="A2212" s="554" t="s">
        <v>1651</v>
      </c>
      <c r="B2212" s="554"/>
      <c r="C2212" s="555">
        <f>G2211+M2211+O2211+I2211+K2211</f>
        <v>3008985.4423499992</v>
      </c>
      <c r="D2212" s="555"/>
      <c r="E2212" s="555"/>
      <c r="F2212" s="555"/>
      <c r="G2212" s="555"/>
      <c r="H2212" s="555"/>
      <c r="I2212" s="555"/>
      <c r="J2212" s="555"/>
      <c r="K2212" s="555"/>
      <c r="L2212" s="555"/>
      <c r="M2212" s="555"/>
      <c r="N2212" s="555"/>
      <c r="O2212" s="555"/>
      <c r="P2212" s="555"/>
    </row>
    <row r="2213" spans="1:16">
      <c r="A2213" s="486"/>
      <c r="B2213" s="486"/>
      <c r="C2213" s="486"/>
      <c r="D2213" s="486"/>
      <c r="E2213" s="486"/>
      <c r="F2213" s="556"/>
      <c r="G2213" s="486"/>
      <c r="H2213" s="486"/>
      <c r="I2213" s="486"/>
      <c r="J2213" s="486"/>
      <c r="K2213" s="486"/>
      <c r="L2213" s="486"/>
      <c r="M2213" s="486"/>
      <c r="N2213" s="486"/>
      <c r="O2213" s="486"/>
      <c r="P2213" s="556"/>
    </row>
    <row r="2214" spans="1:16">
      <c r="A2214" s="486"/>
      <c r="B2214" s="486"/>
      <c r="C2214" s="486"/>
      <c r="D2214" s="486"/>
      <c r="E2214" s="486"/>
      <c r="F2214" s="556"/>
      <c r="G2214" s="486"/>
      <c r="H2214" s="486"/>
      <c r="I2214" s="486"/>
      <c r="J2214" s="486"/>
      <c r="K2214" s="486"/>
      <c r="L2214" s="486"/>
      <c r="M2214" s="486"/>
      <c r="N2214" s="486"/>
      <c r="O2214" s="486"/>
      <c r="P2214" s="556"/>
    </row>
    <row r="2215" spans="1:16">
      <c r="A2215" s="246"/>
      <c r="B2215" s="246"/>
      <c r="C2215" s="56" t="s">
        <v>2787</v>
      </c>
      <c r="D2215" s="246"/>
      <c r="E2215" s="1"/>
      <c r="F2215" s="246"/>
      <c r="G2215" s="246"/>
      <c r="H2215" s="246"/>
      <c r="I2215" s="246"/>
      <c r="J2215" s="246"/>
      <c r="K2215" s="246"/>
      <c r="L2215" s="246"/>
      <c r="M2215" s="1"/>
      <c r="N2215" s="1"/>
      <c r="O2215" s="1"/>
      <c r="P2215" s="21"/>
    </row>
    <row r="2216" spans="1:16">
      <c r="A2216" s="550" t="s">
        <v>2747</v>
      </c>
      <c r="B2216" s="248"/>
      <c r="C2216" s="264" t="s">
        <v>2748</v>
      </c>
      <c r="D2216" s="264" t="s">
        <v>12</v>
      </c>
      <c r="E2216" s="264" t="s">
        <v>1040</v>
      </c>
      <c r="F2216" s="264" t="s">
        <v>374</v>
      </c>
      <c r="G2216" s="264"/>
      <c r="H2216" s="264" t="s">
        <v>108</v>
      </c>
      <c r="I2216" s="264"/>
      <c r="J2216" s="264" t="s">
        <v>329</v>
      </c>
      <c r="K2216" s="264"/>
      <c r="L2216" s="264" t="s">
        <v>17</v>
      </c>
      <c r="M2216" s="264"/>
      <c r="N2216" s="264" t="s">
        <v>176</v>
      </c>
      <c r="O2216" s="264"/>
      <c r="P2216" s="275" t="s">
        <v>19</v>
      </c>
    </row>
    <row r="2217" spans="1:16" ht="38.25">
      <c r="A2217" s="551"/>
      <c r="B2217" s="248"/>
      <c r="C2217" s="264"/>
      <c r="D2217" s="264"/>
      <c r="E2217" s="264"/>
      <c r="F2217" s="248" t="s">
        <v>111</v>
      </c>
      <c r="G2217" s="248" t="s">
        <v>22</v>
      </c>
      <c r="H2217" s="248" t="s">
        <v>111</v>
      </c>
      <c r="I2217" s="248" t="s">
        <v>22</v>
      </c>
      <c r="J2217" s="248" t="s">
        <v>111</v>
      </c>
      <c r="K2217" s="248" t="s">
        <v>22</v>
      </c>
      <c r="L2217" s="248" t="s">
        <v>111</v>
      </c>
      <c r="M2217" s="248" t="s">
        <v>22</v>
      </c>
      <c r="N2217" s="248" t="s">
        <v>111</v>
      </c>
      <c r="O2217" s="248" t="s">
        <v>22</v>
      </c>
      <c r="P2217" s="276"/>
    </row>
    <row r="2218" spans="1:16">
      <c r="A2218" s="248">
        <v>1</v>
      </c>
      <c r="B2218" s="159"/>
      <c r="C2218" s="191" t="s">
        <v>2788</v>
      </c>
      <c r="D2218" s="232" t="s">
        <v>70</v>
      </c>
      <c r="E2218" s="232">
        <v>1204579</v>
      </c>
      <c r="F2218" s="233">
        <v>1</v>
      </c>
      <c r="G2218" s="226">
        <f>E2218*F2218</f>
        <v>1204579</v>
      </c>
      <c r="H2218" s="159"/>
      <c r="I2218" s="159"/>
      <c r="J2218" s="159"/>
      <c r="K2218" s="159"/>
      <c r="L2218" s="159"/>
      <c r="M2218" s="167"/>
      <c r="N2218" s="159"/>
      <c r="O2218" s="167"/>
      <c r="P2218" s="552"/>
    </row>
    <row r="2219" spans="1:16">
      <c r="A2219" s="554" t="s">
        <v>1085</v>
      </c>
      <c r="B2219" s="554"/>
      <c r="C2219" s="159"/>
      <c r="D2219" s="159"/>
      <c r="E2219" s="159"/>
      <c r="F2219" s="552"/>
      <c r="G2219" s="167">
        <f>SUM(G2218:G2218)</f>
        <v>1204579</v>
      </c>
      <c r="H2219" s="159"/>
      <c r="I2219" s="159"/>
      <c r="J2219" s="159"/>
      <c r="K2219" s="159"/>
      <c r="L2219" s="159"/>
      <c r="M2219" s="167"/>
      <c r="N2219" s="159"/>
      <c r="O2219" s="167"/>
      <c r="P2219" s="552"/>
    </row>
    <row r="2220" spans="1:16">
      <c r="A2220" s="554" t="s">
        <v>1651</v>
      </c>
      <c r="B2220" s="554"/>
      <c r="C2220" s="555">
        <f>G2219+I2219+K2219+M2219+O2219</f>
        <v>1204579</v>
      </c>
      <c r="D2220" s="555"/>
      <c r="E2220" s="555"/>
      <c r="F2220" s="555"/>
      <c r="G2220" s="555"/>
      <c r="H2220" s="555"/>
      <c r="I2220" s="555"/>
      <c r="J2220" s="555"/>
      <c r="K2220" s="555"/>
      <c r="L2220" s="555"/>
      <c r="M2220" s="555"/>
      <c r="N2220" s="555"/>
      <c r="O2220" s="555"/>
      <c r="P2220" s="555"/>
    </row>
    <row r="2221" spans="1:16">
      <c r="A2221" s="486"/>
      <c r="B2221" s="486"/>
      <c r="C2221" s="486"/>
      <c r="D2221" s="486"/>
      <c r="E2221" s="486"/>
      <c r="F2221" s="556"/>
      <c r="G2221" s="486"/>
      <c r="H2221" s="486"/>
      <c r="I2221" s="486"/>
      <c r="J2221" s="486"/>
      <c r="K2221" s="486"/>
      <c r="L2221" s="486"/>
      <c r="M2221" s="486"/>
      <c r="N2221" s="486"/>
      <c r="O2221" s="486"/>
      <c r="P2221" s="556"/>
    </row>
    <row r="2222" spans="1:16">
      <c r="A2222" s="486"/>
      <c r="B2222" s="486"/>
      <c r="C2222" s="486"/>
      <c r="D2222" s="486"/>
      <c r="E2222" s="486"/>
      <c r="F2222" s="556"/>
      <c r="G2222" s="486"/>
      <c r="H2222" s="486"/>
      <c r="I2222" s="486"/>
      <c r="J2222" s="486"/>
      <c r="K2222" s="486"/>
      <c r="L2222" s="486"/>
      <c r="M2222" s="486"/>
      <c r="N2222" s="486"/>
      <c r="O2222" s="486"/>
      <c r="P2222" s="556"/>
    </row>
    <row r="2223" spans="1:16">
      <c r="A2223" s="246"/>
      <c r="B2223" s="246"/>
      <c r="C2223" s="56" t="s">
        <v>2789</v>
      </c>
      <c r="D2223" s="246"/>
      <c r="E2223" s="1"/>
      <c r="F2223" s="246"/>
      <c r="G2223" s="246"/>
      <c r="H2223" s="246"/>
      <c r="I2223" s="246"/>
      <c r="J2223" s="246"/>
      <c r="K2223" s="246"/>
      <c r="L2223" s="246"/>
      <c r="M2223" s="1"/>
      <c r="N2223" s="1"/>
      <c r="O2223" s="1"/>
      <c r="P2223" s="21"/>
    </row>
    <row r="2224" spans="1:16">
      <c r="A2224" s="550" t="s">
        <v>2747</v>
      </c>
      <c r="B2224" s="248"/>
      <c r="C2224" s="264" t="s">
        <v>2748</v>
      </c>
      <c r="D2224" s="264" t="s">
        <v>12</v>
      </c>
      <c r="E2224" s="264" t="s">
        <v>1040</v>
      </c>
      <c r="F2224" s="264" t="s">
        <v>374</v>
      </c>
      <c r="G2224" s="264"/>
      <c r="H2224" s="264" t="s">
        <v>108</v>
      </c>
      <c r="I2224" s="264"/>
      <c r="J2224" s="264" t="s">
        <v>329</v>
      </c>
      <c r="K2224" s="264"/>
      <c r="L2224" s="264" t="s">
        <v>17</v>
      </c>
      <c r="M2224" s="264"/>
      <c r="N2224" s="264" t="s">
        <v>176</v>
      </c>
      <c r="O2224" s="264"/>
      <c r="P2224" s="275" t="s">
        <v>19</v>
      </c>
    </row>
    <row r="2225" spans="1:16" ht="38.25">
      <c r="A2225" s="551"/>
      <c r="B2225" s="248"/>
      <c r="C2225" s="264"/>
      <c r="D2225" s="264"/>
      <c r="E2225" s="264"/>
      <c r="F2225" s="248" t="s">
        <v>111</v>
      </c>
      <c r="G2225" s="248" t="s">
        <v>22</v>
      </c>
      <c r="H2225" s="248" t="s">
        <v>111</v>
      </c>
      <c r="I2225" s="248" t="s">
        <v>22</v>
      </c>
      <c r="J2225" s="248" t="s">
        <v>111</v>
      </c>
      <c r="K2225" s="248" t="s">
        <v>22</v>
      </c>
      <c r="L2225" s="248" t="s">
        <v>111</v>
      </c>
      <c r="M2225" s="248" t="s">
        <v>22</v>
      </c>
      <c r="N2225" s="248" t="s">
        <v>111</v>
      </c>
      <c r="O2225" s="248" t="s">
        <v>22</v>
      </c>
      <c r="P2225" s="276"/>
    </row>
    <row r="2226" spans="1:16">
      <c r="A2226" s="248">
        <v>1</v>
      </c>
      <c r="B2226" s="159"/>
      <c r="C2226" s="191" t="s">
        <v>2790</v>
      </c>
      <c r="D2226" s="232" t="s">
        <v>70</v>
      </c>
      <c r="E2226" s="232">
        <v>999220</v>
      </c>
      <c r="F2226" s="233">
        <v>1</v>
      </c>
      <c r="G2226" s="226">
        <f>E2226*F2226</f>
        <v>999220</v>
      </c>
      <c r="H2226" s="159"/>
      <c r="I2226" s="159"/>
      <c r="J2226" s="159"/>
      <c r="K2226" s="159"/>
      <c r="L2226" s="248"/>
      <c r="M2226" s="167"/>
      <c r="N2226" s="159"/>
      <c r="O2226" s="167"/>
      <c r="P2226" s="552"/>
    </row>
    <row r="2227" spans="1:16">
      <c r="A2227" s="248">
        <v>2</v>
      </c>
      <c r="B2227" s="159"/>
      <c r="C2227" s="191" t="s">
        <v>2791</v>
      </c>
      <c r="D2227" s="232" t="s">
        <v>70</v>
      </c>
      <c r="E2227" s="232">
        <v>399050</v>
      </c>
      <c r="F2227" s="233">
        <v>2</v>
      </c>
      <c r="G2227" s="226">
        <f>E2227*F2227</f>
        <v>798100</v>
      </c>
      <c r="H2227" s="159"/>
      <c r="I2227" s="159"/>
      <c r="J2227" s="159"/>
      <c r="K2227" s="159"/>
      <c r="L2227" s="159"/>
      <c r="M2227" s="167"/>
      <c r="N2227" s="159"/>
      <c r="O2227" s="167"/>
      <c r="P2227" s="552"/>
    </row>
    <row r="2228" spans="1:16">
      <c r="A2228" s="248">
        <v>3</v>
      </c>
      <c r="B2228" s="159"/>
      <c r="C2228" s="191" t="s">
        <v>2792</v>
      </c>
      <c r="D2228" s="232" t="s">
        <v>63</v>
      </c>
      <c r="E2228" s="232">
        <v>89707</v>
      </c>
      <c r="F2228" s="557">
        <v>0.67</v>
      </c>
      <c r="G2228" s="226">
        <f>E2228*F2228</f>
        <v>60103.69</v>
      </c>
      <c r="H2228" s="159"/>
      <c r="I2228" s="159"/>
      <c r="J2228" s="159"/>
      <c r="K2228" s="159"/>
      <c r="L2228" s="248"/>
      <c r="M2228" s="167"/>
      <c r="N2228" s="159"/>
      <c r="O2228" s="167"/>
      <c r="P2228" s="552"/>
    </row>
    <row r="2229" spans="1:16">
      <c r="A2229" s="248">
        <v>4</v>
      </c>
      <c r="B2229" s="159"/>
      <c r="C2229" s="191" t="s">
        <v>2793</v>
      </c>
      <c r="D2229" s="232" t="s">
        <v>70</v>
      </c>
      <c r="E2229" s="232">
        <v>200200</v>
      </c>
      <c r="F2229" s="233">
        <v>1</v>
      </c>
      <c r="G2229" s="226">
        <f>E2229*F2229</f>
        <v>200200</v>
      </c>
      <c r="H2229" s="159"/>
      <c r="I2229" s="159"/>
      <c r="J2229" s="159"/>
      <c r="K2229" s="159"/>
      <c r="L2229" s="159"/>
      <c r="M2229" s="167"/>
      <c r="N2229" s="159"/>
      <c r="O2229" s="167"/>
      <c r="P2229" s="552"/>
    </row>
    <row r="2230" spans="1:16">
      <c r="A2230" s="554" t="s">
        <v>1085</v>
      </c>
      <c r="B2230" s="554"/>
      <c r="C2230" s="159"/>
      <c r="D2230" s="159"/>
      <c r="E2230" s="159"/>
      <c r="F2230" s="552"/>
      <c r="G2230" s="167">
        <f>SUM(G2226:G2229)</f>
        <v>2057623.69</v>
      </c>
      <c r="H2230" s="159"/>
      <c r="I2230" s="159"/>
      <c r="J2230" s="159"/>
      <c r="K2230" s="159"/>
      <c r="L2230" s="159"/>
      <c r="M2230" s="167"/>
      <c r="N2230" s="159"/>
      <c r="O2230" s="167"/>
      <c r="P2230" s="552"/>
    </row>
    <row r="2231" spans="1:16">
      <c r="A2231" s="554" t="s">
        <v>1651</v>
      </c>
      <c r="B2231" s="554"/>
      <c r="C2231" s="555">
        <f>G2230+I2230+K2230+M2230+O2230</f>
        <v>2057623.69</v>
      </c>
      <c r="D2231" s="555"/>
      <c r="E2231" s="555"/>
      <c r="F2231" s="555"/>
      <c r="G2231" s="555"/>
      <c r="H2231" s="555"/>
      <c r="I2231" s="555"/>
      <c r="J2231" s="555"/>
      <c r="K2231" s="555"/>
      <c r="L2231" s="555"/>
      <c r="M2231" s="555"/>
      <c r="N2231" s="555"/>
      <c r="O2231" s="555"/>
      <c r="P2231" s="555"/>
    </row>
    <row r="2232" spans="1:16">
      <c r="A2232" s="486"/>
      <c r="B2232" s="486"/>
      <c r="C2232" s="486"/>
      <c r="D2232" s="486"/>
      <c r="E2232" s="486"/>
      <c r="F2232" s="556"/>
      <c r="G2232" s="486"/>
      <c r="H2232" s="486"/>
      <c r="I2232" s="486"/>
      <c r="J2232" s="486"/>
      <c r="K2232" s="486"/>
      <c r="L2232" s="486"/>
      <c r="M2232" s="486"/>
      <c r="N2232" s="486"/>
      <c r="O2232" s="486"/>
      <c r="P2232" s="556"/>
    </row>
    <row r="2233" spans="1:16">
      <c r="A2233" s="486"/>
      <c r="B2233" s="486"/>
      <c r="C2233" s="486"/>
      <c r="D2233" s="486"/>
      <c r="E2233" s="486"/>
      <c r="F2233" s="556"/>
      <c r="G2233" s="486"/>
      <c r="H2233" s="486"/>
      <c r="I2233" s="486"/>
      <c r="J2233" s="486"/>
      <c r="K2233" s="486"/>
      <c r="L2233" s="486"/>
      <c r="M2233" s="486"/>
      <c r="N2233" s="486"/>
      <c r="O2233" s="486"/>
      <c r="P2233" s="556"/>
    </row>
    <row r="2234" spans="1:16">
      <c r="A2234" s="486"/>
      <c r="B2234" s="486"/>
      <c r="C2234" s="486"/>
      <c r="D2234" s="486"/>
      <c r="E2234" s="486"/>
      <c r="F2234" s="556"/>
      <c r="G2234" s="486"/>
      <c r="H2234" s="486"/>
      <c r="I2234" s="486"/>
      <c r="J2234" s="486"/>
      <c r="K2234" s="486"/>
      <c r="L2234" s="486"/>
      <c r="M2234" s="486"/>
      <c r="N2234" s="486"/>
      <c r="O2234" s="486"/>
      <c r="P2234" s="556"/>
    </row>
    <row r="2235" spans="1:16">
      <c r="A2235" s="486"/>
      <c r="B2235" s="486"/>
      <c r="C2235" s="486"/>
      <c r="D2235" s="486"/>
      <c r="E2235" s="486"/>
      <c r="F2235" s="556"/>
      <c r="G2235" s="486"/>
      <c r="H2235" s="486"/>
      <c r="I2235" s="486"/>
      <c r="J2235" s="486"/>
      <c r="K2235" s="486"/>
      <c r="L2235" s="486"/>
      <c r="M2235" s="486"/>
      <c r="N2235" s="486"/>
      <c r="O2235" s="486"/>
      <c r="P2235" s="556"/>
    </row>
    <row r="2236" spans="1:16">
      <c r="A2236" s="486"/>
      <c r="B2236" s="486"/>
      <c r="C2236" s="486"/>
      <c r="D2236" s="486"/>
      <c r="E2236" s="486"/>
      <c r="F2236" s="556"/>
      <c r="G2236" s="486"/>
      <c r="H2236" s="486"/>
      <c r="I2236" s="486"/>
      <c r="J2236" s="486"/>
      <c r="K2236" s="486"/>
      <c r="L2236" s="486"/>
      <c r="M2236" s="486"/>
      <c r="N2236" s="486"/>
      <c r="O2236" s="486"/>
      <c r="P2236" s="556"/>
    </row>
  </sheetData>
  <mergeCells count="350">
    <mergeCell ref="A2230:B2230"/>
    <mergeCell ref="A2231:B2231"/>
    <mergeCell ref="C2231:P2231"/>
    <mergeCell ref="A2219:B2219"/>
    <mergeCell ref="A2220:B2220"/>
    <mergeCell ref="C2220:P2220"/>
    <mergeCell ref="A2224:A2225"/>
    <mergeCell ref="C2224:C2225"/>
    <mergeCell ref="D2224:D2225"/>
    <mergeCell ref="E2224:E2225"/>
    <mergeCell ref="F2224:G2224"/>
    <mergeCell ref="H2224:I2224"/>
    <mergeCell ref="J2224:K2224"/>
    <mergeCell ref="L2224:M2224"/>
    <mergeCell ref="N2224:O2224"/>
    <mergeCell ref="P2224:P2225"/>
    <mergeCell ref="P2179:P2180"/>
    <mergeCell ref="A2211:B2211"/>
    <mergeCell ref="A2212:B2212"/>
    <mergeCell ref="C2212:P2212"/>
    <mergeCell ref="A2216:A2217"/>
    <mergeCell ref="C2216:C2217"/>
    <mergeCell ref="D2216:D2217"/>
    <mergeCell ref="E2216:E2217"/>
    <mergeCell ref="F2216:G2216"/>
    <mergeCell ref="H2216:I2216"/>
    <mergeCell ref="J2216:K2216"/>
    <mergeCell ref="L2216:M2216"/>
    <mergeCell ref="N2216:O2216"/>
    <mergeCell ref="P2216:P2217"/>
    <mergeCell ref="A2179:A2180"/>
    <mergeCell ref="C2179:C2180"/>
    <mergeCell ref="D2179:D2180"/>
    <mergeCell ref="E2179:E2180"/>
    <mergeCell ref="F2179:G2179"/>
    <mergeCell ref="H2179:I2179"/>
    <mergeCell ref="J2179:K2179"/>
    <mergeCell ref="L2179:M2179"/>
    <mergeCell ref="N2179:O2179"/>
    <mergeCell ref="A2174:P2174"/>
    <mergeCell ref="A2175:B2175"/>
    <mergeCell ref="C2175:F2175"/>
    <mergeCell ref="A2176:B2176"/>
    <mergeCell ref="C2176:F2176"/>
    <mergeCell ref="A2177:B2177"/>
    <mergeCell ref="C2177:F2177"/>
    <mergeCell ref="A2178:B2178"/>
    <mergeCell ref="C2178:F2178"/>
    <mergeCell ref="A2073:E2073"/>
    <mergeCell ref="F2073:P2073"/>
    <mergeCell ref="A2087:E2087"/>
    <mergeCell ref="F2087:P2087"/>
    <mergeCell ref="A2088:E2088"/>
    <mergeCell ref="F2088:P2088"/>
    <mergeCell ref="A2090:P2090"/>
    <mergeCell ref="A2094:A2095"/>
    <mergeCell ref="B2094:B2095"/>
    <mergeCell ref="C2094:C2095"/>
    <mergeCell ref="D2094:D2095"/>
    <mergeCell ref="E2094:E2095"/>
    <mergeCell ref="F2094:G2094"/>
    <mergeCell ref="H2094:I2094"/>
    <mergeCell ref="J2094:K2094"/>
    <mergeCell ref="L2094:M2094"/>
    <mergeCell ref="N2094:O2094"/>
    <mergeCell ref="P2094:P2095"/>
    <mergeCell ref="P1570:P1571"/>
    <mergeCell ref="A1859:C1859"/>
    <mergeCell ref="A1869:F1869"/>
    <mergeCell ref="A1875:A1876"/>
    <mergeCell ref="B1875:B1876"/>
    <mergeCell ref="C1875:C1876"/>
    <mergeCell ref="D1875:D1876"/>
    <mergeCell ref="E1875:E1876"/>
    <mergeCell ref="F1875:G1875"/>
    <mergeCell ref="H1875:I1875"/>
    <mergeCell ref="J1875:K1875"/>
    <mergeCell ref="L1875:M1875"/>
    <mergeCell ref="N1875:O1875"/>
    <mergeCell ref="P1875:P1876"/>
    <mergeCell ref="C1564:F1564"/>
    <mergeCell ref="C1565:F1565"/>
    <mergeCell ref="L1565:N1565"/>
    <mergeCell ref="C1566:F1566"/>
    <mergeCell ref="C1567:F1567"/>
    <mergeCell ref="A1569:C1569"/>
    <mergeCell ref="F1570:G1570"/>
    <mergeCell ref="H1570:I1570"/>
    <mergeCell ref="J1570:K1570"/>
    <mergeCell ref="L1570:M1570"/>
    <mergeCell ref="N1570:O1570"/>
    <mergeCell ref="B1484:B1485"/>
    <mergeCell ref="B1494:B1495"/>
    <mergeCell ref="B1497:B1498"/>
    <mergeCell ref="B1500:B1501"/>
    <mergeCell ref="B1504:B1505"/>
    <mergeCell ref="B1509:B1510"/>
    <mergeCell ref="B1551:B1555"/>
    <mergeCell ref="C1562:D1562"/>
    <mergeCell ref="E1562:G1562"/>
    <mergeCell ref="A1472:R1472"/>
    <mergeCell ref="A1473:G1473"/>
    <mergeCell ref="A1474:G1474"/>
    <mergeCell ref="A1475:A1476"/>
    <mergeCell ref="B1475:B1476"/>
    <mergeCell ref="C1475:C1476"/>
    <mergeCell ref="D1475:D1476"/>
    <mergeCell ref="E1475:E1476"/>
    <mergeCell ref="F1475:G1475"/>
    <mergeCell ref="H1475:I1475"/>
    <mergeCell ref="J1475:K1475"/>
    <mergeCell ref="L1475:M1475"/>
    <mergeCell ref="A1375:F1375"/>
    <mergeCell ref="A1376:P1376"/>
    <mergeCell ref="A1394:F1394"/>
    <mergeCell ref="A1395:O1395"/>
    <mergeCell ref="A1396:P1396"/>
    <mergeCell ref="A1465:F1465"/>
    <mergeCell ref="A1466:P1466"/>
    <mergeCell ref="B1469:D1469"/>
    <mergeCell ref="A1470:O1470"/>
    <mergeCell ref="B1331:C1331"/>
    <mergeCell ref="D1331:I1331"/>
    <mergeCell ref="B1332:C1332"/>
    <mergeCell ref="D1332:I1332"/>
    <mergeCell ref="B1333:C1333"/>
    <mergeCell ref="D1333:I1333"/>
    <mergeCell ref="J1333:P1333"/>
    <mergeCell ref="A1334:A1335"/>
    <mergeCell ref="B1334:B1335"/>
    <mergeCell ref="C1334:C1335"/>
    <mergeCell ref="D1334:D1335"/>
    <mergeCell ref="E1334:E1335"/>
    <mergeCell ref="F1334:G1334"/>
    <mergeCell ref="H1334:I1334"/>
    <mergeCell ref="J1334:K1334"/>
    <mergeCell ref="L1334:M1334"/>
    <mergeCell ref="N1334:O1334"/>
    <mergeCell ref="P1334:P1335"/>
    <mergeCell ref="L1230:M1230"/>
    <mergeCell ref="N1230:O1230"/>
    <mergeCell ref="C1305:D1305"/>
    <mergeCell ref="C1319:D1319"/>
    <mergeCell ref="M1327:N1327"/>
    <mergeCell ref="O1327:P1327"/>
    <mergeCell ref="B1329:C1329"/>
    <mergeCell ref="D1329:I1329"/>
    <mergeCell ref="B1330:C1330"/>
    <mergeCell ref="D1330:I1330"/>
    <mergeCell ref="C1224:F1224"/>
    <mergeCell ref="A1225:K1225"/>
    <mergeCell ref="A1226:K1226"/>
    <mergeCell ref="A1227:K1227"/>
    <mergeCell ref="A1228:K1228"/>
    <mergeCell ref="A1229:G1229"/>
    <mergeCell ref="A1230:A1231"/>
    <mergeCell ref="B1230:B1231"/>
    <mergeCell ref="C1230:C1231"/>
    <mergeCell ref="D1230:D1231"/>
    <mergeCell ref="E1230:E1231"/>
    <mergeCell ref="F1230:G1230"/>
    <mergeCell ref="H1230:I1230"/>
    <mergeCell ref="J1230:K1230"/>
    <mergeCell ref="A1083:G1083"/>
    <mergeCell ref="A1084:G1084"/>
    <mergeCell ref="A1085:G1085"/>
    <mergeCell ref="K1085:U1085"/>
    <mergeCell ref="A1086:A1087"/>
    <mergeCell ref="B1086:B1087"/>
    <mergeCell ref="C1086:C1087"/>
    <mergeCell ref="D1086:D1087"/>
    <mergeCell ref="E1086:E1087"/>
    <mergeCell ref="F1086:G1086"/>
    <mergeCell ref="H1086:I1086"/>
    <mergeCell ref="J1086:K1086"/>
    <mergeCell ref="L1086:M1086"/>
    <mergeCell ref="N1086:V1086"/>
    <mergeCell ref="A803:L803"/>
    <mergeCell ref="A806:A807"/>
    <mergeCell ref="C806:C807"/>
    <mergeCell ref="D806:D807"/>
    <mergeCell ref="E806:E807"/>
    <mergeCell ref="F806:F807"/>
    <mergeCell ref="G806:L806"/>
    <mergeCell ref="C1080:F1080"/>
    <mergeCell ref="A1082:G1082"/>
    <mergeCell ref="P766:P767"/>
    <mergeCell ref="A760:N760"/>
    <mergeCell ref="A763:E763"/>
    <mergeCell ref="A764:E764"/>
    <mergeCell ref="A765:N765"/>
    <mergeCell ref="A766:A767"/>
    <mergeCell ref="B766:B767"/>
    <mergeCell ref="D766:D767"/>
    <mergeCell ref="E766:E767"/>
    <mergeCell ref="F766:G766"/>
    <mergeCell ref="H766:I766"/>
    <mergeCell ref="L766:M766"/>
    <mergeCell ref="N766:O766"/>
    <mergeCell ref="A598:A599"/>
    <mergeCell ref="B598:B599"/>
    <mergeCell ref="C598:C599"/>
    <mergeCell ref="L598:M598"/>
    <mergeCell ref="N598:O598"/>
    <mergeCell ref="D598:D599"/>
    <mergeCell ref="E598:E599"/>
    <mergeCell ref="F598:G598"/>
    <mergeCell ref="H598:I598"/>
    <mergeCell ref="J598:K598"/>
    <mergeCell ref="R482:R483"/>
    <mergeCell ref="E589:O589"/>
    <mergeCell ref="A591:O591"/>
    <mergeCell ref="A592:C592"/>
    <mergeCell ref="A593:C593"/>
    <mergeCell ref="A594:C594"/>
    <mergeCell ref="A595:C595"/>
    <mergeCell ref="A596:C596"/>
    <mergeCell ref="A597:C597"/>
    <mergeCell ref="Q414:Q415"/>
    <mergeCell ref="Q416:Q434"/>
    <mergeCell ref="A476:O476"/>
    <mergeCell ref="F482:G482"/>
    <mergeCell ref="H482:I482"/>
    <mergeCell ref="J482:K482"/>
    <mergeCell ref="L482:M482"/>
    <mergeCell ref="N482:O482"/>
    <mergeCell ref="P482:P483"/>
    <mergeCell ref="Q482:Q483"/>
    <mergeCell ref="H414:I414"/>
    <mergeCell ref="J414:K414"/>
    <mergeCell ref="L414:M414"/>
    <mergeCell ref="N414:O414"/>
    <mergeCell ref="P414:P415"/>
    <mergeCell ref="B410:G410"/>
    <mergeCell ref="B411:G411"/>
    <mergeCell ref="B412:G412"/>
    <mergeCell ref="B413:G413"/>
    <mergeCell ref="B414:B415"/>
    <mergeCell ref="C414:C415"/>
    <mergeCell ref="D414:D415"/>
    <mergeCell ref="E414:E415"/>
    <mergeCell ref="F414:G414"/>
    <mergeCell ref="P334:P335"/>
    <mergeCell ref="P336:P350"/>
    <mergeCell ref="B406:D406"/>
    <mergeCell ref="B407:D407"/>
    <mergeCell ref="B409:P409"/>
    <mergeCell ref="E334:E335"/>
    <mergeCell ref="F334:G334"/>
    <mergeCell ref="H334:I334"/>
    <mergeCell ref="J334:K334"/>
    <mergeCell ref="L334:M334"/>
    <mergeCell ref="N334:O334"/>
    <mergeCell ref="B334:B335"/>
    <mergeCell ref="C334:C335"/>
    <mergeCell ref="D334:D335"/>
    <mergeCell ref="B331:C331"/>
    <mergeCell ref="D331:O331"/>
    <mergeCell ref="B332:C332"/>
    <mergeCell ref="D332:O332"/>
    <mergeCell ref="B333:C333"/>
    <mergeCell ref="D333:O333"/>
    <mergeCell ref="B328:O328"/>
    <mergeCell ref="B329:C329"/>
    <mergeCell ref="D329:O329"/>
    <mergeCell ref="B330:C330"/>
    <mergeCell ref="D330:O330"/>
    <mergeCell ref="F326:O326"/>
    <mergeCell ref="N7:O7"/>
    <mergeCell ref="P7:P8"/>
    <mergeCell ref="B33:B34"/>
    <mergeCell ref="B112:B113"/>
    <mergeCell ref="B135:B136"/>
    <mergeCell ref="B207:B208"/>
    <mergeCell ref="B230:B231"/>
    <mergeCell ref="B287:B288"/>
    <mergeCell ref="B289:B290"/>
    <mergeCell ref="A325:E325"/>
    <mergeCell ref="A326:E326"/>
    <mergeCell ref="A1:N1"/>
    <mergeCell ref="A6:N6"/>
    <mergeCell ref="A7:A8"/>
    <mergeCell ref="B7:B8"/>
    <mergeCell ref="C7:C8"/>
    <mergeCell ref="D7:D8"/>
    <mergeCell ref="E7:E8"/>
    <mergeCell ref="F7:G7"/>
    <mergeCell ref="H7:I7"/>
    <mergeCell ref="L7:M7"/>
    <mergeCell ref="B631:C631"/>
    <mergeCell ref="D631:K631"/>
    <mergeCell ref="B632:C632"/>
    <mergeCell ref="D632:K632"/>
    <mergeCell ref="D633:G633"/>
    <mergeCell ref="B628:O628"/>
    <mergeCell ref="B629:C629"/>
    <mergeCell ref="D629:E629"/>
    <mergeCell ref="B630:C630"/>
    <mergeCell ref="D630:J630"/>
    <mergeCell ref="F634:G634"/>
    <mergeCell ref="H634:I634"/>
    <mergeCell ref="J634:K634"/>
    <mergeCell ref="L634:M634"/>
    <mergeCell ref="N634:O634"/>
    <mergeCell ref="A634:A635"/>
    <mergeCell ref="B634:B635"/>
    <mergeCell ref="C634:C635"/>
    <mergeCell ref="D634:D635"/>
    <mergeCell ref="E634:E635"/>
    <mergeCell ref="B680:C680"/>
    <mergeCell ref="D680:E680"/>
    <mergeCell ref="B681:C681"/>
    <mergeCell ref="D681:J681"/>
    <mergeCell ref="B682:C682"/>
    <mergeCell ref="D682:K682"/>
    <mergeCell ref="A675:D675"/>
    <mergeCell ref="A676:D676"/>
    <mergeCell ref="G676:O676"/>
    <mergeCell ref="A678:O678"/>
    <mergeCell ref="B679:O679"/>
    <mergeCell ref="L685:M685"/>
    <mergeCell ref="N685:O685"/>
    <mergeCell ref="A689:D689"/>
    <mergeCell ref="A690:D690"/>
    <mergeCell ref="G690:O690"/>
    <mergeCell ref="B683:C683"/>
    <mergeCell ref="D683:K683"/>
    <mergeCell ref="D684:G684"/>
    <mergeCell ref="A685:A686"/>
    <mergeCell ref="B685:B686"/>
    <mergeCell ref="C685:C686"/>
    <mergeCell ref="D685:D686"/>
    <mergeCell ref="E685:E686"/>
    <mergeCell ref="F685:G685"/>
    <mergeCell ref="H685:I685"/>
    <mergeCell ref="J685:K685"/>
    <mergeCell ref="A692:O692"/>
    <mergeCell ref="A693:O693"/>
    <mergeCell ref="A698:B698"/>
    <mergeCell ref="D698:E698"/>
    <mergeCell ref="A699:A700"/>
    <mergeCell ref="B699:B700"/>
    <mergeCell ref="C699:C700"/>
    <mergeCell ref="D699:D700"/>
    <mergeCell ref="E699:E700"/>
    <mergeCell ref="F699:G699"/>
    <mergeCell ref="H699:I699"/>
    <mergeCell ref="J699:K699"/>
    <mergeCell ref="L699:M699"/>
    <mergeCell ref="N699:O699"/>
  </mergeCells>
  <pageMargins left="0.19685039370078741" right="0" top="0" bottom="0" header="0.31496062992125984" footer="0"/>
  <pageSetup paperSize="9" scale="90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compiled rke</vt:lpstr>
      <vt:lpstr>'compiled rke'!Print_Area</vt:lpstr>
      <vt:lpstr>'compiled rke'!Print_Titles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2026-08-19T10:38:29Z</dcterms:modified>
</cp:coreProperties>
</file>