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compiled rke" sheetId="8" r:id="rId1"/>
  </sheets>
  <definedNames>
    <definedName name="_xlnm.Print_Area" localSheetId="0">'compiled rke'!$A$1:$P$347</definedName>
    <definedName name="_xlnm.Print_Titles" localSheetId="0">'compiled rke'!$7:$8</definedName>
  </definedNames>
  <calcPr calcId="124519"/>
</workbook>
</file>

<file path=xl/calcChain.xml><?xml version="1.0" encoding="utf-8"?>
<calcChain xmlns="http://schemas.openxmlformats.org/spreadsheetml/2006/main">
  <c r="O2997" i="8"/>
  <c r="O2996"/>
  <c r="O2995"/>
  <c r="O2994"/>
  <c r="O2998" s="1"/>
  <c r="O2991"/>
  <c r="O2990"/>
  <c r="O2989"/>
  <c r="O2988"/>
  <c r="O2987"/>
  <c r="O2986"/>
  <c r="O2985"/>
  <c r="O2984"/>
  <c r="O2983"/>
  <c r="O2982"/>
  <c r="O2981"/>
  <c r="O2980"/>
  <c r="O2992" s="1"/>
  <c r="O2999" s="1"/>
  <c r="K2978"/>
  <c r="K2977"/>
  <c r="K2999" s="1"/>
  <c r="G2976"/>
  <c r="G2975"/>
  <c r="G2974"/>
  <c r="G2973"/>
  <c r="G2972"/>
  <c r="G2971"/>
  <c r="G2970"/>
  <c r="G2969"/>
  <c r="G2968"/>
  <c r="G2967"/>
  <c r="G2966"/>
  <c r="G2965"/>
  <c r="G2964"/>
  <c r="G2963"/>
  <c r="G2962"/>
  <c r="G2961"/>
  <c r="G2960"/>
  <c r="G2959"/>
  <c r="G2958"/>
  <c r="G2957"/>
  <c r="G2956"/>
  <c r="G2955"/>
  <c r="G2954"/>
  <c r="G2953"/>
  <c r="G2952"/>
  <c r="G2951"/>
  <c r="G2950"/>
  <c r="G2949"/>
  <c r="G2948"/>
  <c r="G2947"/>
  <c r="G2946"/>
  <c r="G2945"/>
  <c r="G2944"/>
  <c r="G2943"/>
  <c r="G2942"/>
  <c r="G2941"/>
  <c r="G2940"/>
  <c r="G2939"/>
  <c r="G2938"/>
  <c r="G2937"/>
  <c r="G2936"/>
  <c r="G2935"/>
  <c r="G2934"/>
  <c r="G2933"/>
  <c r="G2932"/>
  <c r="G2931"/>
  <c r="G2930"/>
  <c r="G2929"/>
  <c r="G2928"/>
  <c r="G2927"/>
  <c r="G2926"/>
  <c r="G2925"/>
  <c r="G2924"/>
  <c r="G2923"/>
  <c r="G2922"/>
  <c r="G2921"/>
  <c r="G2920"/>
  <c r="G2919"/>
  <c r="G2918"/>
  <c r="G2917"/>
  <c r="G2916"/>
  <c r="G2915"/>
  <c r="G2914"/>
  <c r="G2913"/>
  <c r="G2912"/>
  <c r="G2999" s="1"/>
  <c r="G2911"/>
  <c r="G2910"/>
  <c r="U2894"/>
  <c r="U2892"/>
  <c r="U2891"/>
  <c r="T2891"/>
  <c r="U2890"/>
  <c r="U2889"/>
  <c r="U2887"/>
  <c r="T2887"/>
  <c r="U2886"/>
  <c r="U2885"/>
  <c r="U2884"/>
  <c r="T2883"/>
  <c r="U2883" s="1"/>
  <c r="U2881"/>
  <c r="U2880"/>
  <c r="T2880"/>
  <c r="G2879"/>
  <c r="T2878"/>
  <c r="U2878" s="1"/>
  <c r="U2895" s="1"/>
  <c r="E2899" s="1"/>
  <c r="U2877"/>
  <c r="G2875"/>
  <c r="K2874"/>
  <c r="K2873"/>
  <c r="K2872"/>
  <c r="K2871"/>
  <c r="K2870"/>
  <c r="K2869"/>
  <c r="K2868"/>
  <c r="K2867"/>
  <c r="G2866"/>
  <c r="K2865"/>
  <c r="K2895" s="1"/>
  <c r="E2898" s="1"/>
  <c r="K2864"/>
  <c r="G2863"/>
  <c r="G2862"/>
  <c r="G2861"/>
  <c r="G2860"/>
  <c r="G2859"/>
  <c r="G2858"/>
  <c r="G2857"/>
  <c r="G2856"/>
  <c r="G2855"/>
  <c r="G2854"/>
  <c r="G2853"/>
  <c r="G2852"/>
  <c r="G2851"/>
  <c r="G2850"/>
  <c r="G2849"/>
  <c r="G2848"/>
  <c r="G2847"/>
  <c r="G2846"/>
  <c r="G2845"/>
  <c r="G2844"/>
  <c r="G2843"/>
  <c r="G2842"/>
  <c r="G2841"/>
  <c r="G2840"/>
  <c r="G2839"/>
  <c r="G2838"/>
  <c r="G2837"/>
  <c r="G2836"/>
  <c r="G2835"/>
  <c r="G2834"/>
  <c r="G2833"/>
  <c r="G2832"/>
  <c r="G2831"/>
  <c r="G2830"/>
  <c r="G2829"/>
  <c r="G2828"/>
  <c r="G2827"/>
  <c r="G2826"/>
  <c r="G2825"/>
  <c r="G2824"/>
  <c r="G2823"/>
  <c r="G2822"/>
  <c r="G2821"/>
  <c r="G2820"/>
  <c r="G2819"/>
  <c r="G2818"/>
  <c r="G2817"/>
  <c r="G2816"/>
  <c r="G2815"/>
  <c r="G2814"/>
  <c r="G2813"/>
  <c r="G2812"/>
  <c r="G2811"/>
  <c r="G2810"/>
  <c r="G2809"/>
  <c r="G2808"/>
  <c r="G2807"/>
  <c r="G2806"/>
  <c r="G2805"/>
  <c r="G2804"/>
  <c r="G2803"/>
  <c r="G2802"/>
  <c r="G2801"/>
  <c r="G2800"/>
  <c r="G2799"/>
  <c r="G2798"/>
  <c r="G2797"/>
  <c r="G2796"/>
  <c r="G2795"/>
  <c r="G2794"/>
  <c r="G2793"/>
  <c r="G2792"/>
  <c r="G2791"/>
  <c r="G2790"/>
  <c r="G2789"/>
  <c r="G2788"/>
  <c r="G2787"/>
  <c r="G2786"/>
  <c r="G2785"/>
  <c r="G2784"/>
  <c r="G2783"/>
  <c r="G2782"/>
  <c r="G2781"/>
  <c r="G2780"/>
  <c r="G2779"/>
  <c r="G2778"/>
  <c r="G2777"/>
  <c r="G2776"/>
  <c r="G2775"/>
  <c r="G2774"/>
  <c r="G2773"/>
  <c r="G2772"/>
  <c r="G2771"/>
  <c r="G2895" s="1"/>
  <c r="E2897" s="1"/>
  <c r="E2900" s="1"/>
  <c r="L2762"/>
  <c r="G2762"/>
  <c r="G2761"/>
  <c r="K2760"/>
  <c r="L2760" s="1"/>
  <c r="L2759"/>
  <c r="G2759"/>
  <c r="G2758"/>
  <c r="L2758" s="1"/>
  <c r="L2757"/>
  <c r="G2757"/>
  <c r="G2756"/>
  <c r="L2756" s="1"/>
  <c r="F2755"/>
  <c r="G2755" s="1"/>
  <c r="L2755" s="1"/>
  <c r="L2754"/>
  <c r="G2754"/>
  <c r="F2754"/>
  <c r="G2753"/>
  <c r="L2753" s="1"/>
  <c r="F2753"/>
  <c r="F2752"/>
  <c r="G2752" s="1"/>
  <c r="L2752" s="1"/>
  <c r="F2751"/>
  <c r="G2751" s="1"/>
  <c r="L2751" s="1"/>
  <c r="L2750"/>
  <c r="G2750"/>
  <c r="G2749"/>
  <c r="L2749" s="1"/>
  <c r="L2748"/>
  <c r="K2748"/>
  <c r="K2747"/>
  <c r="L2747" s="1"/>
  <c r="L2746"/>
  <c r="G2746"/>
  <c r="H2745"/>
  <c r="L2745" s="1"/>
  <c r="L2744"/>
  <c r="H2744"/>
  <c r="H2743"/>
  <c r="L2743" s="1"/>
  <c r="L2742"/>
  <c r="H2742"/>
  <c r="H2741"/>
  <c r="L2741" s="1"/>
  <c r="L2740"/>
  <c r="H2740"/>
  <c r="G2739"/>
  <c r="L2739" s="1"/>
  <c r="L2738"/>
  <c r="G2738"/>
  <c r="K2737"/>
  <c r="L2737" s="1"/>
  <c r="E2736"/>
  <c r="G2736" s="1"/>
  <c r="L2736" s="1"/>
  <c r="G2735"/>
  <c r="L2735" s="1"/>
  <c r="G2734"/>
  <c r="L2734" s="1"/>
  <c r="H2733"/>
  <c r="L2733" s="1"/>
  <c r="G2732"/>
  <c r="L2732" s="1"/>
  <c r="G2731"/>
  <c r="L2731" s="1"/>
  <c r="E2731"/>
  <c r="G2730"/>
  <c r="L2730" s="1"/>
  <c r="L2729"/>
  <c r="G2729"/>
  <c r="G2728"/>
  <c r="L2728" s="1"/>
  <c r="L2727"/>
  <c r="G2727"/>
  <c r="H2726"/>
  <c r="H2763" s="1"/>
  <c r="L2725"/>
  <c r="K2725"/>
  <c r="G2724"/>
  <c r="L2724" s="1"/>
  <c r="L2723"/>
  <c r="G2723"/>
  <c r="K2722"/>
  <c r="L2722" s="1"/>
  <c r="L2721"/>
  <c r="I2721"/>
  <c r="I2763" s="1"/>
  <c r="G2720"/>
  <c r="L2720" s="1"/>
  <c r="L2719"/>
  <c r="G2719"/>
  <c r="G2718"/>
  <c r="L2718" s="1"/>
  <c r="L2717"/>
  <c r="G2717"/>
  <c r="G2716"/>
  <c r="L2716" s="1"/>
  <c r="L2715"/>
  <c r="G2715"/>
  <c r="G2714"/>
  <c r="L2714" s="1"/>
  <c r="L2713"/>
  <c r="K2713"/>
  <c r="G2712"/>
  <c r="L2712" s="1"/>
  <c r="L2711"/>
  <c r="G2711"/>
  <c r="G2710"/>
  <c r="L2710" s="1"/>
  <c r="L2709"/>
  <c r="G2709"/>
  <c r="G2708"/>
  <c r="L2708" s="1"/>
  <c r="L2707"/>
  <c r="G2707"/>
  <c r="G2706"/>
  <c r="L2706" s="1"/>
  <c r="L2705"/>
  <c r="G2705"/>
  <c r="G2704"/>
  <c r="L2704" s="1"/>
  <c r="L2703"/>
  <c r="G2703"/>
  <c r="G2702"/>
  <c r="L2702" s="1"/>
  <c r="L2701"/>
  <c r="G2701"/>
  <c r="G2700"/>
  <c r="L2700" s="1"/>
  <c r="L2699"/>
  <c r="G2699"/>
  <c r="G2698"/>
  <c r="L2698" s="1"/>
  <c r="L2697"/>
  <c r="G2697"/>
  <c r="G2696"/>
  <c r="L2696" s="1"/>
  <c r="L2695"/>
  <c r="G2695"/>
  <c r="G2694"/>
  <c r="L2694" s="1"/>
  <c r="L2693"/>
  <c r="G2693"/>
  <c r="G2692"/>
  <c r="L2692" s="1"/>
  <c r="L2691"/>
  <c r="G2691"/>
  <c r="G2690"/>
  <c r="L2690" s="1"/>
  <c r="L2689"/>
  <c r="G2689"/>
  <c r="G2688"/>
  <c r="L2688" s="1"/>
  <c r="L2687"/>
  <c r="G2687"/>
  <c r="G2686"/>
  <c r="L2686" s="1"/>
  <c r="L2685"/>
  <c r="G2685"/>
  <c r="G2684"/>
  <c r="L2684" s="1"/>
  <c r="L2683"/>
  <c r="G2683"/>
  <c r="G2682"/>
  <c r="L2682" s="1"/>
  <c r="L2681"/>
  <c r="G2681"/>
  <c r="G2680"/>
  <c r="L2680" s="1"/>
  <c r="L2679"/>
  <c r="G2679"/>
  <c r="G2678"/>
  <c r="L2678" s="1"/>
  <c r="L2677"/>
  <c r="G2677"/>
  <c r="G2676"/>
  <c r="L2676" s="1"/>
  <c r="L2675"/>
  <c r="G2675"/>
  <c r="G2674"/>
  <c r="L2674" s="1"/>
  <c r="L2673"/>
  <c r="G2673"/>
  <c r="G2672"/>
  <c r="L2672" s="1"/>
  <c r="L2671"/>
  <c r="G2671"/>
  <c r="G2670"/>
  <c r="L2670" s="1"/>
  <c r="L2669"/>
  <c r="G2669"/>
  <c r="G2668"/>
  <c r="L2668" s="1"/>
  <c r="L2667"/>
  <c r="G2667"/>
  <c r="G2666"/>
  <c r="L2666" s="1"/>
  <c r="L2665"/>
  <c r="G2665"/>
  <c r="G2664"/>
  <c r="L2664" s="1"/>
  <c r="L2663"/>
  <c r="G2663"/>
  <c r="G2662"/>
  <c r="L2662" s="1"/>
  <c r="L2661"/>
  <c r="G2661"/>
  <c r="G2660"/>
  <c r="L2660" s="1"/>
  <c r="L2659"/>
  <c r="G2659"/>
  <c r="G2658"/>
  <c r="L2658" s="1"/>
  <c r="L2657"/>
  <c r="G2657"/>
  <c r="G2656"/>
  <c r="L2656" s="1"/>
  <c r="L2655"/>
  <c r="G2655"/>
  <c r="G2654"/>
  <c r="L2654" s="1"/>
  <c r="L2653"/>
  <c r="G2653"/>
  <c r="G2652"/>
  <c r="L2652" s="1"/>
  <c r="L2651"/>
  <c r="G2651"/>
  <c r="G2650"/>
  <c r="L2650" s="1"/>
  <c r="L2649"/>
  <c r="G2649"/>
  <c r="G2648"/>
  <c r="L2648" s="1"/>
  <c r="L2647"/>
  <c r="G2647"/>
  <c r="G2646"/>
  <c r="L2646" s="1"/>
  <c r="L2645"/>
  <c r="G2645"/>
  <c r="G2644"/>
  <c r="L2644" s="1"/>
  <c r="L2643"/>
  <c r="G2643"/>
  <c r="G2642"/>
  <c r="L2642" s="1"/>
  <c r="L2641"/>
  <c r="G2641"/>
  <c r="G2640"/>
  <c r="L2640" s="1"/>
  <c r="L2639"/>
  <c r="G2639"/>
  <c r="G2638"/>
  <c r="L2638" s="1"/>
  <c r="L2637"/>
  <c r="G2637"/>
  <c r="G2636"/>
  <c r="L2636" s="1"/>
  <c r="L2635"/>
  <c r="G2635"/>
  <c r="G2634"/>
  <c r="L2634" s="1"/>
  <c r="L2633"/>
  <c r="G2633"/>
  <c r="G2632"/>
  <c r="L2632" s="1"/>
  <c r="L2631"/>
  <c r="G2631"/>
  <c r="G2630"/>
  <c r="L2630" s="1"/>
  <c r="L2629"/>
  <c r="G2629"/>
  <c r="G2628"/>
  <c r="L2628" s="1"/>
  <c r="L2627"/>
  <c r="G2627"/>
  <c r="G2626"/>
  <c r="L2626" s="1"/>
  <c r="L2625"/>
  <c r="G2625"/>
  <c r="G2624"/>
  <c r="L2624" s="1"/>
  <c r="L2623"/>
  <c r="G2623"/>
  <c r="G2622"/>
  <c r="L2622" s="1"/>
  <c r="L2621"/>
  <c r="G2621"/>
  <c r="G2620"/>
  <c r="L2620" s="1"/>
  <c r="L2619"/>
  <c r="G2619"/>
  <c r="G2618"/>
  <c r="L2618" s="1"/>
  <c r="L2617"/>
  <c r="G2617"/>
  <c r="G2616"/>
  <c r="L2616" s="1"/>
  <c r="L2615"/>
  <c r="G2615"/>
  <c r="G2614"/>
  <c r="L2614" s="1"/>
  <c r="L2613"/>
  <c r="G2613"/>
  <c r="G2612"/>
  <c r="L2612" s="1"/>
  <c r="L2611"/>
  <c r="G2611"/>
  <c r="G2610"/>
  <c r="L2610" s="1"/>
  <c r="L2609"/>
  <c r="G2609"/>
  <c r="G2608"/>
  <c r="L2608" s="1"/>
  <c r="L2607"/>
  <c r="G2607"/>
  <c r="G2606"/>
  <c r="L2606" s="1"/>
  <c r="L2605"/>
  <c r="G2605"/>
  <c r="G2604"/>
  <c r="L2604" s="1"/>
  <c r="L2603"/>
  <c r="G2603"/>
  <c r="G2602"/>
  <c r="L2602" s="1"/>
  <c r="L2601"/>
  <c r="G2601"/>
  <c r="G2600"/>
  <c r="L2600" s="1"/>
  <c r="L2599"/>
  <c r="G2599"/>
  <c r="G2598"/>
  <c r="L2598" s="1"/>
  <c r="L2597"/>
  <c r="G2597"/>
  <c r="G2596"/>
  <c r="L2596" s="1"/>
  <c r="L2595"/>
  <c r="G2595"/>
  <c r="G2594"/>
  <c r="L2594" s="1"/>
  <c r="L2593"/>
  <c r="G2593"/>
  <c r="G2592"/>
  <c r="L2592" s="1"/>
  <c r="L2591"/>
  <c r="G2591"/>
  <c r="G2590"/>
  <c r="L2590" s="1"/>
  <c r="L2589"/>
  <c r="G2589"/>
  <c r="G2588"/>
  <c r="L2588" s="1"/>
  <c r="L2587"/>
  <c r="G2587"/>
  <c r="G2586"/>
  <c r="L2586" s="1"/>
  <c r="L2585"/>
  <c r="G2585"/>
  <c r="G2584"/>
  <c r="L2584" s="1"/>
  <c r="L2583"/>
  <c r="G2583"/>
  <c r="G2582"/>
  <c r="L2582" s="1"/>
  <c r="L2581"/>
  <c r="G2581"/>
  <c r="G2580"/>
  <c r="L2580" s="1"/>
  <c r="L2579"/>
  <c r="G2579"/>
  <c r="G2578"/>
  <c r="L2578" s="1"/>
  <c r="L2577"/>
  <c r="G2577"/>
  <c r="G2576"/>
  <c r="L2576" s="1"/>
  <c r="L2575"/>
  <c r="G2575"/>
  <c r="G2574"/>
  <c r="L2574" s="1"/>
  <c r="L2573"/>
  <c r="G2573"/>
  <c r="G2572"/>
  <c r="L2572" s="1"/>
  <c r="L2571"/>
  <c r="G2571"/>
  <c r="G2570"/>
  <c r="L2570" s="1"/>
  <c r="L2569"/>
  <c r="G2569"/>
  <c r="G2568"/>
  <c r="L2568" s="1"/>
  <c r="L2567"/>
  <c r="G2567"/>
  <c r="G2566"/>
  <c r="L2566" s="1"/>
  <c r="L2565"/>
  <c r="G2565"/>
  <c r="G2564"/>
  <c r="L2564" s="1"/>
  <c r="L2563"/>
  <c r="G2563"/>
  <c r="G2562"/>
  <c r="L2562" s="1"/>
  <c r="L2561"/>
  <c r="G2561"/>
  <c r="G2560"/>
  <c r="L2560" s="1"/>
  <c r="L2559"/>
  <c r="G2559"/>
  <c r="G2558"/>
  <c r="L2558" s="1"/>
  <c r="L2557"/>
  <c r="G2557"/>
  <c r="G2556"/>
  <c r="L2556" s="1"/>
  <c r="L2555"/>
  <c r="G2555"/>
  <c r="G2554"/>
  <c r="L2554" s="1"/>
  <c r="L2553"/>
  <c r="G2553"/>
  <c r="G2552"/>
  <c r="L2552" s="1"/>
  <c r="L2551"/>
  <c r="G2551"/>
  <c r="G2550"/>
  <c r="L2550" s="1"/>
  <c r="L2549"/>
  <c r="G2549"/>
  <c r="G2548"/>
  <c r="L2548" s="1"/>
  <c r="L2547"/>
  <c r="G2547"/>
  <c r="G2546"/>
  <c r="L2546" s="1"/>
  <c r="L2545"/>
  <c r="G2545"/>
  <c r="G2544"/>
  <c r="L2544" s="1"/>
  <c r="L2543"/>
  <c r="G2543"/>
  <c r="G2542"/>
  <c r="L2542" s="1"/>
  <c r="L2541"/>
  <c r="G2541"/>
  <c r="G2540"/>
  <c r="L2540" s="1"/>
  <c r="L2539"/>
  <c r="G2539"/>
  <c r="G2538"/>
  <c r="L2538" s="1"/>
  <c r="L2537"/>
  <c r="G2537"/>
  <c r="G2536"/>
  <c r="L2536" s="1"/>
  <c r="L2535"/>
  <c r="G2535"/>
  <c r="G2534"/>
  <c r="L2534" s="1"/>
  <c r="L2533"/>
  <c r="G2533"/>
  <c r="G2532"/>
  <c r="L2532" s="1"/>
  <c r="L2531"/>
  <c r="G2531"/>
  <c r="G2530"/>
  <c r="L2530" s="1"/>
  <c r="L2529"/>
  <c r="G2529"/>
  <c r="G2528"/>
  <c r="L2528" s="1"/>
  <c r="L2527"/>
  <c r="G2527"/>
  <c r="G2526"/>
  <c r="L2526" s="1"/>
  <c r="L2525"/>
  <c r="G2525"/>
  <c r="G2524"/>
  <c r="L2524" s="1"/>
  <c r="L2523"/>
  <c r="G2523"/>
  <c r="G2522"/>
  <c r="L2522" s="1"/>
  <c r="L2521"/>
  <c r="G2521"/>
  <c r="G2520"/>
  <c r="L2520" s="1"/>
  <c r="L2519"/>
  <c r="G2519"/>
  <c r="G2518"/>
  <c r="L2518" s="1"/>
  <c r="L2517"/>
  <c r="G2517"/>
  <c r="G2516"/>
  <c r="L2516" s="1"/>
  <c r="L2515"/>
  <c r="G2515"/>
  <c r="G2514"/>
  <c r="L2514" s="1"/>
  <c r="L2513"/>
  <c r="G2513"/>
  <c r="G2512"/>
  <c r="L2512" s="1"/>
  <c r="L2511"/>
  <c r="G2511"/>
  <c r="G2510"/>
  <c r="L2510" s="1"/>
  <c r="L2509"/>
  <c r="G2509"/>
  <c r="G2508"/>
  <c r="L2508" s="1"/>
  <c r="L2507"/>
  <c r="G2507"/>
  <c r="G2506"/>
  <c r="L2506" s="1"/>
  <c r="L2505"/>
  <c r="G2505"/>
  <c r="G2504"/>
  <c r="L2504" s="1"/>
  <c r="L2503"/>
  <c r="G2503"/>
  <c r="G2502"/>
  <c r="L2502" s="1"/>
  <c r="L2501"/>
  <c r="G2501"/>
  <c r="G2500"/>
  <c r="L2500" s="1"/>
  <c r="L2499"/>
  <c r="G2499"/>
  <c r="G2498"/>
  <c r="L2498" s="1"/>
  <c r="L2497"/>
  <c r="G2497"/>
  <c r="G2496"/>
  <c r="L2496" s="1"/>
  <c r="L2495"/>
  <c r="G2495"/>
  <c r="G2494"/>
  <c r="L2494" s="1"/>
  <c r="L2493"/>
  <c r="G2493"/>
  <c r="G2492"/>
  <c r="L2492" s="1"/>
  <c r="L2491"/>
  <c r="G2491"/>
  <c r="G2490"/>
  <c r="L2490" s="1"/>
  <c r="L2489"/>
  <c r="G2489"/>
  <c r="K2488"/>
  <c r="L2488" s="1"/>
  <c r="L2487"/>
  <c r="G2487"/>
  <c r="G2486"/>
  <c r="L2486" s="1"/>
  <c r="L2485"/>
  <c r="G2485"/>
  <c r="G2484"/>
  <c r="L2484" s="1"/>
  <c r="L2483"/>
  <c r="G2483"/>
  <c r="K2482"/>
  <c r="K2763" s="1"/>
  <c r="E2481"/>
  <c r="G2481" s="1"/>
  <c r="L2481" s="1"/>
  <c r="L2480"/>
  <c r="G2480"/>
  <c r="G2763" l="1"/>
  <c r="L2482"/>
  <c r="L2763" s="1"/>
  <c r="L2726"/>
  <c r="Q2471" l="1"/>
  <c r="Q2470"/>
  <c r="Q2469"/>
  <c r="Q2468"/>
  <c r="Q2467"/>
  <c r="Q2466"/>
  <c r="Q2465"/>
  <c r="Q2464"/>
  <c r="Q2463"/>
  <c r="Q2462"/>
  <c r="Q2461"/>
  <c r="Q2460"/>
  <c r="Q2459"/>
  <c r="Q2458"/>
  <c r="Q2457"/>
  <c r="Q2456"/>
  <c r="Q2455"/>
  <c r="Q2454"/>
  <c r="Q2453"/>
  <c r="Q2452"/>
  <c r="Q2451"/>
  <c r="Q2450"/>
  <c r="Q2472" s="1"/>
  <c r="E2473" s="1"/>
  <c r="G2448"/>
  <c r="G2447"/>
  <c r="G2446"/>
  <c r="G2445"/>
  <c r="I2444"/>
  <c r="I2443"/>
  <c r="I2442"/>
  <c r="G2441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G2389"/>
  <c r="G2387"/>
  <c r="G2386"/>
  <c r="G2385"/>
  <c r="G2384"/>
  <c r="G2383"/>
  <c r="G2382"/>
  <c r="G2381"/>
  <c r="G2380"/>
  <c r="G2379"/>
  <c r="G2378"/>
  <c r="G2377"/>
  <c r="G2376"/>
  <c r="G2375"/>
  <c r="G2374"/>
  <c r="G2373"/>
  <c r="G2372"/>
  <c r="G2371"/>
  <c r="A2362"/>
  <c r="G2361"/>
  <c r="G2360"/>
  <c r="G2359"/>
  <c r="G2358"/>
  <c r="G2357"/>
  <c r="G2356"/>
  <c r="G2355"/>
  <c r="G2347"/>
  <c r="G2346"/>
  <c r="G2345"/>
  <c r="G2344"/>
  <c r="G2343"/>
  <c r="G2342"/>
  <c r="G2341"/>
  <c r="G2340"/>
  <c r="G2339"/>
  <c r="G2338"/>
  <c r="G2337"/>
  <c r="G2336"/>
  <c r="G2335"/>
  <c r="G2334"/>
  <c r="G2333"/>
  <c r="G2332"/>
  <c r="G2331"/>
  <c r="G2330"/>
  <c r="G2329"/>
  <c r="G2328"/>
  <c r="G2327"/>
  <c r="G2326"/>
  <c r="G2325"/>
  <c r="G2324"/>
  <c r="G2323"/>
  <c r="G2322"/>
  <c r="G2321"/>
  <c r="G2320"/>
  <c r="G2319"/>
  <c r="G2318"/>
  <c r="G2317"/>
  <c r="G2316"/>
  <c r="G2315"/>
  <c r="G2314"/>
  <c r="G2313"/>
  <c r="G2312"/>
  <c r="G2311"/>
  <c r="G2310"/>
  <c r="G2309"/>
  <c r="G2308"/>
  <c r="G2307"/>
  <c r="G2306"/>
  <c r="G2305"/>
  <c r="G2304"/>
  <c r="G2303"/>
  <c r="G2302"/>
  <c r="G2301"/>
  <c r="G2300"/>
  <c r="G2299"/>
  <c r="G2298"/>
  <c r="G2297"/>
  <c r="G2296"/>
  <c r="G2295"/>
  <c r="G2294"/>
  <c r="G2293"/>
  <c r="G2292"/>
  <c r="G2291"/>
  <c r="G2290"/>
  <c r="G2289"/>
  <c r="G2288"/>
  <c r="G2287"/>
  <c r="G2286"/>
  <c r="G2285"/>
  <c r="G2284"/>
  <c r="G2283"/>
  <c r="G2282"/>
  <c r="G2281"/>
  <c r="G2280"/>
  <c r="G2279"/>
  <c r="G2278"/>
  <c r="G2277"/>
  <c r="G2276"/>
  <c r="G2275"/>
  <c r="G2274"/>
  <c r="G2273"/>
  <c r="G2272"/>
  <c r="G2271"/>
  <c r="G2270"/>
  <c r="G2269"/>
  <c r="G2268"/>
  <c r="G2267"/>
  <c r="G2266"/>
  <c r="G2265"/>
  <c r="G2264"/>
  <c r="G2263"/>
  <c r="G2262"/>
  <c r="G2261"/>
  <c r="G2260"/>
  <c r="G2259"/>
  <c r="G2258"/>
  <c r="G2257"/>
  <c r="G2256"/>
  <c r="G2255"/>
  <c r="G2254"/>
  <c r="G2253"/>
  <c r="G2252"/>
  <c r="G2251"/>
  <c r="G2250"/>
  <c r="G2249"/>
  <c r="G2248"/>
  <c r="G2247"/>
  <c r="G2246"/>
  <c r="G2245"/>
  <c r="G2244"/>
  <c r="G2243"/>
  <c r="G2242"/>
  <c r="G2241"/>
  <c r="G2240"/>
  <c r="G2239"/>
  <c r="G2238"/>
  <c r="G2237"/>
  <c r="G2236"/>
  <c r="G2235"/>
  <c r="G2234"/>
  <c r="G2233"/>
  <c r="G2232"/>
  <c r="G2231"/>
  <c r="G2230"/>
  <c r="G2229"/>
  <c r="G2228"/>
  <c r="G2227"/>
  <c r="G2226"/>
  <c r="G2225"/>
  <c r="G2224"/>
  <c r="G2223"/>
  <c r="G2222"/>
  <c r="G2221"/>
  <c r="G2220"/>
  <c r="G2219"/>
  <c r="G2218"/>
  <c r="G2217"/>
  <c r="G2216"/>
  <c r="G2215"/>
  <c r="G2214"/>
  <c r="G2213"/>
  <c r="G2212"/>
  <c r="G2211"/>
  <c r="G2210"/>
  <c r="G2209"/>
  <c r="G2208"/>
  <c r="G2207"/>
  <c r="G2206"/>
  <c r="G2205"/>
  <c r="G2204"/>
  <c r="G2203"/>
  <c r="G2202"/>
  <c r="G2201"/>
  <c r="G2200"/>
  <c r="G2199"/>
  <c r="G2198"/>
  <c r="G2197"/>
  <c r="G2196"/>
  <c r="G2195"/>
  <c r="G2194"/>
  <c r="G2193"/>
  <c r="G2192"/>
  <c r="G2191"/>
  <c r="G2190"/>
  <c r="G2189"/>
  <c r="G2188"/>
  <c r="G2187"/>
  <c r="G2186"/>
  <c r="G2185"/>
  <c r="G2184"/>
  <c r="G2183"/>
  <c r="G2182"/>
  <c r="G2181"/>
  <c r="G2180"/>
  <c r="G2179"/>
  <c r="G2178"/>
  <c r="G2177"/>
  <c r="G2176"/>
  <c r="G2175"/>
  <c r="G2174"/>
  <c r="G2173"/>
  <c r="G2172"/>
  <c r="G2171"/>
  <c r="G2170"/>
  <c r="G2169"/>
  <c r="G2168"/>
  <c r="G2167"/>
  <c r="G2166"/>
  <c r="G2165"/>
  <c r="G2164"/>
  <c r="G2163"/>
  <c r="G2162"/>
  <c r="G2161"/>
  <c r="G2160"/>
  <c r="G2159"/>
  <c r="G2158"/>
  <c r="G2157"/>
  <c r="G2156"/>
  <c r="G2155"/>
  <c r="G2154"/>
  <c r="G2153"/>
  <c r="G2152"/>
  <c r="G2151"/>
  <c r="G2150"/>
  <c r="G2149"/>
  <c r="G2148"/>
  <c r="G2147"/>
  <c r="G2146"/>
  <c r="G2145"/>
  <c r="G2144"/>
  <c r="G2143"/>
  <c r="G2142"/>
  <c r="G2141"/>
  <c r="G2140"/>
  <c r="G2139"/>
  <c r="G2138"/>
  <c r="G2137"/>
  <c r="G2136"/>
  <c r="G2135"/>
  <c r="G2134"/>
  <c r="G2133"/>
  <c r="G2132"/>
  <c r="G2131"/>
  <c r="G2130"/>
  <c r="G2129"/>
  <c r="G2128"/>
  <c r="G2127"/>
  <c r="G2126"/>
  <c r="G2125"/>
  <c r="G2124"/>
  <c r="G2123"/>
  <c r="G2122"/>
  <c r="G2121"/>
  <c r="G2120"/>
  <c r="G2119"/>
  <c r="G2118"/>
  <c r="G2117"/>
  <c r="G2116"/>
  <c r="G2115"/>
  <c r="G2114"/>
  <c r="G2113"/>
  <c r="G2112"/>
  <c r="G2111"/>
  <c r="G2110"/>
  <c r="G2109"/>
  <c r="G2108"/>
  <c r="G2107"/>
  <c r="G2106"/>
  <c r="G2105"/>
  <c r="G2104"/>
  <c r="G2103"/>
  <c r="G2102"/>
  <c r="G2101"/>
  <c r="G2100"/>
  <c r="G2099"/>
  <c r="G2098"/>
  <c r="G2097"/>
  <c r="G2096"/>
  <c r="G2095"/>
  <c r="G2094"/>
  <c r="G2093"/>
  <c r="F2092"/>
  <c r="G2092" s="1"/>
  <c r="K2082"/>
  <c r="P2081"/>
  <c r="G2081"/>
  <c r="P2080"/>
  <c r="O2080"/>
  <c r="P2079"/>
  <c r="O2079"/>
  <c r="P2078"/>
  <c r="O2078"/>
  <c r="P2077"/>
  <c r="O2077"/>
  <c r="O2082" s="1"/>
  <c r="P2076"/>
  <c r="G2076"/>
  <c r="P2075"/>
  <c r="P2074"/>
  <c r="P2073"/>
  <c r="G2072"/>
  <c r="P2072" s="1"/>
  <c r="P2071"/>
  <c r="P2070"/>
  <c r="G2069"/>
  <c r="G2082" s="1"/>
  <c r="O2066"/>
  <c r="P2066" s="1"/>
  <c r="O2065"/>
  <c r="P2065" s="1"/>
  <c r="K2064"/>
  <c r="P2064" s="1"/>
  <c r="G2063"/>
  <c r="P2063" s="1"/>
  <c r="G2062"/>
  <c r="P2062" s="1"/>
  <c r="O2061"/>
  <c r="P2061" s="1"/>
  <c r="G2060"/>
  <c r="P2060" s="1"/>
  <c r="G2059"/>
  <c r="P2059" s="1"/>
  <c r="G2058"/>
  <c r="P2058" s="1"/>
  <c r="G2057"/>
  <c r="P2057" s="1"/>
  <c r="G2056"/>
  <c r="P2056" s="1"/>
  <c r="G2055"/>
  <c r="P2055" s="1"/>
  <c r="G2054"/>
  <c r="P2054" s="1"/>
  <c r="G2053"/>
  <c r="P2053" s="1"/>
  <c r="G2052"/>
  <c r="P2052" s="1"/>
  <c r="G2051"/>
  <c r="P2051" s="1"/>
  <c r="G2050"/>
  <c r="P2050" s="1"/>
  <c r="G2049"/>
  <c r="P2049" s="1"/>
  <c r="G2048"/>
  <c r="P2048" s="1"/>
  <c r="G2047"/>
  <c r="P2047" s="1"/>
  <c r="G2046"/>
  <c r="P2046" s="1"/>
  <c r="G2045"/>
  <c r="P2045" s="1"/>
  <c r="G2044"/>
  <c r="P2044" s="1"/>
  <c r="G2043"/>
  <c r="P2043" s="1"/>
  <c r="P2042"/>
  <c r="P2041"/>
  <c r="G2040"/>
  <c r="P2040" s="1"/>
  <c r="G2039"/>
  <c r="P2039" s="1"/>
  <c r="G2038"/>
  <c r="P2038" s="1"/>
  <c r="G2037"/>
  <c r="P2037" s="1"/>
  <c r="G2036"/>
  <c r="P2036" s="1"/>
  <c r="G2035"/>
  <c r="P2035" s="1"/>
  <c r="G2034"/>
  <c r="P2034" s="1"/>
  <c r="G2033"/>
  <c r="P2033" s="1"/>
  <c r="G2032"/>
  <c r="P2032" s="1"/>
  <c r="G2031"/>
  <c r="P2031" s="1"/>
  <c r="G2030"/>
  <c r="P2030" s="1"/>
  <c r="G2029"/>
  <c r="P2029" s="1"/>
  <c r="G2028"/>
  <c r="P2028" s="1"/>
  <c r="G2027"/>
  <c r="P2027" s="1"/>
  <c r="G2026"/>
  <c r="P2026" s="1"/>
  <c r="G2025"/>
  <c r="P2025" s="1"/>
  <c r="G2024"/>
  <c r="P2024" s="1"/>
  <c r="G2023"/>
  <c r="P2023" s="1"/>
  <c r="G2022"/>
  <c r="P2022" s="1"/>
  <c r="G2021"/>
  <c r="P2021" s="1"/>
  <c r="G2020"/>
  <c r="P2020" s="1"/>
  <c r="G2019"/>
  <c r="P2019" s="1"/>
  <c r="M2015"/>
  <c r="K2015"/>
  <c r="I2015"/>
  <c r="P2015" s="1"/>
  <c r="G2015"/>
  <c r="O2014"/>
  <c r="M2014"/>
  <c r="O2013"/>
  <c r="M2013"/>
  <c r="O2012"/>
  <c r="M2012"/>
  <c r="O2011"/>
  <c r="M2011"/>
  <c r="O2010"/>
  <c r="M2010"/>
  <c r="O2009"/>
  <c r="M2009"/>
  <c r="O2008"/>
  <c r="M2008"/>
  <c r="O2007"/>
  <c r="M2007"/>
  <c r="O2006"/>
  <c r="M2006"/>
  <c r="O2005"/>
  <c r="M2005"/>
  <c r="O2004"/>
  <c r="M2004"/>
  <c r="O2003"/>
  <c r="M2003"/>
  <c r="O2002"/>
  <c r="M2002"/>
  <c r="O2001"/>
  <c r="M2001"/>
  <c r="O2000"/>
  <c r="M2000"/>
  <c r="O1999"/>
  <c r="M1999"/>
  <c r="O1998"/>
  <c r="M1998"/>
  <c r="O1997"/>
  <c r="M1997"/>
  <c r="O1996"/>
  <c r="M1996"/>
  <c r="O1995"/>
  <c r="M1995"/>
  <c r="O1994"/>
  <c r="O2015" s="1"/>
  <c r="M1994"/>
  <c r="G1991"/>
  <c r="G1990"/>
  <c r="G1989"/>
  <c r="G1988"/>
  <c r="G1987"/>
  <c r="G1986"/>
  <c r="G1985"/>
  <c r="G1984"/>
  <c r="O1983"/>
  <c r="O1982"/>
  <c r="G1982"/>
  <c r="O1981"/>
  <c r="G1981"/>
  <c r="O1980"/>
  <c r="G1980"/>
  <c r="O1979"/>
  <c r="G1979"/>
  <c r="O1978"/>
  <c r="G1978"/>
  <c r="O1977"/>
  <c r="G1977"/>
  <c r="O1976"/>
  <c r="G1976"/>
  <c r="O1975"/>
  <c r="G1975"/>
  <c r="O1974"/>
  <c r="G1974"/>
  <c r="O1973"/>
  <c r="G1973"/>
  <c r="O1972"/>
  <c r="M1972"/>
  <c r="K1972"/>
  <c r="I1972"/>
  <c r="G1972"/>
  <c r="O1971"/>
  <c r="M1971"/>
  <c r="K1971"/>
  <c r="I1971"/>
  <c r="G1971"/>
  <c r="O1970"/>
  <c r="M1970"/>
  <c r="K1970"/>
  <c r="I1970"/>
  <c r="G1970"/>
  <c r="O1969"/>
  <c r="M1969"/>
  <c r="K1969"/>
  <c r="I1969"/>
  <c r="G1969"/>
  <c r="O1968"/>
  <c r="M1968"/>
  <c r="K1968"/>
  <c r="I1968"/>
  <c r="G1968"/>
  <c r="O1967"/>
  <c r="M1967"/>
  <c r="K1967"/>
  <c r="I1967"/>
  <c r="O1966"/>
  <c r="M1966"/>
  <c r="K1966"/>
  <c r="I1966"/>
  <c r="G1966"/>
  <c r="O1965"/>
  <c r="M1965"/>
  <c r="K1965"/>
  <c r="I1965"/>
  <c r="G1965"/>
  <c r="O1964"/>
  <c r="M1964"/>
  <c r="K1964"/>
  <c r="I1964"/>
  <c r="G1964"/>
  <c r="O1963"/>
  <c r="M1963"/>
  <c r="K1963"/>
  <c r="I1963"/>
  <c r="G1963"/>
  <c r="O1962"/>
  <c r="M1962"/>
  <c r="K1962"/>
  <c r="I1962"/>
  <c r="G1962"/>
  <c r="O1961"/>
  <c r="M1961"/>
  <c r="K1961"/>
  <c r="I1961"/>
  <c r="G1961"/>
  <c r="O1960"/>
  <c r="M1960"/>
  <c r="K1960"/>
  <c r="I1960"/>
  <c r="G1960"/>
  <c r="O1959"/>
  <c r="M1959"/>
  <c r="K1959"/>
  <c r="I1959"/>
  <c r="G1959"/>
  <c r="O1958"/>
  <c r="M1958"/>
  <c r="K1958"/>
  <c r="I1958"/>
  <c r="G1958"/>
  <c r="O1957"/>
  <c r="M1957"/>
  <c r="K1957"/>
  <c r="I1957"/>
  <c r="G1957"/>
  <c r="O1956"/>
  <c r="M1956"/>
  <c r="K1956"/>
  <c r="I1956"/>
  <c r="G1956"/>
  <c r="O1955"/>
  <c r="M1955"/>
  <c r="K1955"/>
  <c r="I1955"/>
  <c r="G1955"/>
  <c r="O1954"/>
  <c r="M1954"/>
  <c r="K1954"/>
  <c r="I1954"/>
  <c r="G1954"/>
  <c r="O1953"/>
  <c r="M1953"/>
  <c r="K1953"/>
  <c r="I1953"/>
  <c r="G1953"/>
  <c r="O1952"/>
  <c r="M1952"/>
  <c r="K1952"/>
  <c r="I1952"/>
  <c r="G1952"/>
  <c r="O1951"/>
  <c r="O1992" s="1"/>
  <c r="M1951"/>
  <c r="M1992" s="1"/>
  <c r="K1951"/>
  <c r="K1992" s="1"/>
  <c r="I1951"/>
  <c r="I1992" s="1"/>
  <c r="G1951"/>
  <c r="G1992" s="1"/>
  <c r="P1992" s="1"/>
  <c r="P2016" s="1"/>
  <c r="G2362" l="1"/>
  <c r="A2363"/>
  <c r="P2067"/>
  <c r="O2067"/>
  <c r="K2067"/>
  <c r="P2069"/>
  <c r="P2082" s="1"/>
  <c r="P2083" s="1"/>
  <c r="G2067"/>
  <c r="G1940" l="1"/>
  <c r="G1939"/>
  <c r="G1938"/>
  <c r="G1937"/>
  <c r="G1941" s="1"/>
  <c r="C1942" s="1"/>
  <c r="G1930"/>
  <c r="C1931" s="1"/>
  <c r="G1929"/>
  <c r="G1921"/>
  <c r="G1920"/>
  <c r="G1919"/>
  <c r="G1918"/>
  <c r="G1917"/>
  <c r="G1916"/>
  <c r="G1915"/>
  <c r="G1914"/>
  <c r="G1913"/>
  <c r="O1912"/>
  <c r="G1911"/>
  <c r="M1910"/>
  <c r="G1909"/>
  <c r="G1908"/>
  <c r="G1907"/>
  <c r="G1906"/>
  <c r="G1905"/>
  <c r="M1904"/>
  <c r="M1903"/>
  <c r="M1902"/>
  <c r="M1901"/>
  <c r="M1900"/>
  <c r="M1899"/>
  <c r="G1898"/>
  <c r="G1897"/>
  <c r="G1922" s="1"/>
  <c r="M1896"/>
  <c r="M1895"/>
  <c r="M1894"/>
  <c r="M1922" s="1"/>
  <c r="O1893"/>
  <c r="O1892"/>
  <c r="O1922" s="1"/>
  <c r="L1881"/>
  <c r="M1881" s="1"/>
  <c r="G1880"/>
  <c r="K1879"/>
  <c r="I1878"/>
  <c r="M1877"/>
  <c r="G1876"/>
  <c r="M1875"/>
  <c r="M1874"/>
  <c r="M1873"/>
  <c r="M1872"/>
  <c r="M1871"/>
  <c r="M1870"/>
  <c r="G1869"/>
  <c r="M1868"/>
  <c r="M1867"/>
  <c r="M1866"/>
  <c r="M1865"/>
  <c r="M1864"/>
  <c r="M1863"/>
  <c r="M1862"/>
  <c r="M1861"/>
  <c r="M1860"/>
  <c r="M1859"/>
  <c r="M1858"/>
  <c r="M1857"/>
  <c r="M1856"/>
  <c r="M1855"/>
  <c r="M1854"/>
  <c r="M1853"/>
  <c r="M1852"/>
  <c r="M1851"/>
  <c r="M1850"/>
  <c r="G1849"/>
  <c r="O1848"/>
  <c r="N1848"/>
  <c r="G1846"/>
  <c r="O1845"/>
  <c r="G1844"/>
  <c r="F1844"/>
  <c r="F1843"/>
  <c r="G1843" s="1"/>
  <c r="F1842"/>
  <c r="G1842" s="1"/>
  <c r="F1841"/>
  <c r="G1841" s="1"/>
  <c r="G1840"/>
  <c r="G1839"/>
  <c r="F1838"/>
  <c r="G1838" s="1"/>
  <c r="F1837"/>
  <c r="G1837" s="1"/>
  <c r="F1836"/>
  <c r="G1836" s="1"/>
  <c r="F1835"/>
  <c r="G1835" s="1"/>
  <c r="G1834"/>
  <c r="O1833"/>
  <c r="N1832"/>
  <c r="O1832" s="1"/>
  <c r="O1831"/>
  <c r="G1830"/>
  <c r="F1830"/>
  <c r="F1829"/>
  <c r="G1829" s="1"/>
  <c r="G1828"/>
  <c r="F1828"/>
  <c r="F1827"/>
  <c r="G1827" s="1"/>
  <c r="G1826"/>
  <c r="F1826"/>
  <c r="G1825"/>
  <c r="F1824"/>
  <c r="G1824" s="1"/>
  <c r="F1823"/>
  <c r="G1823" s="1"/>
  <c r="G1822"/>
  <c r="G1821"/>
  <c r="F1820"/>
  <c r="G1820" s="1"/>
  <c r="F1819"/>
  <c r="G1819" s="1"/>
  <c r="G1818"/>
  <c r="K1817"/>
  <c r="K1816"/>
  <c r="K1815"/>
  <c r="M1814"/>
  <c r="L1813"/>
  <c r="M1813" s="1"/>
  <c r="M1812"/>
  <c r="L1812"/>
  <c r="J1811"/>
  <c r="K1811" s="1"/>
  <c r="K1810"/>
  <c r="J1810"/>
  <c r="F1809"/>
  <c r="G1809" s="1"/>
  <c r="G1808"/>
  <c r="G1807"/>
  <c r="F1807"/>
  <c r="F1806"/>
  <c r="G1806" s="1"/>
  <c r="G1805"/>
  <c r="F1805"/>
  <c r="F1804"/>
  <c r="G1804" s="1"/>
  <c r="G1803"/>
  <c r="G1802"/>
  <c r="G1801"/>
  <c r="K1800"/>
  <c r="G1799"/>
  <c r="K1798"/>
  <c r="G1797"/>
  <c r="G1796"/>
  <c r="G1795"/>
  <c r="G1794"/>
  <c r="G1793"/>
  <c r="G1792"/>
  <c r="F1791"/>
  <c r="G1791" s="1"/>
  <c r="G1790"/>
  <c r="M1789"/>
  <c r="M1788"/>
  <c r="M1787"/>
  <c r="M1786"/>
  <c r="K1785"/>
  <c r="J1785"/>
  <c r="K1784"/>
  <c r="M1783"/>
  <c r="K1782"/>
  <c r="M1781"/>
  <c r="F1780"/>
  <c r="G1780" s="1"/>
  <c r="M1779"/>
  <c r="G1778"/>
  <c r="F1777"/>
  <c r="G1777" s="1"/>
  <c r="G1776"/>
  <c r="F1776"/>
  <c r="G1775"/>
  <c r="F1775"/>
  <c r="G1774"/>
  <c r="G1773"/>
  <c r="G1772"/>
  <c r="F1772"/>
  <c r="G1771"/>
  <c r="F1771"/>
  <c r="G1770"/>
  <c r="F1770"/>
  <c r="G1769"/>
  <c r="F1769"/>
  <c r="G1768"/>
  <c r="F1768"/>
  <c r="K1767"/>
  <c r="K1766"/>
  <c r="K1765"/>
  <c r="G1764"/>
  <c r="G1763"/>
  <c r="G1762"/>
  <c r="G1761"/>
  <c r="G1760"/>
  <c r="G1759"/>
  <c r="G1758"/>
  <c r="G1757"/>
  <c r="F1757"/>
  <c r="G1756"/>
  <c r="F1756"/>
  <c r="G1755"/>
  <c r="J1754"/>
  <c r="K1754" s="1"/>
  <c r="J1753"/>
  <c r="K1753" s="1"/>
  <c r="M1752"/>
  <c r="O1751"/>
  <c r="M1750"/>
  <c r="M1749"/>
  <c r="M1748"/>
  <c r="M1747"/>
  <c r="M1746"/>
  <c r="M1745"/>
  <c r="M1744"/>
  <c r="M1743"/>
  <c r="M1742"/>
  <c r="O1741"/>
  <c r="M1740"/>
  <c r="K1739"/>
  <c r="M1738"/>
  <c r="M1737"/>
  <c r="M1736"/>
  <c r="M1735"/>
  <c r="M1734"/>
  <c r="M1733"/>
  <c r="M1732"/>
  <c r="M1731"/>
  <c r="M1730"/>
  <c r="M1729"/>
  <c r="M1728"/>
  <c r="M1727"/>
  <c r="M1726"/>
  <c r="K1725"/>
  <c r="K1724"/>
  <c r="K1723"/>
  <c r="M1722"/>
  <c r="M1721"/>
  <c r="M1720"/>
  <c r="M1719"/>
  <c r="O1718"/>
  <c r="M1717"/>
  <c r="O1716"/>
  <c r="M1715"/>
  <c r="M1714"/>
  <c r="M1713"/>
  <c r="M1712"/>
  <c r="O1711"/>
  <c r="N1711"/>
  <c r="O1710"/>
  <c r="M1709"/>
  <c r="M1708"/>
  <c r="M1707"/>
  <c r="M1706"/>
  <c r="M1705"/>
  <c r="K1704"/>
  <c r="K1703"/>
  <c r="O1702"/>
  <c r="N1701"/>
  <c r="O1701" s="1"/>
  <c r="M1700"/>
  <c r="O1699"/>
  <c r="N1699"/>
  <c r="M1698"/>
  <c r="M1697"/>
  <c r="M1696"/>
  <c r="M1695"/>
  <c r="M1694"/>
  <c r="M1693"/>
  <c r="M1692"/>
  <c r="M1691"/>
  <c r="M1690"/>
  <c r="M1689"/>
  <c r="M1688"/>
  <c r="M1687"/>
  <c r="M1686"/>
  <c r="M1685"/>
  <c r="M1684"/>
  <c r="M1683"/>
  <c r="M1682"/>
  <c r="M1681"/>
  <c r="M1680"/>
  <c r="M1679"/>
  <c r="M1678"/>
  <c r="O1677"/>
  <c r="G1677"/>
  <c r="G1882" s="1"/>
  <c r="M1676"/>
  <c r="M1675"/>
  <c r="M1674"/>
  <c r="M1673"/>
  <c r="M1672"/>
  <c r="M1671"/>
  <c r="M1670"/>
  <c r="M1669"/>
  <c r="K1668"/>
  <c r="M1667"/>
  <c r="M1666"/>
  <c r="M1665"/>
  <c r="M1664"/>
  <c r="M1882" s="1"/>
  <c r="O1663"/>
  <c r="O1662"/>
  <c r="I1661"/>
  <c r="I1882" s="1"/>
  <c r="G1651"/>
  <c r="G1650"/>
  <c r="G1649"/>
  <c r="G1648"/>
  <c r="O1647"/>
  <c r="G1646"/>
  <c r="O1645"/>
  <c r="G1644"/>
  <c r="O1643"/>
  <c r="G1642"/>
  <c r="G1641"/>
  <c r="G1640"/>
  <c r="G1639"/>
  <c r="G1638"/>
  <c r="G1637"/>
  <c r="G1636"/>
  <c r="G1635"/>
  <c r="G1634"/>
  <c r="G1633"/>
  <c r="G1632"/>
  <c r="G1631"/>
  <c r="G1630"/>
  <c r="G1629"/>
  <c r="G1628"/>
  <c r="G1627"/>
  <c r="G1626"/>
  <c r="G1625"/>
  <c r="G1624"/>
  <c r="G1623"/>
  <c r="G1622"/>
  <c r="G1621"/>
  <c r="G1620"/>
  <c r="G1619"/>
  <c r="G1618"/>
  <c r="G1617"/>
  <c r="G1616"/>
  <c r="O1615"/>
  <c r="G1614"/>
  <c r="G1613"/>
  <c r="G1612"/>
  <c r="G1611"/>
  <c r="G1610"/>
  <c r="G1609"/>
  <c r="G1608"/>
  <c r="G1607"/>
  <c r="G1606"/>
  <c r="G1605"/>
  <c r="G1652" s="1"/>
  <c r="O1604"/>
  <c r="O1603"/>
  <c r="O1651" s="1"/>
  <c r="O1592"/>
  <c r="M1592"/>
  <c r="K1592"/>
  <c r="I1592"/>
  <c r="G1591"/>
  <c r="G1590"/>
  <c r="G1589"/>
  <c r="G1588"/>
  <c r="G1587"/>
  <c r="F1587"/>
  <c r="G1586"/>
  <c r="F1586"/>
  <c r="G1585"/>
  <c r="G1584"/>
  <c r="G1583"/>
  <c r="G1582"/>
  <c r="G1592" s="1"/>
  <c r="F1593" s="1"/>
  <c r="G1577"/>
  <c r="E1576"/>
  <c r="G1576" s="1"/>
  <c r="G1575"/>
  <c r="G1574"/>
  <c r="G1573"/>
  <c r="G1572"/>
  <c r="F1572"/>
  <c r="G1571"/>
  <c r="F1571"/>
  <c r="G1570"/>
  <c r="F1570"/>
  <c r="G1569"/>
  <c r="G1568"/>
  <c r="O1567"/>
  <c r="O1566"/>
  <c r="O1565"/>
  <c r="N1565"/>
  <c r="O1564"/>
  <c r="O1563"/>
  <c r="O1562"/>
  <c r="O1561"/>
  <c r="O1560"/>
  <c r="O1559"/>
  <c r="O1558"/>
  <c r="O1557"/>
  <c r="O1556"/>
  <c r="O1555"/>
  <c r="O1554"/>
  <c r="O1553"/>
  <c r="O1552"/>
  <c r="O1551"/>
  <c r="O1550"/>
  <c r="O1549"/>
  <c r="O1548"/>
  <c r="O1547"/>
  <c r="O1546"/>
  <c r="O1545"/>
  <c r="O1544"/>
  <c r="O1543"/>
  <c r="O1542"/>
  <c r="O1541"/>
  <c r="O1540"/>
  <c r="O1539"/>
  <c r="O1538"/>
  <c r="O1537"/>
  <c r="O1536"/>
  <c r="O1535"/>
  <c r="O1534"/>
  <c r="O1533"/>
  <c r="O1532"/>
  <c r="N1531"/>
  <c r="O1531" s="1"/>
  <c r="N1530"/>
  <c r="O1530" s="1"/>
  <c r="O1529"/>
  <c r="O1528"/>
  <c r="N1528"/>
  <c r="O1527"/>
  <c r="O1526"/>
  <c r="M1525"/>
  <c r="M1524"/>
  <c r="M1523"/>
  <c r="M1522"/>
  <c r="M1521"/>
  <c r="M1520"/>
  <c r="M1519"/>
  <c r="M1578" s="1"/>
  <c r="M1518"/>
  <c r="K1517"/>
  <c r="K1516"/>
  <c r="K1515"/>
  <c r="K1514"/>
  <c r="K1513"/>
  <c r="K1512"/>
  <c r="K1511"/>
  <c r="K1510"/>
  <c r="K1509"/>
  <c r="K1508"/>
  <c r="K1507"/>
  <c r="K1506"/>
  <c r="K1505"/>
  <c r="K1504"/>
  <c r="K1503"/>
  <c r="K1502"/>
  <c r="K1501"/>
  <c r="K1500"/>
  <c r="K1499"/>
  <c r="K1498"/>
  <c r="K1497"/>
  <c r="K1496"/>
  <c r="K1495"/>
  <c r="K1578" s="1"/>
  <c r="I1494"/>
  <c r="I1493"/>
  <c r="I1578" s="1"/>
  <c r="I1492"/>
  <c r="G1491"/>
  <c r="G1490"/>
  <c r="G1489"/>
  <c r="F1488"/>
  <c r="G1488" s="1"/>
  <c r="F1487"/>
  <c r="G1487" s="1"/>
  <c r="F1486"/>
  <c r="G1486" s="1"/>
  <c r="F1485"/>
  <c r="G1485" s="1"/>
  <c r="F1484"/>
  <c r="G1484" s="1"/>
  <c r="G1483"/>
  <c r="G1482"/>
  <c r="F1481"/>
  <c r="G1481" s="1"/>
  <c r="G1480"/>
  <c r="G1479"/>
  <c r="F1478"/>
  <c r="G1478" s="1"/>
  <c r="F1477"/>
  <c r="G1477" s="1"/>
  <c r="G1476"/>
  <c r="G1475"/>
  <c r="G1474"/>
  <c r="G1473"/>
  <c r="F1472"/>
  <c r="G1472" s="1"/>
  <c r="G1471"/>
  <c r="G1470"/>
  <c r="F1470"/>
  <c r="G1469"/>
  <c r="G1468"/>
  <c r="G1467"/>
  <c r="F1466"/>
  <c r="G1466" s="1"/>
  <c r="F1465"/>
  <c r="G1465" s="1"/>
  <c r="F1464"/>
  <c r="G1464" s="1"/>
  <c r="F1463"/>
  <c r="G1463" s="1"/>
  <c r="F1462"/>
  <c r="G1462" s="1"/>
  <c r="F1461"/>
  <c r="G1461" s="1"/>
  <c r="G1460"/>
  <c r="G1459"/>
  <c r="F1459"/>
  <c r="G1458"/>
  <c r="G1457"/>
  <c r="G1456"/>
  <c r="F1455"/>
  <c r="G1455" s="1"/>
  <c r="G1454"/>
  <c r="G1453"/>
  <c r="F1453"/>
  <c r="G1452"/>
  <c r="F1451"/>
  <c r="G1451" s="1"/>
  <c r="G1450"/>
  <c r="G1449"/>
  <c r="F1448"/>
  <c r="G1448" s="1"/>
  <c r="F1447"/>
  <c r="G1447" s="1"/>
  <c r="G1446"/>
  <c r="G1445"/>
  <c r="G1444"/>
  <c r="G1443"/>
  <c r="G1442"/>
  <c r="G1441"/>
  <c r="F1441"/>
  <c r="G1440"/>
  <c r="G1439"/>
  <c r="G1438"/>
  <c r="G1437"/>
  <c r="G1436"/>
  <c r="F1436"/>
  <c r="G1435"/>
  <c r="F1435"/>
  <c r="G1434"/>
  <c r="F1433"/>
  <c r="G1433" s="1"/>
  <c r="G1432"/>
  <c r="G1431"/>
  <c r="F1430"/>
  <c r="G1430" s="1"/>
  <c r="G1429"/>
  <c r="G1428"/>
  <c r="F1428"/>
  <c r="G1427"/>
  <c r="G1426"/>
  <c r="G1425"/>
  <c r="G1424"/>
  <c r="G1423"/>
  <c r="G1422"/>
  <c r="G1421"/>
  <c r="G1420"/>
  <c r="G1419"/>
  <c r="G1418"/>
  <c r="G1417"/>
  <c r="F1416"/>
  <c r="G1416" s="1"/>
  <c r="G1415"/>
  <c r="G1414"/>
  <c r="G1413"/>
  <c r="G1412"/>
  <c r="G1411"/>
  <c r="G1410"/>
  <c r="F1410"/>
  <c r="G1409"/>
  <c r="F1409"/>
  <c r="G1408"/>
  <c r="G1407"/>
  <c r="G1406"/>
  <c r="G1405"/>
  <c r="G1404"/>
  <c r="G1403"/>
  <c r="G1402"/>
  <c r="F1402"/>
  <c r="G1401"/>
  <c r="F1401"/>
  <c r="G1400"/>
  <c r="F1399"/>
  <c r="G1399" s="1"/>
  <c r="F1398"/>
  <c r="G1398" s="1"/>
  <c r="F1397"/>
  <c r="G1397" s="1"/>
  <c r="G1396"/>
  <c r="G1395"/>
  <c r="F1395"/>
  <c r="G1394"/>
  <c r="G1393"/>
  <c r="G1392"/>
  <c r="G1391"/>
  <c r="G1390"/>
  <c r="G1389"/>
  <c r="G1388"/>
  <c r="G1387"/>
  <c r="G1386"/>
  <c r="G1385"/>
  <c r="G1384"/>
  <c r="F1383"/>
  <c r="G1383" s="1"/>
  <c r="F1382"/>
  <c r="G1382" s="1"/>
  <c r="G1381"/>
  <c r="G1380"/>
  <c r="G1379"/>
  <c r="G1378"/>
  <c r="G1377"/>
  <c r="O1578" l="1"/>
  <c r="G1578"/>
  <c r="F1579" s="1"/>
  <c r="F1594" s="1"/>
  <c r="O1882"/>
  <c r="K1882"/>
  <c r="G1883" s="1"/>
  <c r="C1923"/>
  <c r="O1652"/>
  <c r="O653" l="1"/>
  <c r="I653"/>
  <c r="G653"/>
  <c r="M1369"/>
  <c r="G1368"/>
  <c r="P1367"/>
  <c r="P1369" s="1"/>
  <c r="G1367"/>
  <c r="G1369" s="1"/>
  <c r="G1323" l="1"/>
  <c r="O1322"/>
  <c r="G1321"/>
  <c r="M1320"/>
  <c r="G1320"/>
  <c r="O1319"/>
  <c r="O1318"/>
  <c r="O1317"/>
  <c r="O1316"/>
  <c r="O1315"/>
  <c r="G1314"/>
  <c r="G1313"/>
  <c r="G1312"/>
  <c r="G1311"/>
  <c r="G1310"/>
  <c r="G1309"/>
  <c r="G1308"/>
  <c r="G1307"/>
  <c r="G1306"/>
  <c r="G1305"/>
  <c r="G1304"/>
  <c r="G1303"/>
  <c r="G1302"/>
  <c r="G1301"/>
  <c r="G1300"/>
  <c r="G1299"/>
  <c r="G1298"/>
  <c r="O1297"/>
  <c r="G1296"/>
  <c r="G1295"/>
  <c r="O1294"/>
  <c r="O1293"/>
  <c r="O1292"/>
  <c r="O1291"/>
  <c r="G1291"/>
  <c r="O1290"/>
  <c r="O1289"/>
  <c r="O1288"/>
  <c r="G1288"/>
  <c r="G1287"/>
  <c r="G1286"/>
  <c r="O1285"/>
  <c r="G1284"/>
  <c r="G1283"/>
  <c r="G1282"/>
  <c r="G1281"/>
  <c r="O1280"/>
  <c r="G1280"/>
  <c r="G1279"/>
  <c r="O1278"/>
  <c r="G1278"/>
  <c r="O1277"/>
  <c r="G1277"/>
  <c r="O1276"/>
  <c r="O1275"/>
  <c r="O1274"/>
  <c r="O1273"/>
  <c r="G1272"/>
  <c r="O1271"/>
  <c r="G1270"/>
  <c r="O1269"/>
  <c r="M1268"/>
  <c r="O1267"/>
  <c r="O1266"/>
  <c r="O1265"/>
  <c r="O1264"/>
  <c r="O1263"/>
  <c r="O1262"/>
  <c r="O1261"/>
  <c r="G1260"/>
  <c r="M1259"/>
  <c r="O1258"/>
  <c r="O1257"/>
  <c r="O1256"/>
  <c r="O1255"/>
  <c r="O1254"/>
  <c r="O1253"/>
  <c r="O1252"/>
  <c r="G1251"/>
  <c r="G1250"/>
  <c r="O1249"/>
  <c r="O1248"/>
  <c r="O1247"/>
  <c r="G1246"/>
  <c r="O1245"/>
  <c r="O1232"/>
  <c r="O1231"/>
  <c r="O1230"/>
  <c r="O1229"/>
  <c r="O1227"/>
  <c r="O1226"/>
  <c r="O1225"/>
  <c r="O1224"/>
  <c r="O1223"/>
  <c r="O1222"/>
  <c r="O1221"/>
  <c r="O1220"/>
  <c r="O1218"/>
  <c r="O1217"/>
  <c r="O1216"/>
  <c r="O1215"/>
  <c r="O1214"/>
  <c r="O1213"/>
  <c r="O1212"/>
  <c r="O1211"/>
  <c r="O1210"/>
  <c r="O1209"/>
  <c r="O1208"/>
  <c r="O1207"/>
  <c r="O1206"/>
  <c r="O1205"/>
  <c r="O1204"/>
  <c r="O1203"/>
  <c r="O1202"/>
  <c r="O1201"/>
  <c r="O1200"/>
  <c r="O1199"/>
  <c r="O1198"/>
  <c r="O1197"/>
  <c r="O1196"/>
  <c r="O1195"/>
  <c r="O1194"/>
  <c r="O1193"/>
  <c r="O1192"/>
  <c r="O1191"/>
  <c r="O1190"/>
  <c r="O1189"/>
  <c r="O1188"/>
  <c r="O1187"/>
  <c r="O1186"/>
  <c r="O1185"/>
  <c r="O1184"/>
  <c r="O1183"/>
  <c r="O1182"/>
  <c r="O1181"/>
  <c r="O1180"/>
  <c r="O1179"/>
  <c r="O1178"/>
  <c r="O1177"/>
  <c r="O1176"/>
  <c r="O1175"/>
  <c r="O1174"/>
  <c r="O1173"/>
  <c r="O1172"/>
  <c r="O1171"/>
  <c r="O1170"/>
  <c r="O1169"/>
  <c r="O1168"/>
  <c r="O1167"/>
  <c r="O1166"/>
  <c r="O1165"/>
  <c r="O1164"/>
  <c r="O1163"/>
  <c r="O1233" s="1"/>
  <c r="G1234" s="1"/>
  <c r="G1151"/>
  <c r="G1150"/>
  <c r="G1149"/>
  <c r="G1148"/>
  <c r="G1147"/>
  <c r="G1146"/>
  <c r="G1145"/>
  <c r="G1144"/>
  <c r="G1152" s="1"/>
  <c r="G1143"/>
  <c r="G1142"/>
  <c r="G1141"/>
  <c r="O1140"/>
  <c r="G1139"/>
  <c r="O1138"/>
  <c r="O1137"/>
  <c r="O1136"/>
  <c r="O1135"/>
  <c r="O1134"/>
  <c r="O1133"/>
  <c r="O1132"/>
  <c r="O1131"/>
  <c r="O1130"/>
  <c r="O1129"/>
  <c r="O1128"/>
  <c r="O1127"/>
  <c r="O1126"/>
  <c r="O1125"/>
  <c r="O1124"/>
  <c r="O1123"/>
  <c r="O1122"/>
  <c r="O1121"/>
  <c r="O1120"/>
  <c r="O1119"/>
  <c r="O1118"/>
  <c r="O1117"/>
  <c r="O1116"/>
  <c r="O1115"/>
  <c r="O1114"/>
  <c r="O1113"/>
  <c r="O1112"/>
  <c r="O1111"/>
  <c r="O1110"/>
  <c r="O1109"/>
  <c r="O1108"/>
  <c r="O1107"/>
  <c r="O1106"/>
  <c r="O1105"/>
  <c r="O1104"/>
  <c r="O1103"/>
  <c r="O1102"/>
  <c r="O1101"/>
  <c r="O1100"/>
  <c r="O1099"/>
  <c r="O1098"/>
  <c r="O1097"/>
  <c r="O1096"/>
  <c r="O1095"/>
  <c r="O1094"/>
  <c r="O1093"/>
  <c r="O1092"/>
  <c r="O1091"/>
  <c r="O1090"/>
  <c r="O1089"/>
  <c r="O1088"/>
  <c r="O1087"/>
  <c r="O1086"/>
  <c r="O1085"/>
  <c r="O1084"/>
  <c r="O1083"/>
  <c r="O1082"/>
  <c r="O1081"/>
  <c r="O1080"/>
  <c r="O1079"/>
  <c r="O1078"/>
  <c r="O1077"/>
  <c r="O1076"/>
  <c r="O1075"/>
  <c r="O1074"/>
  <c r="O1073"/>
  <c r="O1072"/>
  <c r="O1071"/>
  <c r="O1070"/>
  <c r="O1069"/>
  <c r="O1068"/>
  <c r="O1067"/>
  <c r="O1066"/>
  <c r="O1065"/>
  <c r="O1064"/>
  <c r="O1063"/>
  <c r="O1062"/>
  <c r="O1061"/>
  <c r="O1060"/>
  <c r="O1059"/>
  <c r="O1058"/>
  <c r="O1057"/>
  <c r="O1056"/>
  <c r="O1055"/>
  <c r="O1054"/>
  <c r="O1053"/>
  <c r="O1052"/>
  <c r="O1051"/>
  <c r="O1050"/>
  <c r="O1049"/>
  <c r="O1048"/>
  <c r="O1047"/>
  <c r="O1046"/>
  <c r="O1045"/>
  <c r="O1044"/>
  <c r="O1043"/>
  <c r="O1042"/>
  <c r="O1041"/>
  <c r="O1040"/>
  <c r="O1039"/>
  <c r="O1038"/>
  <c r="O1037"/>
  <c r="O1036"/>
  <c r="O1035"/>
  <c r="O1034"/>
  <c r="O1033"/>
  <c r="O1032"/>
  <c r="O1031"/>
  <c r="O1030"/>
  <c r="O1029"/>
  <c r="O1028"/>
  <c r="O1027"/>
  <c r="O1026"/>
  <c r="O1025"/>
  <c r="O1024"/>
  <c r="O1023"/>
  <c r="O1022"/>
  <c r="O1021"/>
  <c r="O1020"/>
  <c r="O1019"/>
  <c r="O1018"/>
  <c r="O1017"/>
  <c r="O1016"/>
  <c r="O1015"/>
  <c r="O1014"/>
  <c r="O1013"/>
  <c r="O1012"/>
  <c r="O1011"/>
  <c r="O1010"/>
  <c r="O1009"/>
  <c r="O1008"/>
  <c r="O1007"/>
  <c r="O1006"/>
  <c r="O1005"/>
  <c r="O1004"/>
  <c r="O1003"/>
  <c r="O1002"/>
  <c r="O1001"/>
  <c r="O1000"/>
  <c r="O999"/>
  <c r="O998"/>
  <c r="O997"/>
  <c r="O996"/>
  <c r="O995"/>
  <c r="O994"/>
  <c r="O993"/>
  <c r="O992"/>
  <c r="O991"/>
  <c r="O990"/>
  <c r="O989"/>
  <c r="O988"/>
  <c r="O987"/>
  <c r="O986"/>
  <c r="O985"/>
  <c r="O984"/>
  <c r="O983"/>
  <c r="O982"/>
  <c r="O981"/>
  <c r="O980"/>
  <c r="O979"/>
  <c r="O978"/>
  <c r="O977"/>
  <c r="O976"/>
  <c r="O975"/>
  <c r="O974"/>
  <c r="O973"/>
  <c r="O972"/>
  <c r="O971"/>
  <c r="O970"/>
  <c r="O969"/>
  <c r="O968"/>
  <c r="O967"/>
  <c r="O966"/>
  <c r="O965"/>
  <c r="O964"/>
  <c r="O963"/>
  <c r="O962"/>
  <c r="O961"/>
  <c r="O960"/>
  <c r="O959"/>
  <c r="O958"/>
  <c r="O957"/>
  <c r="O956"/>
  <c r="O955"/>
  <c r="O954"/>
  <c r="O953"/>
  <c r="O952"/>
  <c r="O951"/>
  <c r="O950"/>
  <c r="O949"/>
  <c r="O948"/>
  <c r="O947"/>
  <c r="O946"/>
  <c r="O945"/>
  <c r="O944"/>
  <c r="O943"/>
  <c r="O942"/>
  <c r="O941"/>
  <c r="O940"/>
  <c r="O939"/>
  <c r="O938"/>
  <c r="O937"/>
  <c r="O936"/>
  <c r="O935"/>
  <c r="O934"/>
  <c r="O933"/>
  <c r="O932"/>
  <c r="O931"/>
  <c r="O930"/>
  <c r="O929"/>
  <c r="O928"/>
  <c r="O927"/>
  <c r="O926"/>
  <c r="O925"/>
  <c r="O924"/>
  <c r="O923"/>
  <c r="O922"/>
  <c r="O921"/>
  <c r="O920"/>
  <c r="O919"/>
  <c r="O918"/>
  <c r="O917"/>
  <c r="O916"/>
  <c r="O915"/>
  <c r="O914"/>
  <c r="O913"/>
  <c r="O912"/>
  <c r="O911"/>
  <c r="O910"/>
  <c r="O909"/>
  <c r="O908"/>
  <c r="O907"/>
  <c r="O906"/>
  <c r="O905"/>
  <c r="O904"/>
  <c r="O903"/>
  <c r="O902"/>
  <c r="O901"/>
  <c r="O900"/>
  <c r="O899"/>
  <c r="O898"/>
  <c r="O897"/>
  <c r="O896"/>
  <c r="O895"/>
  <c r="O894"/>
  <c r="O893"/>
  <c r="O892"/>
  <c r="O891"/>
  <c r="O890"/>
  <c r="O889"/>
  <c r="O888"/>
  <c r="O887"/>
  <c r="O886"/>
  <c r="O885"/>
  <c r="O884"/>
  <c r="O883"/>
  <c r="O882"/>
  <c r="O881"/>
  <c r="O880"/>
  <c r="O879"/>
  <c r="O878"/>
  <c r="O877"/>
  <c r="O876"/>
  <c r="O875"/>
  <c r="O874"/>
  <c r="O873"/>
  <c r="O872"/>
  <c r="O871"/>
  <c r="O870"/>
  <c r="O869"/>
  <c r="O868"/>
  <c r="O867"/>
  <c r="O866"/>
  <c r="O865"/>
  <c r="O864"/>
  <c r="O863"/>
  <c r="O862"/>
  <c r="O861"/>
  <c r="O860"/>
  <c r="O859"/>
  <c r="O858"/>
  <c r="O857"/>
  <c r="O856"/>
  <c r="O855"/>
  <c r="O854"/>
  <c r="O853"/>
  <c r="O852"/>
  <c r="O851"/>
  <c r="O850"/>
  <c r="O849"/>
  <c r="O848"/>
  <c r="O847"/>
  <c r="O846"/>
  <c r="O845"/>
  <c r="O844"/>
  <c r="O843"/>
  <c r="O842"/>
  <c r="O841"/>
  <c r="O840"/>
  <c r="O839"/>
  <c r="O838"/>
  <c r="O837"/>
  <c r="O836"/>
  <c r="O835"/>
  <c r="O834"/>
  <c r="O833"/>
  <c r="O832"/>
  <c r="O831"/>
  <c r="O830"/>
  <c r="O829"/>
  <c r="O828"/>
  <c r="O827"/>
  <c r="O826"/>
  <c r="O825"/>
  <c r="O824"/>
  <c r="O823"/>
  <c r="O822"/>
  <c r="O821"/>
  <c r="O820"/>
  <c r="O819"/>
  <c r="O818"/>
  <c r="O817"/>
  <c r="O816"/>
  <c r="O815"/>
  <c r="O814"/>
  <c r="O813"/>
  <c r="O812"/>
  <c r="O811"/>
  <c r="O810"/>
  <c r="O809"/>
  <c r="O808"/>
  <c r="O807"/>
  <c r="O806"/>
  <c r="O805"/>
  <c r="O804"/>
  <c r="O803"/>
  <c r="O802"/>
  <c r="O801"/>
  <c r="O800"/>
  <c r="O799"/>
  <c r="O798"/>
  <c r="O797"/>
  <c r="O796"/>
  <c r="O795"/>
  <c r="O794"/>
  <c r="O793"/>
  <c r="O792"/>
  <c r="O791"/>
  <c r="O790"/>
  <c r="O789"/>
  <c r="O788"/>
  <c r="O787"/>
  <c r="O786"/>
  <c r="O785"/>
  <c r="O784"/>
  <c r="O783"/>
  <c r="O782"/>
  <c r="O781"/>
  <c r="O780"/>
  <c r="O779"/>
  <c r="O778"/>
  <c r="O777"/>
  <c r="O776"/>
  <c r="O775"/>
  <c r="O774"/>
  <c r="O773"/>
  <c r="O772"/>
  <c r="O771"/>
  <c r="O770"/>
  <c r="O769"/>
  <c r="O768"/>
  <c r="O767"/>
  <c r="O766"/>
  <c r="O765"/>
  <c r="O764"/>
  <c r="O763"/>
  <c r="O762"/>
  <c r="O761"/>
  <c r="O760"/>
  <c r="O759"/>
  <c r="O758"/>
  <c r="O757"/>
  <c r="O756"/>
  <c r="O755"/>
  <c r="O754"/>
  <c r="O753"/>
  <c r="O752"/>
  <c r="O751"/>
  <c r="O750"/>
  <c r="O749"/>
  <c r="O748"/>
  <c r="O747"/>
  <c r="O746"/>
  <c r="O745"/>
  <c r="O744"/>
  <c r="O743"/>
  <c r="O742"/>
  <c r="O741"/>
  <c r="O740"/>
  <c r="O739"/>
  <c r="O738"/>
  <c r="O737"/>
  <c r="O736"/>
  <c r="O735"/>
  <c r="O734"/>
  <c r="O733"/>
  <c r="O732"/>
  <c r="O731"/>
  <c r="O730"/>
  <c r="O729"/>
  <c r="O728"/>
  <c r="O727"/>
  <c r="O726"/>
  <c r="O725"/>
  <c r="O724"/>
  <c r="O723"/>
  <c r="O722"/>
  <c r="O721"/>
  <c r="O720"/>
  <c r="O719"/>
  <c r="O718"/>
  <c r="O717"/>
  <c r="O716"/>
  <c r="O715"/>
  <c r="O714"/>
  <c r="O713"/>
  <c r="O712"/>
  <c r="O711"/>
  <c r="O710"/>
  <c r="O709"/>
  <c r="O708"/>
  <c r="O707"/>
  <c r="O706"/>
  <c r="O705"/>
  <c r="O704"/>
  <c r="O703"/>
  <c r="O702"/>
  <c r="O701"/>
  <c r="O700"/>
  <c r="O699"/>
  <c r="O698"/>
  <c r="O697"/>
  <c r="O696"/>
  <c r="O695"/>
  <c r="O694"/>
  <c r="O693"/>
  <c r="O692"/>
  <c r="O691"/>
  <c r="O690"/>
  <c r="O689"/>
  <c r="O688"/>
  <c r="O687"/>
  <c r="O686"/>
  <c r="O685"/>
  <c r="O684"/>
  <c r="O683"/>
  <c r="O682"/>
  <c r="O681"/>
  <c r="O680"/>
  <c r="O679"/>
  <c r="O678"/>
  <c r="O677"/>
  <c r="O676"/>
  <c r="O675"/>
  <c r="O674"/>
  <c r="O673"/>
  <c r="O672"/>
  <c r="O671"/>
  <c r="O670"/>
  <c r="O669"/>
  <c r="O668"/>
  <c r="O667"/>
  <c r="O666"/>
  <c r="O665"/>
  <c r="O664"/>
  <c r="O663"/>
  <c r="G652"/>
  <c r="G651"/>
  <c r="G650"/>
  <c r="G649"/>
  <c r="G648"/>
  <c r="G647"/>
  <c r="I646"/>
  <c r="G645"/>
  <c r="G644"/>
  <c r="G643"/>
  <c r="G642"/>
  <c r="G641"/>
  <c r="G640"/>
  <c r="O639"/>
  <c r="O638"/>
  <c r="G637"/>
  <c r="G636"/>
  <c r="G635"/>
  <c r="O621"/>
  <c r="G620"/>
  <c r="O619"/>
  <c r="G619"/>
  <c r="G618"/>
  <c r="G617"/>
  <c r="G616"/>
  <c r="G615"/>
  <c r="G614"/>
  <c r="G613"/>
  <c r="G612"/>
  <c r="G611"/>
  <c r="G610"/>
  <c r="G609"/>
  <c r="G608"/>
  <c r="G607"/>
  <c r="G606"/>
  <c r="G605"/>
  <c r="G604"/>
  <c r="G603"/>
  <c r="G602"/>
  <c r="G601"/>
  <c r="G600"/>
  <c r="G599"/>
  <c r="G598"/>
  <c r="G597"/>
  <c r="G596"/>
  <c r="G595"/>
  <c r="G594"/>
  <c r="G593"/>
  <c r="G592"/>
  <c r="O591"/>
  <c r="G591"/>
  <c r="G590"/>
  <c r="G589"/>
  <c r="G588"/>
  <c r="G587"/>
  <c r="G586"/>
  <c r="G584"/>
  <c r="G583"/>
  <c r="G582"/>
  <c r="O581"/>
  <c r="G581"/>
  <c r="O580"/>
  <c r="G580"/>
  <c r="O579"/>
  <c r="M578"/>
  <c r="O577"/>
  <c r="O576"/>
  <c r="O575"/>
  <c r="O574"/>
  <c r="O573"/>
  <c r="O572"/>
  <c r="O571"/>
  <c r="O570"/>
  <c r="O569"/>
  <c r="O568"/>
  <c r="O567"/>
  <c r="O566"/>
  <c r="O565"/>
  <c r="O564"/>
  <c r="O563"/>
  <c r="O562"/>
  <c r="O561"/>
  <c r="M560"/>
  <c r="M559"/>
  <c r="M558"/>
  <c r="M557"/>
  <c r="M556"/>
  <c r="M555"/>
  <c r="M554"/>
  <c r="M553"/>
  <c r="M552"/>
  <c r="M551"/>
  <c r="M550"/>
  <c r="M549"/>
  <c r="M548"/>
  <c r="M547"/>
  <c r="M546"/>
  <c r="M545"/>
  <c r="K544"/>
  <c r="K543"/>
  <c r="K542"/>
  <c r="K541"/>
  <c r="K540"/>
  <c r="K622" s="1"/>
  <c r="G539"/>
  <c r="G538"/>
  <c r="G537"/>
  <c r="G536"/>
  <c r="G535"/>
  <c r="G534"/>
  <c r="G533"/>
  <c r="G532"/>
  <c r="G531"/>
  <c r="G530"/>
  <c r="G529"/>
  <c r="G528"/>
  <c r="G527"/>
  <c r="G526"/>
  <c r="G525"/>
  <c r="G524"/>
  <c r="G523"/>
  <c r="G522"/>
  <c r="G521"/>
  <c r="G520"/>
  <c r="G519"/>
  <c r="G518"/>
  <c r="G517"/>
  <c r="G516"/>
  <c r="N505"/>
  <c r="M505"/>
  <c r="L505"/>
  <c r="K505"/>
  <c r="J505"/>
  <c r="H505"/>
  <c r="G502"/>
  <c r="G501"/>
  <c r="G500"/>
  <c r="G499"/>
  <c r="G498"/>
  <c r="G497"/>
  <c r="G496"/>
  <c r="G495"/>
  <c r="G494"/>
  <c r="G493"/>
  <c r="G492"/>
  <c r="G491"/>
  <c r="G490"/>
  <c r="G489"/>
  <c r="G488"/>
  <c r="G487"/>
  <c r="G486"/>
  <c r="G485"/>
  <c r="G484"/>
  <c r="G483"/>
  <c r="E482"/>
  <c r="G482" s="1"/>
  <c r="G481"/>
  <c r="G480"/>
  <c r="G479"/>
  <c r="G478"/>
  <c r="G477"/>
  <c r="F476"/>
  <c r="F505" s="1"/>
  <c r="Q505" s="1"/>
  <c r="G475"/>
  <c r="G474"/>
  <c r="G473"/>
  <c r="G472"/>
  <c r="G471"/>
  <c r="G470"/>
  <c r="G469"/>
  <c r="G468"/>
  <c r="G467"/>
  <c r="G466"/>
  <c r="G465"/>
  <c r="G464"/>
  <c r="G463"/>
  <c r="I462"/>
  <c r="I505" s="1"/>
  <c r="O461"/>
  <c r="O460"/>
  <c r="O459"/>
  <c r="O458"/>
  <c r="O457"/>
  <c r="O456"/>
  <c r="O455"/>
  <c r="O454"/>
  <c r="O453"/>
  <c r="O452"/>
  <c r="O451"/>
  <c r="O450"/>
  <c r="O449"/>
  <c r="O448"/>
  <c r="O447"/>
  <c r="O446"/>
  <c r="O445"/>
  <c r="O444"/>
  <c r="O443"/>
  <c r="O442"/>
  <c r="O441"/>
  <c r="O440"/>
  <c r="O439"/>
  <c r="O438"/>
  <c r="O437"/>
  <c r="O436"/>
  <c r="I426"/>
  <c r="L425"/>
  <c r="J425"/>
  <c r="H425"/>
  <c r="G422"/>
  <c r="G421"/>
  <c r="G420"/>
  <c r="G419"/>
  <c r="G418"/>
  <c r="G417"/>
  <c r="G416"/>
  <c r="G415"/>
  <c r="G414"/>
  <c r="G413"/>
  <c r="G412"/>
  <c r="G411"/>
  <c r="G410"/>
  <c r="G409"/>
  <c r="F408"/>
  <c r="G408" s="1"/>
  <c r="G407"/>
  <c r="F406"/>
  <c r="G406" s="1"/>
  <c r="G405"/>
  <c r="G404"/>
  <c r="G403"/>
  <c r="G402"/>
  <c r="E401"/>
  <c r="G401" s="1"/>
  <c r="G400"/>
  <c r="G399"/>
  <c r="G398"/>
  <c r="G397"/>
  <c r="F397"/>
  <c r="G396"/>
  <c r="G395"/>
  <c r="G394"/>
  <c r="F393"/>
  <c r="F425" s="1"/>
  <c r="G392"/>
  <c r="G391"/>
  <c r="G390"/>
  <c r="G389"/>
  <c r="G388"/>
  <c r="G387"/>
  <c r="G386"/>
  <c r="G385"/>
  <c r="G384"/>
  <c r="G383"/>
  <c r="G382"/>
  <c r="G381"/>
  <c r="G380"/>
  <c r="G379"/>
  <c r="G378"/>
  <c r="G377"/>
  <c r="K376"/>
  <c r="K375"/>
  <c r="K374"/>
  <c r="K373"/>
  <c r="K426" s="1"/>
  <c r="M372"/>
  <c r="M371"/>
  <c r="M370"/>
  <c r="M369"/>
  <c r="M368"/>
  <c r="M367"/>
  <c r="M366"/>
  <c r="M365"/>
  <c r="M364"/>
  <c r="O363"/>
  <c r="O362"/>
  <c r="O361"/>
  <c r="O360"/>
  <c r="O359"/>
  <c r="O358"/>
  <c r="O357"/>
  <c r="O356"/>
  <c r="N355"/>
  <c r="N425" s="1"/>
  <c r="P425" s="1"/>
  <c r="O354"/>
  <c r="G341"/>
  <c r="P341" s="1"/>
  <c r="P340"/>
  <c r="P339"/>
  <c r="O339"/>
  <c r="O338"/>
  <c r="P338" s="1"/>
  <c r="P337"/>
  <c r="O337"/>
  <c r="O336"/>
  <c r="P336" s="1"/>
  <c r="P334"/>
  <c r="O334"/>
  <c r="O333"/>
  <c r="P333" s="1"/>
  <c r="P332"/>
  <c r="O332"/>
  <c r="O331"/>
  <c r="P331" s="1"/>
  <c r="P330"/>
  <c r="O330"/>
  <c r="K328"/>
  <c r="P328" s="1"/>
  <c r="P327"/>
  <c r="K327"/>
  <c r="K326"/>
  <c r="P326" s="1"/>
  <c r="P325"/>
  <c r="K325"/>
  <c r="K324"/>
  <c r="P324" s="1"/>
  <c r="P323"/>
  <c r="K323"/>
  <c r="K322"/>
  <c r="P322" s="1"/>
  <c r="P321"/>
  <c r="K321"/>
  <c r="K320"/>
  <c r="P320" s="1"/>
  <c r="P319"/>
  <c r="K319"/>
  <c r="K318"/>
  <c r="P318" s="1"/>
  <c r="P317"/>
  <c r="K317"/>
  <c r="K316"/>
  <c r="P316" s="1"/>
  <c r="P315"/>
  <c r="K315"/>
  <c r="K314"/>
  <c r="P314" s="1"/>
  <c r="P313"/>
  <c r="K313"/>
  <c r="K312"/>
  <c r="P312" s="1"/>
  <c r="P311"/>
  <c r="K311"/>
  <c r="K310"/>
  <c r="P310" s="1"/>
  <c r="P309"/>
  <c r="K309"/>
  <c r="K308"/>
  <c r="P308" s="1"/>
  <c r="P307"/>
  <c r="K307"/>
  <c r="P306"/>
  <c r="K306"/>
  <c r="P305"/>
  <c r="K305"/>
  <c r="P304"/>
  <c r="K304"/>
  <c r="P303"/>
  <c r="K303"/>
  <c r="P302"/>
  <c r="K302"/>
  <c r="P301"/>
  <c r="K301"/>
  <c r="P300"/>
  <c r="K300"/>
  <c r="P299"/>
  <c r="K299"/>
  <c r="P298"/>
  <c r="K298"/>
  <c r="P297"/>
  <c r="K297"/>
  <c r="P296"/>
  <c r="K296"/>
  <c r="P295"/>
  <c r="K295"/>
  <c r="P294"/>
  <c r="K294"/>
  <c r="P293"/>
  <c r="K293"/>
  <c r="P292"/>
  <c r="K292"/>
  <c r="P291"/>
  <c r="K291"/>
  <c r="P290"/>
  <c r="K290"/>
  <c r="P289"/>
  <c r="K289"/>
  <c r="P288"/>
  <c r="K288"/>
  <c r="P287"/>
  <c r="K287"/>
  <c r="P285"/>
  <c r="K285"/>
  <c r="P284"/>
  <c r="K284"/>
  <c r="P283"/>
  <c r="K283"/>
  <c r="P282"/>
  <c r="K282"/>
  <c r="P281"/>
  <c r="K281"/>
  <c r="P280"/>
  <c r="K280"/>
  <c r="P279"/>
  <c r="K279"/>
  <c r="P278"/>
  <c r="K278"/>
  <c r="P277"/>
  <c r="K277"/>
  <c r="P276"/>
  <c r="K276"/>
  <c r="P275"/>
  <c r="K275"/>
  <c r="P274"/>
  <c r="K274"/>
  <c r="P273"/>
  <c r="K273"/>
  <c r="P272"/>
  <c r="K272"/>
  <c r="P271"/>
  <c r="K271"/>
  <c r="P270"/>
  <c r="K270"/>
  <c r="P269"/>
  <c r="K269"/>
  <c r="P268"/>
  <c r="K268"/>
  <c r="P267"/>
  <c r="K267"/>
  <c r="P266"/>
  <c r="K266"/>
  <c r="P265"/>
  <c r="K265"/>
  <c r="P264"/>
  <c r="K264"/>
  <c r="P263"/>
  <c r="K263"/>
  <c r="P262"/>
  <c r="K262"/>
  <c r="P260"/>
  <c r="M260"/>
  <c r="P259"/>
  <c r="M259"/>
  <c r="P258"/>
  <c r="M258"/>
  <c r="P256"/>
  <c r="O256"/>
  <c r="P255"/>
  <c r="I255"/>
  <c r="P254"/>
  <c r="G254"/>
  <c r="P253"/>
  <c r="G253"/>
  <c r="P252"/>
  <c r="G252"/>
  <c r="P251"/>
  <c r="G251"/>
  <c r="P250"/>
  <c r="G250"/>
  <c r="P249"/>
  <c r="G249"/>
  <c r="P248"/>
  <c r="G248"/>
  <c r="P247"/>
  <c r="G247"/>
  <c r="P246"/>
  <c r="G246"/>
  <c r="P245"/>
  <c r="M245"/>
  <c r="P244"/>
  <c r="M244"/>
  <c r="P243"/>
  <c r="M243"/>
  <c r="P242"/>
  <c r="M242"/>
  <c r="P241"/>
  <c r="M241"/>
  <c r="P240"/>
  <c r="M240"/>
  <c r="P239"/>
  <c r="M239"/>
  <c r="P238"/>
  <c r="M238"/>
  <c r="P237"/>
  <c r="G237"/>
  <c r="P235"/>
  <c r="K235"/>
  <c r="P234"/>
  <c r="K234"/>
  <c r="P233"/>
  <c r="K233"/>
  <c r="P232"/>
  <c r="G232"/>
  <c r="P231"/>
  <c r="G231"/>
  <c r="P230"/>
  <c r="K230"/>
  <c r="P229"/>
  <c r="G229"/>
  <c r="P227"/>
  <c r="O227"/>
  <c r="P226"/>
  <c r="O226"/>
  <c r="P224"/>
  <c r="G224"/>
  <c r="P223"/>
  <c r="G223"/>
  <c r="P222"/>
  <c r="G222"/>
  <c r="P221"/>
  <c r="G221"/>
  <c r="P220"/>
  <c r="G220"/>
  <c r="P218"/>
  <c r="K218"/>
  <c r="P217"/>
  <c r="K217"/>
  <c r="P216"/>
  <c r="K216"/>
  <c r="K342" s="1"/>
  <c r="P214"/>
  <c r="G214"/>
  <c r="I213"/>
  <c r="I342" s="1"/>
  <c r="G213"/>
  <c r="P213" s="1"/>
  <c r="O211"/>
  <c r="P211" s="1"/>
  <c r="O210"/>
  <c r="P210" s="1"/>
  <c r="O209"/>
  <c r="P209" s="1"/>
  <c r="O208"/>
  <c r="P208" s="1"/>
  <c r="O207"/>
  <c r="P207" s="1"/>
  <c r="O206"/>
  <c r="P206" s="1"/>
  <c r="G204"/>
  <c r="P204" s="1"/>
  <c r="G203"/>
  <c r="P203" s="1"/>
  <c r="G202"/>
  <c r="P202" s="1"/>
  <c r="G200"/>
  <c r="P200" s="1"/>
  <c r="G199"/>
  <c r="P199" s="1"/>
  <c r="G198"/>
  <c r="P198" s="1"/>
  <c r="G197"/>
  <c r="P197" s="1"/>
  <c r="M195"/>
  <c r="P195" s="1"/>
  <c r="M194"/>
  <c r="P194" s="1"/>
  <c r="M193"/>
  <c r="P193" s="1"/>
  <c r="M192"/>
  <c r="P192" s="1"/>
  <c r="M191"/>
  <c r="P191" s="1"/>
  <c r="M190"/>
  <c r="P190" s="1"/>
  <c r="M189"/>
  <c r="P189" s="1"/>
  <c r="M188"/>
  <c r="P188" s="1"/>
  <c r="G186"/>
  <c r="P186" s="1"/>
  <c r="O184"/>
  <c r="P184" s="1"/>
  <c r="O183"/>
  <c r="P183" s="1"/>
  <c r="M181"/>
  <c r="P181" s="1"/>
  <c r="M180"/>
  <c r="P180" s="1"/>
  <c r="M179"/>
  <c r="P179" s="1"/>
  <c r="M178"/>
  <c r="P178" s="1"/>
  <c r="M177"/>
  <c r="P177" s="1"/>
  <c r="M176"/>
  <c r="P176" s="1"/>
  <c r="M175"/>
  <c r="P175" s="1"/>
  <c r="O173"/>
  <c r="P173" s="1"/>
  <c r="O172"/>
  <c r="P172" s="1"/>
  <c r="O171"/>
  <c r="P171" s="1"/>
  <c r="M169"/>
  <c r="P169" s="1"/>
  <c r="M168"/>
  <c r="P168" s="1"/>
  <c r="M167"/>
  <c r="P167" s="1"/>
  <c r="M165"/>
  <c r="P165" s="1"/>
  <c r="M163"/>
  <c r="P163" s="1"/>
  <c r="M161"/>
  <c r="P161" s="1"/>
  <c r="M159"/>
  <c r="P159" s="1"/>
  <c r="M157"/>
  <c r="P157" s="1"/>
  <c r="M155"/>
  <c r="P155" s="1"/>
  <c r="M154"/>
  <c r="P154" s="1"/>
  <c r="M153"/>
  <c r="P153" s="1"/>
  <c r="M152"/>
  <c r="P152" s="1"/>
  <c r="M151"/>
  <c r="P151" s="1"/>
  <c r="M150"/>
  <c r="P150" s="1"/>
  <c r="M149"/>
  <c r="P149" s="1"/>
  <c r="M148"/>
  <c r="P148" s="1"/>
  <c r="M147"/>
  <c r="P147" s="1"/>
  <c r="M146"/>
  <c r="P146" s="1"/>
  <c r="M145"/>
  <c r="P145" s="1"/>
  <c r="M144"/>
  <c r="P144" s="1"/>
  <c r="M143"/>
  <c r="P143" s="1"/>
  <c r="M142"/>
  <c r="P142" s="1"/>
  <c r="G141"/>
  <c r="P141" s="1"/>
  <c r="O140"/>
  <c r="P140" s="1"/>
  <c r="O139"/>
  <c r="P139" s="1"/>
  <c r="O138"/>
  <c r="P138" s="1"/>
  <c r="G137"/>
  <c r="P137" s="1"/>
  <c r="G136"/>
  <c r="P136" s="1"/>
  <c r="G135"/>
  <c r="P135" s="1"/>
  <c r="G133"/>
  <c r="P133" s="1"/>
  <c r="G132"/>
  <c r="P132" s="1"/>
  <c r="G131"/>
  <c r="P131" s="1"/>
  <c r="M130"/>
  <c r="P130" s="1"/>
  <c r="G129"/>
  <c r="P129" s="1"/>
  <c r="M128"/>
  <c r="P128" s="1"/>
  <c r="G127"/>
  <c r="P127" s="1"/>
  <c r="G126"/>
  <c r="P126" s="1"/>
  <c r="M124"/>
  <c r="P124" s="1"/>
  <c r="M123"/>
  <c r="P123" s="1"/>
  <c r="M122"/>
  <c r="P122" s="1"/>
  <c r="M121"/>
  <c r="P121" s="1"/>
  <c r="M120"/>
  <c r="P120" s="1"/>
  <c r="M119"/>
  <c r="P119" s="1"/>
  <c r="M118"/>
  <c r="P118" s="1"/>
  <c r="M117"/>
  <c r="P117" s="1"/>
  <c r="M116"/>
  <c r="P116" s="1"/>
  <c r="M115"/>
  <c r="P115" s="1"/>
  <c r="M114"/>
  <c r="P114" s="1"/>
  <c r="M113"/>
  <c r="P113" s="1"/>
  <c r="M112"/>
  <c r="P112" s="1"/>
  <c r="M111"/>
  <c r="P111" s="1"/>
  <c r="M110"/>
  <c r="P110" s="1"/>
  <c r="M109"/>
  <c r="P109" s="1"/>
  <c r="M108"/>
  <c r="P108" s="1"/>
  <c r="M107"/>
  <c r="P107" s="1"/>
  <c r="M106"/>
  <c r="P106" s="1"/>
  <c r="M105"/>
  <c r="P105" s="1"/>
  <c r="M104"/>
  <c r="P104" s="1"/>
  <c r="M103"/>
  <c r="P103" s="1"/>
  <c r="M102"/>
  <c r="P102" s="1"/>
  <c r="M101"/>
  <c r="P101" s="1"/>
  <c r="M100"/>
  <c r="P100" s="1"/>
  <c r="M99"/>
  <c r="P99" s="1"/>
  <c r="M98"/>
  <c r="P98" s="1"/>
  <c r="M97"/>
  <c r="P97" s="1"/>
  <c r="M96"/>
  <c r="P96" s="1"/>
  <c r="M94"/>
  <c r="P94" s="1"/>
  <c r="M93"/>
  <c r="P93" s="1"/>
  <c r="M92"/>
  <c r="P92" s="1"/>
  <c r="M91"/>
  <c r="P91" s="1"/>
  <c r="M89"/>
  <c r="P89" s="1"/>
  <c r="M88"/>
  <c r="P88" s="1"/>
  <c r="M87"/>
  <c r="P87" s="1"/>
  <c r="M86"/>
  <c r="P86" s="1"/>
  <c r="M85"/>
  <c r="P85" s="1"/>
  <c r="M84"/>
  <c r="P84" s="1"/>
  <c r="M83"/>
  <c r="P83" s="1"/>
  <c r="M82"/>
  <c r="P82" s="1"/>
  <c r="M81"/>
  <c r="P81" s="1"/>
  <c r="M80"/>
  <c r="P80" s="1"/>
  <c r="M78"/>
  <c r="P78" s="1"/>
  <c r="M77"/>
  <c r="P77" s="1"/>
  <c r="M76"/>
  <c r="P76" s="1"/>
  <c r="M75"/>
  <c r="P75" s="1"/>
  <c r="M74"/>
  <c r="P74" s="1"/>
  <c r="M73"/>
  <c r="P73" s="1"/>
  <c r="M72"/>
  <c r="P72" s="1"/>
  <c r="M71"/>
  <c r="P71" s="1"/>
  <c r="M70"/>
  <c r="P70" s="1"/>
  <c r="M69"/>
  <c r="P69" s="1"/>
  <c r="M68"/>
  <c r="P68" s="1"/>
  <c r="M66"/>
  <c r="P66" s="1"/>
  <c r="M65"/>
  <c r="P65" s="1"/>
  <c r="M64"/>
  <c r="P64" s="1"/>
  <c r="G63"/>
  <c r="P63" s="1"/>
  <c r="G62"/>
  <c r="P62" s="1"/>
  <c r="G61"/>
  <c r="P61" s="1"/>
  <c r="G60"/>
  <c r="P60" s="1"/>
  <c r="G59"/>
  <c r="P59" s="1"/>
  <c r="G58"/>
  <c r="P58" s="1"/>
  <c r="G57"/>
  <c r="P57" s="1"/>
  <c r="M56"/>
  <c r="P56" s="1"/>
  <c r="G55"/>
  <c r="P55" s="1"/>
  <c r="G54"/>
  <c r="P54" s="1"/>
  <c r="G53"/>
  <c r="P53" s="1"/>
  <c r="M52"/>
  <c r="P52" s="1"/>
  <c r="G51"/>
  <c r="P51" s="1"/>
  <c r="M50"/>
  <c r="P50" s="1"/>
  <c r="M48"/>
  <c r="P48" s="1"/>
  <c r="M47"/>
  <c r="P47" s="1"/>
  <c r="M46"/>
  <c r="P46" s="1"/>
  <c r="M45"/>
  <c r="P45" s="1"/>
  <c r="M44"/>
  <c r="P44" s="1"/>
  <c r="M43"/>
  <c r="P43" s="1"/>
  <c r="M42"/>
  <c r="P42" s="1"/>
  <c r="M41"/>
  <c r="P41" s="1"/>
  <c r="M39"/>
  <c r="P39" s="1"/>
  <c r="G38"/>
  <c r="P38" s="1"/>
  <c r="G37"/>
  <c r="P37" s="1"/>
  <c r="M36"/>
  <c r="G34"/>
  <c r="P34" s="1"/>
  <c r="G33"/>
  <c r="P33" s="1"/>
  <c r="G32"/>
  <c r="P32" s="1"/>
  <c r="G31"/>
  <c r="P31" s="1"/>
  <c r="G30"/>
  <c r="P30" s="1"/>
  <c r="G29"/>
  <c r="P29" s="1"/>
  <c r="G27"/>
  <c r="P27" s="1"/>
  <c r="G26"/>
  <c r="P26" s="1"/>
  <c r="G25"/>
  <c r="P25" s="1"/>
  <c r="G24"/>
  <c r="P24" s="1"/>
  <c r="G23"/>
  <c r="P23" s="1"/>
  <c r="G22"/>
  <c r="P22" s="1"/>
  <c r="G21"/>
  <c r="P21" s="1"/>
  <c r="G20"/>
  <c r="P20" s="1"/>
  <c r="G19"/>
  <c r="P19" s="1"/>
  <c r="F18"/>
  <c r="G18" s="1"/>
  <c r="P18" s="1"/>
  <c r="P17"/>
  <c r="G17"/>
  <c r="G16"/>
  <c r="P16" s="1"/>
  <c r="P15"/>
  <c r="G15"/>
  <c r="G14"/>
  <c r="P14" s="1"/>
  <c r="P13"/>
  <c r="G13"/>
  <c r="G12"/>
  <c r="P12" s="1"/>
  <c r="P11"/>
  <c r="G11"/>
  <c r="G10"/>
  <c r="O1152" l="1"/>
  <c r="O505"/>
  <c r="G342"/>
  <c r="M426"/>
  <c r="G622"/>
  <c r="M622"/>
  <c r="O622"/>
  <c r="P10"/>
  <c r="M342"/>
  <c r="O355"/>
  <c r="O426" s="1"/>
  <c r="G1153"/>
  <c r="P505"/>
  <c r="G505"/>
  <c r="G476"/>
  <c r="G393"/>
  <c r="G426" s="1"/>
  <c r="O342"/>
  <c r="F343" s="1"/>
  <c r="P36"/>
  <c r="P426" l="1"/>
  <c r="E623"/>
  <c r="P342"/>
</calcChain>
</file>

<file path=xl/sharedStrings.xml><?xml version="1.0" encoding="utf-8"?>
<sst xmlns="http://schemas.openxmlformats.org/spreadsheetml/2006/main" count="7268" uniqueCount="3525">
  <si>
    <t>INVENTORY</t>
  </si>
  <si>
    <t>Name of Zone</t>
  </si>
  <si>
    <t>Garhwal</t>
  </si>
  <si>
    <t>Name of Circle</t>
  </si>
  <si>
    <t>Roorkee</t>
  </si>
  <si>
    <t>Name of Division</t>
  </si>
  <si>
    <t>220 KV O&amp;M Division Roorkee</t>
  </si>
  <si>
    <t>Name of Substation</t>
  </si>
  <si>
    <t>220 KV S/S Roorkee</t>
  </si>
  <si>
    <t>Month of</t>
  </si>
  <si>
    <t>S.No.</t>
  </si>
  <si>
    <t>Name of Item</t>
  </si>
  <si>
    <t>Unit</t>
  </si>
  <si>
    <t>Unit Rate
(Rs)</t>
  </si>
  <si>
    <t>Useable</t>
  </si>
  <si>
    <t>Serviceble</t>
  </si>
  <si>
    <t>Non-Moving</t>
  </si>
  <si>
    <t>Obsolete</t>
  </si>
  <si>
    <t>Screp</t>
  </si>
  <si>
    <t>Remark</t>
  </si>
  <si>
    <t>Qty</t>
  </si>
  <si>
    <t>Total Amount
 in Rs.</t>
  </si>
  <si>
    <t>Total Amount in Rs.</t>
  </si>
  <si>
    <t>Total Amount 
in Rs.</t>
  </si>
  <si>
    <t>132 kv BHEL make 3 pole circuit Breaker without structure (old &amp; used) obsolete.</t>
  </si>
  <si>
    <t>Nos</t>
  </si>
  <si>
    <t>recommended to survey</t>
  </si>
  <si>
    <t>Clamp &amp; Connector Scrap.(Aluminium Alloy)</t>
  </si>
  <si>
    <t>Kg</t>
  </si>
  <si>
    <t>33 KV CT Damage</t>
  </si>
  <si>
    <t>132 KV CT Damage</t>
  </si>
  <si>
    <t>Motor T/F cooling Fan Damage</t>
  </si>
  <si>
    <t>8 Window Annunciat Difective unuseble</t>
  </si>
  <si>
    <t>220 KV CVT Damage</t>
  </si>
  <si>
    <t>33 KV NCVT Damage</t>
  </si>
  <si>
    <t>220 kv BHEL make 3 pole circuit Breaker without structure (old &amp; used) obsolete.</t>
  </si>
  <si>
    <t>T/F oil drum empty</t>
  </si>
  <si>
    <t>132 KV central break isolator,O/U Dismentied.</t>
  </si>
  <si>
    <t>Wave trap without PLCC coupling. Oid &amp; used</t>
  </si>
  <si>
    <t>220 KV CVT 1ph.desmantle,obsolete.</t>
  </si>
  <si>
    <t>220 KV LA 1ph.desmantle,obsolete.</t>
  </si>
  <si>
    <t>132 KV CT 1ph.desmantle,obsolete.</t>
  </si>
  <si>
    <t>220 KV circuit breaker 2ph.desmantle,obsolete.</t>
  </si>
  <si>
    <t>220 KV current transformer 1ph.desmantle,obsolete.</t>
  </si>
  <si>
    <t xml:space="preserve">Energy meter secure old &amp; used </t>
  </si>
  <si>
    <t xml:space="preserve">Energy meter L&amp;T old &amp; used </t>
  </si>
  <si>
    <t>220 kv CT,600/1 amp.STC MakeSl.no.-2015/2102</t>
  </si>
  <si>
    <t>220 KV Current transformer 1ph.</t>
  </si>
  <si>
    <t>220 KV Isolator 3ph.</t>
  </si>
  <si>
    <t>132KV Isolator 3ph.</t>
  </si>
  <si>
    <t>structure(220 KV BHEL Make Circuit breaker)  old &amp; used incomplete.</t>
  </si>
  <si>
    <t>220 KV central break isolator,O/U Dismentied.</t>
  </si>
  <si>
    <t xml:space="preserve">Repair sleave for ACSR zebra conductor </t>
  </si>
  <si>
    <t>Joint mid span for ACSR zebra conductor.</t>
  </si>
  <si>
    <t>joint mid spam 7/9 E/W</t>
  </si>
  <si>
    <t xml:space="preserve">Repair sleeve for Dear  conductor </t>
  </si>
  <si>
    <t>Double tension compressor type single zebra conductor fitting.</t>
  </si>
  <si>
    <t>Yoke Plate size 360x110x14 mm</t>
  </si>
  <si>
    <t>Raychem make 33 kv outdoor termination kit 3x300 sq.mm</t>
  </si>
  <si>
    <t>33 kv CT 1000/1 amp. 3core ac.0.2</t>
  </si>
  <si>
    <t>ACSR zebra conductor.</t>
  </si>
  <si>
    <t>KM</t>
  </si>
  <si>
    <t>ACSR Zebra conductor cutbit o/u.</t>
  </si>
  <si>
    <t>Mtr</t>
  </si>
  <si>
    <t>Cable termination block</t>
  </si>
  <si>
    <t>Buccholz Relay GOR-3</t>
  </si>
  <si>
    <t>GI Structure for 132 kv Gantry beem with N&amp;B incumplete.</t>
  </si>
  <si>
    <t>MT</t>
  </si>
  <si>
    <t>GI Structure for 132 kv Gantry column with N&amp;B incumplete.</t>
  </si>
  <si>
    <t>220 KV DD+0 Tower wightout stub.</t>
  </si>
  <si>
    <t>Disc insulator 160 Kn</t>
  </si>
  <si>
    <t>Cotrol panal protection tranfer switch.RBC 250P12246ZW 95/L,25A/660V AC Recom make(NIT)</t>
  </si>
  <si>
    <t>GI Tower Parts (Templates Old and Used)</t>
  </si>
  <si>
    <t>Disc insulator 120 KN</t>
  </si>
  <si>
    <t>No.</t>
  </si>
  <si>
    <t>ACSR Deer conductor tension Fitting with jumper cone.</t>
  </si>
  <si>
    <t>Single Tension Zebra fitting with jumper cone.</t>
  </si>
  <si>
    <t xml:space="preserve">33 KV Isolator Jaw made of three No. copper step. </t>
  </si>
  <si>
    <t xml:space="preserve">Molecular sives filter capacity 55 kg </t>
  </si>
  <si>
    <t>Max. Min. Register 200 Page</t>
  </si>
  <si>
    <t>Supply position Register 200 Page</t>
  </si>
  <si>
    <t>Battery Register 200 Page</t>
  </si>
  <si>
    <t>Control cable 2x2.5 Sq.mm</t>
  </si>
  <si>
    <t>Control cable 4x2.5 Sq.mm</t>
  </si>
  <si>
    <t>Control cable 6x2.5 Sq.mm</t>
  </si>
  <si>
    <t>Control cable 10x2.5 Sq.mm</t>
  </si>
  <si>
    <t>33 KV CT Rod with Nut &amp; Bolt</t>
  </si>
  <si>
    <t>33 KV CT Terminal brass sleev</t>
  </si>
  <si>
    <t>33 KV CT clamp suitable for Zebra conductor</t>
  </si>
  <si>
    <t>16 Amp.double pole DC, MCB</t>
  </si>
  <si>
    <t xml:space="preserve">Boltless wedge 4 hole pad connector swteble for ACSR panther to penther </t>
  </si>
  <si>
    <t xml:space="preserve">Boltless CT connector swteble for panther to penther </t>
  </si>
  <si>
    <t>Boltless CT connector swteble for Moose  to Moose</t>
  </si>
  <si>
    <t xml:space="preserve">C-Type wedge connector swteble panther to panther </t>
  </si>
  <si>
    <t xml:space="preserve">C-Type wedge connector swteble Zebra to Zebra </t>
  </si>
  <si>
    <t>C-Type wedge connector swteble Moose to Moose</t>
  </si>
  <si>
    <t>C-Type wedge connector swteble Moose to Panther</t>
  </si>
  <si>
    <t>C-Type wedge connector swteble Moose to Zebra</t>
  </si>
  <si>
    <t>C-Type wedge connector swteble  Zebra to  panther</t>
  </si>
  <si>
    <t>Oxide inhibiting electrical joint compound ( AL-AL) 226 GM Bottle</t>
  </si>
  <si>
    <t>TOTAL  Items</t>
  </si>
  <si>
    <t>Grand TOTAL(in Rs.)</t>
  </si>
  <si>
    <t>Inventory Month of Feb-2026</t>
  </si>
  <si>
    <t>Name of Zone: Garhwal Zone</t>
  </si>
  <si>
    <t>Name of Circle: O&amp;M,Circle Roorkee</t>
  </si>
  <si>
    <t>Name of Division: 220kV O&amp;M,Division,Roorkee</t>
  </si>
  <si>
    <t>Name of Substation: 132kV Substation,Roorkee</t>
  </si>
  <si>
    <t>S.No</t>
  </si>
  <si>
    <t>Unit Rate
 in Rs</t>
  </si>
  <si>
    <t>None Moving</t>
  </si>
  <si>
    <t>Unserviceable</t>
  </si>
  <si>
    <t xml:space="preserve"> Scrap</t>
  </si>
  <si>
    <t>Survey 
done</t>
  </si>
  <si>
    <t>Qty.</t>
  </si>
  <si>
    <t>Total Amount
 In Rs</t>
  </si>
  <si>
    <t>C&amp;R pannel O/U dismentled,obsolete,unserviceable,incomplete</t>
  </si>
  <si>
    <t>33kV CT Burnt &amp; Damage</t>
  </si>
  <si>
    <t>SP-55 pole O/U dismantled rusted scrap</t>
  </si>
  <si>
    <t>132kV LA damage</t>
  </si>
  <si>
    <t>L&amp;T Energy meter o/u dismantled</t>
  </si>
  <si>
    <t>ABT Energy meter secure make o/u dismantled</t>
  </si>
  <si>
    <t>132 KV CVT Damage</t>
  </si>
  <si>
    <t>No</t>
  </si>
  <si>
    <t>Energy meter O/U</t>
  </si>
  <si>
    <t>Alapha meter A2 3- phase 4 wire CT/PT aperated micro process box electric trivector (O/U)</t>
  </si>
  <si>
    <t>Contact coil for 132 KV G.E.C Make OCB in scrap</t>
  </si>
  <si>
    <t>Contact coil for SMC Make OCB 132 KV in scrap</t>
  </si>
  <si>
    <t>Aluminium Scrap</t>
  </si>
  <si>
    <t>kg</t>
  </si>
  <si>
    <t>Empty gas cylinder  of 9.0 kg cap.</t>
  </si>
  <si>
    <t>33kV PT defective (single phase)</t>
  </si>
  <si>
    <t>132kV isolator O/U dismentled,without PI,incomplete,unserviceable</t>
  </si>
  <si>
    <t>33 KV Control panel of Cap Bank,o/U,dismentled incomplete</t>
  </si>
  <si>
    <t>RTCC Panel O/U Dismentled,Unserviciable incomplete</t>
  </si>
  <si>
    <t>66kV CVT o/u dismantled</t>
  </si>
  <si>
    <t>Nos.</t>
  </si>
  <si>
    <t>33 KV CT Ratio 800/400/1 AMP (O/U, Defective , Repairable)</t>
  </si>
  <si>
    <t>132kV CT,200/1,Dismentled Obsolete unserviceable</t>
  </si>
  <si>
    <t>Explusion type fuse link of 20 amp of 33 KV  CAP Bank (O/U) obsulate in scrap</t>
  </si>
  <si>
    <t xml:space="preserve">Amp Meter Selector switch for 11 KV Bimco make OCB </t>
  </si>
  <si>
    <t>132KV CVT O/U Dismentled, 0.2 Class Accuracy</t>
  </si>
  <si>
    <t>MS Alloy(cast iron)</t>
  </si>
  <si>
    <t xml:space="preserve">132kV CT,800/400/1,O/U,Dismentled </t>
  </si>
  <si>
    <t>33 KV Circuit Breaker Damage</t>
  </si>
  <si>
    <t>33 KV PT (I/D) Type</t>
  </si>
  <si>
    <t>P N structure (O/U)  NCT Make.</t>
  </si>
  <si>
    <t>Empty oil drum</t>
  </si>
  <si>
    <t>Empty Transformer Oil drum 209Ltr capacity</t>
  </si>
  <si>
    <t>Under Voltage JVS/ Ashida Relay</t>
  </si>
  <si>
    <t>Repair sleeve for panther conductor with 2 parts for Al Alloy</t>
  </si>
  <si>
    <t>H.T C mater yoke plate of size 360x110x14 mm with 5 Nos holes. As per spec.</t>
  </si>
  <si>
    <t>T-Connector Panther to Panther</t>
  </si>
  <si>
    <t>G.I Earth wire Fitting for 7/9 SWG</t>
  </si>
  <si>
    <t xml:space="preserve">Extension link  For E/W Clamp </t>
  </si>
  <si>
    <t>132 KV Line Isolater</t>
  </si>
  <si>
    <t>132 KV CVT</t>
  </si>
  <si>
    <t>66kV CT 200/100/1Amp 3 Core</t>
  </si>
  <si>
    <t>36kV.1ph.Dead Tank CT 400/200/1</t>
  </si>
  <si>
    <t>ACSR Panther Conductor</t>
  </si>
  <si>
    <t>TNC switch for 33 KV, ABB make circuit breaker.</t>
  </si>
  <si>
    <t>TNC switch for 33 KV,CGL make circuit breaker.</t>
  </si>
  <si>
    <t>Local/Remote switch for 33 KV circuit breaker CGL Make</t>
  </si>
  <si>
    <t>120 KV Surge Arrestor( in two parts)</t>
  </si>
  <si>
    <t>30 KV surge arrestor</t>
  </si>
  <si>
    <t>Km</t>
  </si>
  <si>
    <t>33 KV CT 800/400/1 Old and used</t>
  </si>
  <si>
    <t xml:space="preserve">Closing coil 110 Volt ABB Make </t>
  </si>
  <si>
    <t>4 pole MCCB 125-150 Amp.</t>
  </si>
  <si>
    <t>Limit switch for PRV, 40 MVA Transformer.</t>
  </si>
  <si>
    <t>Bushing clamp</t>
  </si>
  <si>
    <t>Tripping coil 110V,DC Make ABB, 132 KV Circuit Breaker</t>
  </si>
  <si>
    <t>2x12 window annunciator, supply voltage 110 V, DC</t>
  </si>
  <si>
    <t>16 window annunciator, supply voltage 110 V, DC</t>
  </si>
  <si>
    <t>12 window annunciator, supply voltage 110 V, DC</t>
  </si>
  <si>
    <t xml:space="preserve">Boltless CT connector suitable for panther to panther </t>
  </si>
  <si>
    <t>Boltless CT connector suitable for Moose  to Moose</t>
  </si>
  <si>
    <t xml:space="preserve">C-Type wedge connector ssuitable panther to panther </t>
  </si>
  <si>
    <t xml:space="preserve">C-Type wedge connector suitable Zebra to Zebra </t>
  </si>
  <si>
    <t>C-Type wedge connector suitable Moose to Moose</t>
  </si>
  <si>
    <t>C-Type wedge connector suitable  Zebra to  panther</t>
  </si>
  <si>
    <t>132 KV HTLS Dead end fitting</t>
  </si>
  <si>
    <t>Oxide inhibiting electrical joint compound ( CU-CU) 226 GM Bottle</t>
  </si>
  <si>
    <t>Total=Item/Amount</t>
  </si>
  <si>
    <t>INVETORY</t>
  </si>
  <si>
    <t xml:space="preserve"> 220 KV O&amp;M Roorkee</t>
  </si>
  <si>
    <t>132 kv s/s Manglore</t>
  </si>
  <si>
    <t>Month</t>
  </si>
  <si>
    <t>Non-moving</t>
  </si>
  <si>
    <t>Scrap</t>
  </si>
  <si>
    <t>SURVEY YEAR</t>
  </si>
  <si>
    <t>.    SURVEY YEAR 2021-22</t>
  </si>
  <si>
    <t xml:space="preserve"> PERPOSED. .    SURVEY YEAR 2023-24</t>
  </si>
  <si>
    <t>S.NO.</t>
  </si>
  <si>
    <t>Item code</t>
  </si>
  <si>
    <t>Unit Rate in Rs</t>
  </si>
  <si>
    <t>Oty</t>
  </si>
  <si>
    <t>TT1T101029</t>
  </si>
  <si>
    <t>Log Sheet Manglore</t>
  </si>
  <si>
    <t>Bolted type tension fitting for panther</t>
  </si>
  <si>
    <t>II5I501010</t>
  </si>
  <si>
    <t>Earth wire tension fitting</t>
  </si>
  <si>
    <t>II3I302004</t>
  </si>
  <si>
    <t>Repair sleev for Panther conductor</t>
  </si>
  <si>
    <t>II3I301004</t>
  </si>
  <si>
    <t>Midspan Joint for panther conductor</t>
  </si>
  <si>
    <t>II3I301009</t>
  </si>
  <si>
    <t>Midspan Joint for earth wire</t>
  </si>
  <si>
    <t>Ring type 200/100-5 Amp, LT CTs</t>
  </si>
  <si>
    <t>VV2V204001</t>
  </si>
  <si>
    <t xml:space="preserve">Transformer oil </t>
  </si>
  <si>
    <t>Kltrs.</t>
  </si>
  <si>
    <t>VV6V505002</t>
  </si>
  <si>
    <t>36/110 Potential Transformer</t>
  </si>
  <si>
    <t>AA0A002003</t>
  </si>
  <si>
    <t xml:space="preserve">ACSR Zebra Conductor </t>
  </si>
  <si>
    <t>Mtrs.</t>
  </si>
  <si>
    <t>AA0A001001</t>
  </si>
  <si>
    <t>Tarantula Conductor in Cut Bite O/U</t>
  </si>
  <si>
    <t>Plastic Seal</t>
  </si>
  <si>
    <t xml:space="preserve">145 KV CT old &amp; used dismantle </t>
  </si>
  <si>
    <t xml:space="preserve">132 KV CT old &amp; used dismantle </t>
  </si>
  <si>
    <t>Vibration Damper(Receive form HTLS Project)</t>
  </si>
  <si>
    <t xml:space="preserve">Repair Sleeve(Receive form HTLS Project) </t>
  </si>
  <si>
    <t>O/U Dismantled 33kv CT 400/1 Amp</t>
  </si>
  <si>
    <t>PVC Control Cable 10 Core 2.5 sq.mm O/U Dismantled in Cut Length  (Receive Back)</t>
  </si>
  <si>
    <t>AA0A002004</t>
  </si>
  <si>
    <t>Compresion Type Mid Span Joint for panther Cond.</t>
  </si>
  <si>
    <t>AA0A002005</t>
  </si>
  <si>
    <t>ACSR Panther Conductor (Receive back from gold Plus Material)</t>
  </si>
  <si>
    <t>Km.</t>
  </si>
  <si>
    <t>33 KV CT old &amp; used dismantle  400/200/1 (Recive Back)</t>
  </si>
  <si>
    <t>33KV isolator With Out E/S 12Amp</t>
  </si>
  <si>
    <t>Silica gel blue crystal in size 6-8mm</t>
  </si>
  <si>
    <t>kg.</t>
  </si>
  <si>
    <t>Anchor Bolt 40 mm Φ</t>
  </si>
  <si>
    <t>Bolted type tension fitting Dismantled for Tarantula to Tarantula cond. O/U</t>
  </si>
  <si>
    <t>II1I106001</t>
  </si>
  <si>
    <t>T Clamp for Tarantula to Tarantula cond. O/U</t>
  </si>
  <si>
    <t>T/F Bushing Clamp  for Tarantula to Tarantula cond. O/U</t>
  </si>
  <si>
    <t>II2I204001</t>
  </si>
  <si>
    <t>CB Clamp for Tarantula to Tarantula cond. O/U</t>
  </si>
  <si>
    <t>II0I009001</t>
  </si>
  <si>
    <t>PG Clamp Dog.to Dog.</t>
  </si>
  <si>
    <t>AA0A002007</t>
  </si>
  <si>
    <t>ACSR Dog Conductor</t>
  </si>
  <si>
    <t>CC3C308009</t>
  </si>
  <si>
    <t>11kv O/D termination kit 3*70 sq.mm</t>
  </si>
  <si>
    <t>CC3C308007</t>
  </si>
  <si>
    <t>11kv O/D termination kit 3*120 sq.mm</t>
  </si>
  <si>
    <t>Top Chanel</t>
  </si>
  <si>
    <t>Cross arm holding Clamp</t>
  </si>
  <si>
    <t>Brasing Clamp</t>
  </si>
  <si>
    <t>Energy Meter O/U Dismantled Secure make</t>
  </si>
  <si>
    <t xml:space="preserve">Energy Meter O/U Dismantled L&amp;T </t>
  </si>
  <si>
    <t>II0I001007</t>
  </si>
  <si>
    <t>70 KN Disc InsulatorO/U Dismantled</t>
  </si>
  <si>
    <t>II0I001005</t>
  </si>
  <si>
    <t>120 KN Disc InsulatorO/U Dismantled</t>
  </si>
  <si>
    <t>Analog type MW Meter (O/U) Dismantle</t>
  </si>
  <si>
    <t>Analog type MVAR Meter (O/U) Dismantle</t>
  </si>
  <si>
    <t>Energy Meter O/U Dismantled Obsolate (secure Make)</t>
  </si>
  <si>
    <t>Energy Meter O/U Dismantled Obsolate (L&amp;T Make)</t>
  </si>
  <si>
    <t>33 kv  Defective CT 400/200/1  (o/u) dismantle Obsolate</t>
  </si>
  <si>
    <t>Alu. Alloy Clamp Scarp</t>
  </si>
  <si>
    <t>Kg.</t>
  </si>
  <si>
    <t>16 KG.2018-19</t>
  </si>
  <si>
    <t>33 KG.2022-23</t>
  </si>
  <si>
    <t>MM0M004006</t>
  </si>
  <si>
    <t>O/U Dismantled Defectiv  Rex 521 Numerical Realy as Srap.</t>
  </si>
  <si>
    <t>2 NO.2020</t>
  </si>
  <si>
    <t>2 NO.2022-23</t>
  </si>
  <si>
    <t>2 NO.2023-24</t>
  </si>
  <si>
    <t>MM0M004005</t>
  </si>
  <si>
    <t>O/C,E/F,IDMT Relay O/U Dismanlted obsolate as scarp</t>
  </si>
  <si>
    <t>8 NO.2020</t>
  </si>
  <si>
    <t>2NO.2022-23</t>
  </si>
  <si>
    <t>CT/CVT Junction Box OLD&amp; Used Dismanteld in Scrap.</t>
  </si>
  <si>
    <t>2022-23</t>
  </si>
  <si>
    <t>MM0M002009</t>
  </si>
  <si>
    <t>O/U Dismantled Defective Numerical Tranformer deffrintial protection Realy as Scrap.</t>
  </si>
  <si>
    <t>O/U Dismantled Energy Meter Box in Scrap</t>
  </si>
  <si>
    <t>Control cable 2.5*4 core O/U Dismanted  cut &amp; bite in length in scrap(received back)</t>
  </si>
  <si>
    <t>70 KN Silicon Insulator HTLS O/U Dismantled Diffective &amp; damaged as scrap</t>
  </si>
  <si>
    <t>Control cable 2.5*6 core O/U Dismanted cut &amp; bite in length in scrap(received back)</t>
  </si>
  <si>
    <t>33kv Breaker Bursted &amp; Damaged in Scarp incomplite</t>
  </si>
  <si>
    <t>33kv CT Bursted &amp; Damaged in Scrap</t>
  </si>
  <si>
    <t>Numerical Distance Protection Relay O/U Dismantled Defective as Scrap (ABB Make) REL511</t>
  </si>
  <si>
    <t>KG.</t>
  </si>
  <si>
    <t>CT/PT Junction Box OLD&amp; Used Dismanteld in Scrap.</t>
  </si>
  <si>
    <t>Rejected/damaged Fire Extinguser  as Scrap(receive Back)</t>
  </si>
  <si>
    <t>2023-24</t>
  </si>
  <si>
    <t>33kv Breaker Bursted &amp; Damaged in Scarp incomplite ABB Make</t>
  </si>
  <si>
    <t>Empty Oil Drum (O/U)as Scrap</t>
  </si>
  <si>
    <t>Dead end clamp HTLS</t>
  </si>
  <si>
    <t>Old &amp; Used 33KV circuit Breakers</t>
  </si>
  <si>
    <t>Earth wire</t>
  </si>
  <si>
    <t>ABC Type tower part including stub,cleat (uncomplete)</t>
  </si>
  <si>
    <t>MT.</t>
  </si>
  <si>
    <t>ACSR Moose Conductor</t>
  </si>
  <si>
    <t>mtr.</t>
  </si>
  <si>
    <t>Old and used defective Diffrential relay</t>
  </si>
  <si>
    <t xml:space="preserve"> boltless mechanical special Al-alloy "c"type wedge connectors suitable for Zebra to Zebra conductor with stopper having current carriying capacity 1400Amp.</t>
  </si>
  <si>
    <t>boltless mechanical special Al-alloy "c"type wedge connectors suitable for Zebra to panther conductor with stopper having current carriying capacity 1400Amp.</t>
  </si>
  <si>
    <t>Isolator connector suitable for zebra conductor with 03U grip nut 7 bolts cap-800A</t>
  </si>
  <si>
    <t xml:space="preserve">PG clamp Tarntulla to Tarntulla </t>
  </si>
  <si>
    <t>33KV T/F Bushing block ACSR twin Moose conductor</t>
  </si>
  <si>
    <t xml:space="preserve">132KV CT burnt/damaged </t>
  </si>
  <si>
    <t xml:space="preserve">33KV Circuit breaker old &amp; damaged </t>
  </si>
  <si>
    <t>33KV CT 800/1A Old &amp; Used</t>
  </si>
  <si>
    <t>132 KV CT 200/1A  Old &amp; Used</t>
  </si>
  <si>
    <t>33 KV Isolator old &amp; used</t>
  </si>
  <si>
    <t>110Volt tripping coil of 33kV circuit breakers CGL make as per sample</t>
  </si>
  <si>
    <t>closing coil of 33kV circuit breakers CGL Make as per sample</t>
  </si>
  <si>
    <t>110V tripping coil of 132kV circuit breakers CGL as per sample</t>
  </si>
  <si>
    <t xml:space="preserve"> 110V closing coil of 132kV circuit breakers CGL as per sample</t>
  </si>
  <si>
    <t>110Volt tripping/closing coil of 33kV circuit breakers BHEL make as per sample</t>
  </si>
  <si>
    <t>TNC Switch for 33kV CGL make  Circuit breakers as per sample</t>
  </si>
  <si>
    <t>Local /Remote switch for 33kV CGL make as per sample</t>
  </si>
  <si>
    <t xml:space="preserve">spring charge motor of various type 33kV circuit breakers BHEL,CGL make as per sample </t>
  </si>
  <si>
    <t xml:space="preserve">spring charge motor of various type 132 kV circuit breakers CGL make as per sample </t>
  </si>
  <si>
    <t xml:space="preserve"> Digital MW Meter 3 Ph. 4 Wire CTR 800/400/1, PTR 132KV/√3 /110/√3 Size 96*96 mm</t>
  </si>
  <si>
    <t>Digital MVAR meter 110v DC 3 phase 4 wire CTR 200/1A class 0.5 Size 96*96 mm</t>
  </si>
  <si>
    <t>Digital VOLT Meter  Range 0-36 KV PTR-33 KV /√3/110/√3 AC  Aux .Supply 110 V DC  Size 96*96 mm</t>
  </si>
  <si>
    <t>Digital AC AMP Meter  Range 0-400 AC CTR 400/1 Amp 110 V DC  Size 96*96 mm</t>
  </si>
  <si>
    <t xml:space="preserve"> Good quality silica gel in blue crystal in size 6-8 mm</t>
  </si>
  <si>
    <t xml:space="preserve"> silica gel Breathers for power T/F conservator tank having capacity of 5kg with necessry fitting flange </t>
  </si>
  <si>
    <t xml:space="preserve">silica gel Breathers for power T/F OLTC tank having capacity of 2kg with necessry fitting flange </t>
  </si>
  <si>
    <t>Male contact (Blade) with copper contacts strip for 132KV asper sample having 1250amp</t>
  </si>
  <si>
    <t>FeMale contact (Jaw) with copper contacts strip for 132KV asper sample having 1250amp</t>
  </si>
  <si>
    <t>Suppy of C-wedge boltless clamp panther to panther conductor</t>
  </si>
  <si>
    <t>G.I Nut &amp; Bolts including double plain washers of 2.5mm in each set .12.0mm Dia &amp; 60.0 mm length (hights of nuts should not less than 20mm)</t>
  </si>
  <si>
    <t>G.I Nut &amp; Bolts including double plain washers of 2.5mm in each set .10.0mm Dia &amp; 60.0 mm length (hights of nuts should not less than 20mm)</t>
  </si>
  <si>
    <t>33KV Polymer Lighting Arrestor</t>
  </si>
  <si>
    <t>Alu. Alloy Clamp /conductor Scarp</t>
  </si>
  <si>
    <t>Empty Oil Drum (O/U)</t>
  </si>
  <si>
    <t xml:space="preserve">33 kv  Defective CT 400/200/1  (o/u) dismantle </t>
  </si>
  <si>
    <t xml:space="preserve">     </t>
  </si>
  <si>
    <t>Total (in Rs)</t>
  </si>
  <si>
    <t>NIL</t>
  </si>
  <si>
    <t>Grand Total (in Rs)</t>
  </si>
  <si>
    <t>Name of  Zone- Garhwal Zone</t>
  </si>
  <si>
    <t>Name Of Circle- O&amp;M Circle Roorkee</t>
  </si>
  <si>
    <t xml:space="preserve">Name Of Division-220 kv O&amp;M Division Roorkee </t>
  </si>
  <si>
    <t>Name Of Substation- 66 K.V. Substation Thithki</t>
  </si>
  <si>
    <t>Month- Feb-2026</t>
  </si>
  <si>
    <t>Sr.No.</t>
  </si>
  <si>
    <t>Item Code</t>
  </si>
  <si>
    <t>Item</t>
  </si>
  <si>
    <t>Unit Rate in Rs.</t>
  </si>
  <si>
    <t>Non Moving</t>
  </si>
  <si>
    <t>KK0K005001</t>
  </si>
  <si>
    <t>33 KV L.A.</t>
  </si>
  <si>
    <t>-</t>
  </si>
  <si>
    <t>SS4S401001</t>
  </si>
  <si>
    <t>66 K.V Isolator Jaw Capacity 800 Amp.</t>
  </si>
  <si>
    <t>VV5V407023</t>
  </si>
  <si>
    <t>CT- Clamp 66 K.V</t>
  </si>
  <si>
    <t xml:space="preserve">Aluminium Alloy Scrap </t>
  </si>
  <si>
    <t>Copper Scrap</t>
  </si>
  <si>
    <t>Energy Meter L&amp;T make, O/U</t>
  </si>
  <si>
    <t>ACSR Dog Conductor O/U Dismantled</t>
  </si>
  <si>
    <t>CC3C307001</t>
  </si>
  <si>
    <t>CC3C307002</t>
  </si>
  <si>
    <t>FF1F107002</t>
  </si>
  <si>
    <t>28 MM Dia Foundation Anchor Bolt</t>
  </si>
  <si>
    <t>FF1F107001</t>
  </si>
  <si>
    <t>32 MM Dia Foundation Anchor Bolt</t>
  </si>
  <si>
    <t>2V VRLA Battery Cell Damaged</t>
  </si>
  <si>
    <t>66 kv Isolator Jaw Current Carrying Capacity 1600 Amp</t>
  </si>
  <si>
    <t>Pad Connector/Clamp for Panther</t>
  </si>
  <si>
    <t>132 kV B Type tower part S/C TD 1/2 108 B Marks O/U Dismantled</t>
  </si>
  <si>
    <t>66 kv Outdoor Type XLPE cable Termination Kit 1x400 mm2</t>
  </si>
  <si>
    <t>Empty Drum of Transformer Oil</t>
  </si>
  <si>
    <t>Transformer Oil(Old &amp; Used,Dirty)</t>
  </si>
  <si>
    <t>Ltr.</t>
  </si>
  <si>
    <t>Name of Zone:-</t>
  </si>
  <si>
    <t>Garhwal Zone Roorkee</t>
  </si>
  <si>
    <t>Name of Circle:-</t>
  </si>
  <si>
    <t xml:space="preserve">Roorkee Circle </t>
  </si>
  <si>
    <t>Name of Division:-220kV O&amp;M Division Roorkee</t>
  </si>
  <si>
    <t>Name of Substation:-220kV S/s Roorkee (Central Store)</t>
  </si>
  <si>
    <t>Month:- Feb-2026</t>
  </si>
  <si>
    <t>S. No</t>
  </si>
  <si>
    <t>Name of items</t>
  </si>
  <si>
    <t>Unit Rate</t>
  </si>
  <si>
    <t>Usable</t>
  </si>
  <si>
    <t>unserviceable</t>
  </si>
  <si>
    <t>Nov-Moving</t>
  </si>
  <si>
    <t>Total Inventory Amount</t>
  </si>
  <si>
    <t xml:space="preserve">Tower parts  </t>
  </si>
  <si>
    <t>FF0F045001</t>
  </si>
  <si>
    <t>Stub cleat 132kv tower part A type mark D.K</t>
  </si>
  <si>
    <t>Tower part G.I angle ABC type incomplete</t>
  </si>
  <si>
    <t>D.K 302 cleat</t>
  </si>
  <si>
    <t>Tower part ABC type 220kv incomplete</t>
  </si>
  <si>
    <t>Tower part 400kv A type mark 33A</t>
  </si>
  <si>
    <t>Tower part 400kv B type mark 33B w/o stub &amp; cleat</t>
  </si>
  <si>
    <t>400kv B type tower o/u dismantled w/o stub &amp; cleat</t>
  </si>
  <si>
    <t>Stub &amp; cleat 400kv B type</t>
  </si>
  <si>
    <t>G.I tower part angle 400kv ABC type incomplete</t>
  </si>
  <si>
    <t>Stucture fabricated 132kv CBB,CLA,GA and other type</t>
  </si>
  <si>
    <t>Stucture 2phase P.T</t>
  </si>
  <si>
    <t>Templet 132kv +3mtr extation m.s</t>
  </si>
  <si>
    <t>Set</t>
  </si>
  <si>
    <t>Templet 132kv Btype D.k mark</t>
  </si>
  <si>
    <t>Templet 400kv C type tower  60</t>
  </si>
  <si>
    <t>132kv c type D.C tower part o/u dismantled incomplete</t>
  </si>
  <si>
    <t>`</t>
  </si>
  <si>
    <t xml:space="preserve">132kv c type D.C tower part </t>
  </si>
  <si>
    <t>Mt</t>
  </si>
  <si>
    <t>ABC type fabricated Gal. steel D.C super stucture tower part including stub&amp;cleat.</t>
  </si>
  <si>
    <t>FF0F050035</t>
  </si>
  <si>
    <t>Supply gantry bold beam setting 8No</t>
  </si>
  <si>
    <t>GI Nut &amp; bolts</t>
  </si>
  <si>
    <t>G.I, bolt &amp; nut 5/8x3"</t>
  </si>
  <si>
    <t>G.I bolt &amp; nut 5/8X70mm</t>
  </si>
  <si>
    <t>G.I bolt &amp; nut 5/8"X75mm</t>
  </si>
  <si>
    <t>G.I bolt &amp; with washer 16X75mm</t>
  </si>
  <si>
    <t>M/S bolt with nut 8" long</t>
  </si>
  <si>
    <t>Bolt eyes off size with nut</t>
  </si>
  <si>
    <t>Metering Equipment</t>
  </si>
  <si>
    <t>Coupling capacitor for 220kv seemance make</t>
  </si>
  <si>
    <t>33kv double T/F feeder pannel</t>
  </si>
  <si>
    <t>132kv feeder control pannel</t>
  </si>
  <si>
    <t>VV6V503002</t>
  </si>
  <si>
    <t>145kv/110v PT</t>
  </si>
  <si>
    <t>Metering Equipment obsolete/defective</t>
  </si>
  <si>
    <t>Current Transformer Ratio 300-150-1-1-1Amp</t>
  </si>
  <si>
    <t>Current Transformer porceline coller damaged Repairble</t>
  </si>
  <si>
    <t>Current Transformer Ratio  500-250-1 deffective 3 core dismantled Talk make not repairble</t>
  </si>
  <si>
    <t>132kv c.t 800-400-200-1 HBB make o/u dismantled Repairble due to ballon</t>
  </si>
  <si>
    <t>Transformer current 66kv 2/50/1 o/u deffective</t>
  </si>
  <si>
    <t>Coupling capacitor for 66kv o/u</t>
  </si>
  <si>
    <t>Control Desk , LADS</t>
  </si>
  <si>
    <t>33kv c.t 40/1 Amp</t>
  </si>
  <si>
    <t>Connector</t>
  </si>
  <si>
    <t>II1I106003</t>
  </si>
  <si>
    <t>T.Connetor Alluminum Taruntulla to Dear</t>
  </si>
  <si>
    <t>II1I106005</t>
  </si>
  <si>
    <t>T.Connetor Alluminum Taruntulla to Panther</t>
  </si>
  <si>
    <t>T.connector Allumunum Dear to Taruntulla</t>
  </si>
  <si>
    <t>II1I108001</t>
  </si>
  <si>
    <t>T. connector Alluminum Dear to Dear</t>
  </si>
  <si>
    <t>T.connector Allumunum Panther to Dear</t>
  </si>
  <si>
    <t>T.connector Alluminum  Panther/truntulla</t>
  </si>
  <si>
    <t>T.connector Alluminum Dog to LAS</t>
  </si>
  <si>
    <t>T.connector Alluminum Dog to Panther</t>
  </si>
  <si>
    <t>T.connector Alluminum for LAS</t>
  </si>
  <si>
    <t>T.connector Alluminum for 132kv Isolator( A type)</t>
  </si>
  <si>
    <t>T.connector Alluminum for 132kv Isolator( B type)</t>
  </si>
  <si>
    <t>T.connector Alluminum Biomatalic for 33kv PT</t>
  </si>
  <si>
    <t>II0I002005</t>
  </si>
  <si>
    <t>P.G Clamp truntulla to panther</t>
  </si>
  <si>
    <t>II0I002001</t>
  </si>
  <si>
    <t>P.G Clamp truntulla to taruntulla</t>
  </si>
  <si>
    <t>connector Biomatalic for Dear/LAS</t>
  </si>
  <si>
    <t>Connetor Dear terminal 30X80</t>
  </si>
  <si>
    <t>Connetor Allu. Ally o/s</t>
  </si>
  <si>
    <t>Clamp &amp; 33kv line maerials</t>
  </si>
  <si>
    <t>Clamp dead end 16 unit 220kv 120 sqmm sp.condutor</t>
  </si>
  <si>
    <t>Clamp dead end for sp.conductor</t>
  </si>
  <si>
    <t>Clamp sp. For 132kv Dear/panther</t>
  </si>
  <si>
    <t>Clamp dead end for Dear</t>
  </si>
  <si>
    <t>Clamp suspension for truntulla conductor</t>
  </si>
  <si>
    <t>Clamp 33kv LAS</t>
  </si>
  <si>
    <t>Clamp 33kv T/F End for panther</t>
  </si>
  <si>
    <t xml:space="preserve">Clamp 37.5kv LAS </t>
  </si>
  <si>
    <t>Clamp 33kv isolator</t>
  </si>
  <si>
    <t>Clamp post insulator 37.5kv LAS</t>
  </si>
  <si>
    <t>Clamp T type Biomatalic 30X2 panther</t>
  </si>
  <si>
    <t>Spair of 11kv switch gear 200-100-5-600-300Amp bhel make sd-198</t>
  </si>
  <si>
    <t>JJ6J601012</t>
  </si>
  <si>
    <t xml:space="preserve">Contact moving </t>
  </si>
  <si>
    <t>Gaskit B 6400/10-1</t>
  </si>
  <si>
    <t>Gaskit B 6400/10-2</t>
  </si>
  <si>
    <t>Gaskit B 6400/10-3</t>
  </si>
  <si>
    <t>Gaskit B6400/10-4</t>
  </si>
  <si>
    <t>JJ6J601014</t>
  </si>
  <si>
    <t>Gaskit holder LV fuse PT</t>
  </si>
  <si>
    <t>JJ6J601015</t>
  </si>
  <si>
    <t>Pocker B 94012017-2</t>
  </si>
  <si>
    <t>JJ6J601016</t>
  </si>
  <si>
    <t>Resistant spring 9400-56-1</t>
  </si>
  <si>
    <t>JJ6J601017</t>
  </si>
  <si>
    <t>Rose contact adopter</t>
  </si>
  <si>
    <t>JJ6J601018</t>
  </si>
  <si>
    <t>Spring for proft shaft</t>
  </si>
  <si>
    <t xml:space="preserve">Spair of 11kv switch gear type bvb-3 bhel make </t>
  </si>
  <si>
    <t>JJ6J601019</t>
  </si>
  <si>
    <t xml:space="preserve">Cross jet pot </t>
  </si>
  <si>
    <t>JJ6J601020</t>
  </si>
  <si>
    <t>Coil over current</t>
  </si>
  <si>
    <t>Contact moving</t>
  </si>
  <si>
    <t>JJ6J601022</t>
  </si>
  <si>
    <t>Socket assembly</t>
  </si>
  <si>
    <t>Spair part of 11kv ocb bicco make</t>
  </si>
  <si>
    <t>JJ6J601035</t>
  </si>
  <si>
    <t>Triping plate assembly with priver leaves</t>
  </si>
  <si>
    <t>JJ6J601036</t>
  </si>
  <si>
    <t>Insulator copper Busbar</t>
  </si>
  <si>
    <t>JJ6J601037</t>
  </si>
  <si>
    <t>Buffer spring</t>
  </si>
  <si>
    <t>JJ6J601038</t>
  </si>
  <si>
    <t>Trip bridge assembly</t>
  </si>
  <si>
    <t>JJ6J601039</t>
  </si>
  <si>
    <t>Angus roller shack block</t>
  </si>
  <si>
    <t>JJ6J601040</t>
  </si>
  <si>
    <t>Expoty Gross jet pot</t>
  </si>
  <si>
    <t>JJ6J601041</t>
  </si>
  <si>
    <t>Fuse time limit</t>
  </si>
  <si>
    <t>JJ6J601042</t>
  </si>
  <si>
    <t>Finger contact sping for Rose contact</t>
  </si>
  <si>
    <t>JJ6J601010</t>
  </si>
  <si>
    <t>Trolly bushing made of Epoxy</t>
  </si>
  <si>
    <t>Femal main contact&amp;alimated finger contact for 800 Amp pdb ocb bicco</t>
  </si>
  <si>
    <t>Pair</t>
  </si>
  <si>
    <t xml:space="preserve">11kv 350mva 120A incoming OCB type PD/BC for 11kv ocb bicco make </t>
  </si>
  <si>
    <t>Amp meter 6"dia0-110 Amp for 11kv Bicco make</t>
  </si>
  <si>
    <t>JJ6J601004</t>
  </si>
  <si>
    <t>Alluminum chamber for 11kv OCB Bico make</t>
  </si>
  <si>
    <t>JJ6J601045</t>
  </si>
  <si>
    <t>Check alarm relay</t>
  </si>
  <si>
    <t>11kv single core single ratio-12-05VA 400/5A C.T</t>
  </si>
  <si>
    <t>JJ6J601005</t>
  </si>
  <si>
    <t>Gear chain for 11kv Bicco make OCB</t>
  </si>
  <si>
    <t>JJ6J601006</t>
  </si>
  <si>
    <t>11kv bushing insulator suitable Bicco make OCB (1No broken)</t>
  </si>
  <si>
    <t>JJ6J601007</t>
  </si>
  <si>
    <t>Brass Nut for jack 11kv Bicco OCB</t>
  </si>
  <si>
    <t>JJ6J601046</t>
  </si>
  <si>
    <t>Spout contact made of brass suitable copper with busbar</t>
  </si>
  <si>
    <t>11kv single core core CT C-12, 5MVA 800/5</t>
  </si>
  <si>
    <t>11kv C.T single core ratio 1200/5A</t>
  </si>
  <si>
    <t>12ooAmp Resion casted spout assembly w/o shutter adoptor with link machanosum front &amp;rear</t>
  </si>
  <si>
    <t>11kv PT o/u</t>
  </si>
  <si>
    <t>Set moving contact for 1200Amp pdb/pc consisting of 3no u shap moving contact 36no fixed arking laminated finger with spring nut&amp;bolt</t>
  </si>
  <si>
    <t>JJ6J601047</t>
  </si>
  <si>
    <t>Female contact w/o Nut 11kv 250mva switch Gear bocco make</t>
  </si>
  <si>
    <t>JJ6J601048</t>
  </si>
  <si>
    <t>Connecting with Nut for 11kv 250mva switch Gear Bicco make</t>
  </si>
  <si>
    <t>Paper seprater</t>
  </si>
  <si>
    <t>VV4V306009</t>
  </si>
  <si>
    <t>11kv c.t ratio 100-5-0-5</t>
  </si>
  <si>
    <t>VV4V306007</t>
  </si>
  <si>
    <t>11kv ct 200-100-5 suitable for 11kv OCB Bicco make</t>
  </si>
  <si>
    <t>Spair of isolator defrent make &amp; cap.</t>
  </si>
  <si>
    <t>132KV SMC make isolator blade</t>
  </si>
  <si>
    <t>132kv s&amp;s make isolator male&amp;femal contact</t>
  </si>
  <si>
    <t>Operating assemblly for 132kv isolator</t>
  </si>
  <si>
    <t>G.I pipe 50mm dia 2.9mtr long for 220kv Havel make isolator</t>
  </si>
  <si>
    <t>Rotary head devicefor 220/132kv HBB make isolator</t>
  </si>
  <si>
    <t>Botam operting type machnisum 6 normaly open 6 normaly closed switch with handle</t>
  </si>
  <si>
    <t xml:space="preserve">33kv isolator jaw assembly (horizontal mounting type) with suitable for 1250 Amp current carrying capacity </t>
  </si>
  <si>
    <t xml:space="preserve">33kv isolator blade with housing assembly (horizontal mounting type) with suitable for 1250 Amp current carriying capacity </t>
  </si>
  <si>
    <t>Spair part of t/f 20 mva nge make 132/33kv def make &amp; cap.</t>
  </si>
  <si>
    <t>VV1V101034</t>
  </si>
  <si>
    <t>Bushing 40MVA T/F 145kv alston make</t>
  </si>
  <si>
    <t>VV1V101038</t>
  </si>
  <si>
    <t>Bushing LV 20MVA T/F 132KV GEC make</t>
  </si>
  <si>
    <t>VV1V101040</t>
  </si>
  <si>
    <t>Bushing H.T for 132kv 12.5 MVA T/F BBC make</t>
  </si>
  <si>
    <t>Bushing LV with brass rod complete</t>
  </si>
  <si>
    <t>Bushing LT 132kv /33</t>
  </si>
  <si>
    <t>Bushing LV with metal part of 20MVA 132/33kv BB,make T/F</t>
  </si>
  <si>
    <t>VV2V202003</t>
  </si>
  <si>
    <t>Convention silica zell breather of 40/20MVA T/F</t>
  </si>
  <si>
    <t>Bushing HV w/o fexture clamp NGEF make T/F 132/33KV o/u</t>
  </si>
  <si>
    <t>HV bushing 66kv 5MVA T/F BHEL make o/u</t>
  </si>
  <si>
    <t>Vent pipe</t>
  </si>
  <si>
    <t>VV2V215005</t>
  </si>
  <si>
    <t>Equalizing pipe 1"dia</t>
  </si>
  <si>
    <t>VV2V215007</t>
  </si>
  <si>
    <t>Equalizing pipe 3/4"dia</t>
  </si>
  <si>
    <t>Buchleze relay pipe small</t>
  </si>
  <si>
    <t>Buchleze relay pipe long</t>
  </si>
  <si>
    <t>Arking horn for LV bushing</t>
  </si>
  <si>
    <t>VV2V215008</t>
  </si>
  <si>
    <t>M.S flate belt for fixing Rediater</t>
  </si>
  <si>
    <t>VV2V215009</t>
  </si>
  <si>
    <t>LV bushing ring</t>
  </si>
  <si>
    <t>Minimum oil guase</t>
  </si>
  <si>
    <t>33kv porcoline bushing complete with rod BHEL</t>
  </si>
  <si>
    <t>Bushing insulator 44kv</t>
  </si>
  <si>
    <t>Bushing of CT 800Amp</t>
  </si>
  <si>
    <t>Spair part of 132kv mocb 1250Amp 4500MVA HLD145</t>
  </si>
  <si>
    <t>Contraction extiquiser chamber</t>
  </si>
  <si>
    <t xml:space="preserve"> Spair parts of 132KV Asea make breaker</t>
  </si>
  <si>
    <t>JJ3J302009</t>
  </si>
  <si>
    <t xml:space="preserve"> Spair parts of 132KV Breaker SD209</t>
  </si>
  <si>
    <t xml:space="preserve">    Spair of 132KV Jyoti make ocb</t>
  </si>
  <si>
    <t>Set of high&amp;Low pressure pipe incomplete 12No</t>
  </si>
  <si>
    <t>Spair parts of 33kv ocb takaka make.</t>
  </si>
  <si>
    <t>JJ5J502057</t>
  </si>
  <si>
    <t>Porciline bushing</t>
  </si>
  <si>
    <t>Spair of 33kv mocb bhel make hlc-36</t>
  </si>
  <si>
    <t>JJ5J502046</t>
  </si>
  <si>
    <t xml:space="preserve">Warm wheel assebly </t>
  </si>
  <si>
    <t>JJ5J502022</t>
  </si>
  <si>
    <t>Extinguisher chamber</t>
  </si>
  <si>
    <t>JJ5J502050</t>
  </si>
  <si>
    <t>Guide block assemlly</t>
  </si>
  <si>
    <t>Pipe line Accessorise</t>
  </si>
  <si>
    <t>GI T 50x50x5mm o/u</t>
  </si>
  <si>
    <t>GI Socket 65mm dia o/u</t>
  </si>
  <si>
    <t>GI union o/u</t>
  </si>
  <si>
    <t>Ferrules all type</t>
  </si>
  <si>
    <t>Ferrules weak back 185 sqmm</t>
  </si>
  <si>
    <t>Ferules 0-75/0.50 sqmm</t>
  </si>
  <si>
    <t>Ferules back 5/300</t>
  </si>
  <si>
    <t>Ferules back 12/70sqmm</t>
  </si>
  <si>
    <t>Ferules back 21/120sqmm</t>
  </si>
  <si>
    <t>Female back 4/25sqmm</t>
  </si>
  <si>
    <t>Ferulles back 3/185sqmm</t>
  </si>
  <si>
    <t>Cable box and accessorise</t>
  </si>
  <si>
    <t>11kv Heatshing cable End jointing kit for 3X185sqmm XLPE cable indoor type</t>
  </si>
  <si>
    <t>Heat shrin cable 120sqmm power cable XLPE 11kv out door type</t>
  </si>
  <si>
    <t>Porciline Items</t>
  </si>
  <si>
    <t>Pin w type for insulator</t>
  </si>
  <si>
    <t>Meter and relay switch</t>
  </si>
  <si>
    <t xml:space="preserve">Meter off size </t>
  </si>
  <si>
    <t xml:space="preserve">Maximum circuit breaker </t>
  </si>
  <si>
    <t>Switch circiut breaker</t>
  </si>
  <si>
    <t>Underfrequency Relay</t>
  </si>
  <si>
    <t>MM0M004009</t>
  </si>
  <si>
    <t>Rellay CDG 31AC type</t>
  </si>
  <si>
    <t>MM0M006002</t>
  </si>
  <si>
    <t>Relay CDG-31</t>
  </si>
  <si>
    <t>RTLX for RPM171305 Relay</t>
  </si>
  <si>
    <t>MVAR Meter</t>
  </si>
  <si>
    <t>Lugs</t>
  </si>
  <si>
    <t>CC3C314005</t>
  </si>
  <si>
    <t>Copper lug 200A</t>
  </si>
  <si>
    <t>CC3C314004</t>
  </si>
  <si>
    <t>Copper lug 300A</t>
  </si>
  <si>
    <t>CC3C314002</t>
  </si>
  <si>
    <t>Copper lug 800A</t>
  </si>
  <si>
    <t xml:space="preserve">Earhting lug </t>
  </si>
  <si>
    <t>File</t>
  </si>
  <si>
    <t>PP1P107011</t>
  </si>
  <si>
    <t>Flate file 25mm</t>
  </si>
  <si>
    <t>PP1P107009</t>
  </si>
  <si>
    <t>Flate half round file</t>
  </si>
  <si>
    <t>File assorated</t>
  </si>
  <si>
    <t>Drill bit</t>
  </si>
  <si>
    <t>Drill bit 7/32mm</t>
  </si>
  <si>
    <t>PP1P146003</t>
  </si>
  <si>
    <t>Drill bit 15/16mm</t>
  </si>
  <si>
    <t>PP1P146005</t>
  </si>
  <si>
    <t>Drill bit 11/16mm</t>
  </si>
  <si>
    <t>PP1P146008</t>
  </si>
  <si>
    <t>Drill bit o/s</t>
  </si>
  <si>
    <t>Drill bit 9/16mm</t>
  </si>
  <si>
    <t>PP1P146007</t>
  </si>
  <si>
    <t>Drill bit 5/16mm</t>
  </si>
  <si>
    <t>Transformer oil &amp; drums</t>
  </si>
  <si>
    <t>Empty T/F oil drum</t>
  </si>
  <si>
    <t>Empty T/F oil drum 72Gal cap</t>
  </si>
  <si>
    <t xml:space="preserve">  Rops &amp; Wires</t>
  </si>
  <si>
    <t>GI  wire 8no</t>
  </si>
  <si>
    <t>GI  wire 6no</t>
  </si>
  <si>
    <t>GI wire</t>
  </si>
  <si>
    <t>Earth wire accessorise</t>
  </si>
  <si>
    <t>Counter poise earth set 7/10SWG earth wire with terminal leaf nut bolt</t>
  </si>
  <si>
    <t>Counter poise earthing o/u dismantled</t>
  </si>
  <si>
    <t>Vibration damper E/W 7/9SWG o/u dismantled</t>
  </si>
  <si>
    <t>II5I504009</t>
  </si>
  <si>
    <t>Suspension fitting 7/9 E/W</t>
  </si>
  <si>
    <t>II5I504010</t>
  </si>
  <si>
    <t>Suspension fitting 7/10 E/W</t>
  </si>
  <si>
    <t>Conductor</t>
  </si>
  <si>
    <t>ACSR Dog conductor o/u dismantled</t>
  </si>
  <si>
    <t xml:space="preserve"> </t>
  </si>
  <si>
    <t>ACSR SP. Panther conductor</t>
  </si>
  <si>
    <t>Cable</t>
  </si>
  <si>
    <t>L.T Cable 3.5coreX400sqmm</t>
  </si>
  <si>
    <t>CC0C001001</t>
  </si>
  <si>
    <t>Armound pvc control cable37X2.5sqmm</t>
  </si>
  <si>
    <t>CC0C001005</t>
  </si>
  <si>
    <t>Armound cable 14X2.5sqmm cut lenth</t>
  </si>
  <si>
    <t>CC0C004008</t>
  </si>
  <si>
    <t>PVC control cable Alluminum 6X10sqmm</t>
  </si>
  <si>
    <t>cable insulated 11kv 1.5sqmm</t>
  </si>
  <si>
    <t>PVC control cable 3X300sqmm o/u dismantled 11kv Allu. cut bits.</t>
  </si>
  <si>
    <t>PVC control cable 3x400sqmm o/u dismantled 11kv Allu.cut bits</t>
  </si>
  <si>
    <t>Misc store</t>
  </si>
  <si>
    <t>Rod GM 7"x3/4"</t>
  </si>
  <si>
    <t>Gangwall Alarm</t>
  </si>
  <si>
    <t>Brife case o/u</t>
  </si>
  <si>
    <t>Dionometer o/s</t>
  </si>
  <si>
    <t>Moter pump set Repairble</t>
  </si>
  <si>
    <t>Pump  electric 3phase o/u</t>
  </si>
  <si>
    <t>DC Moter 110v kirlosher makke</t>
  </si>
  <si>
    <t>AC Moter 3phase 400v</t>
  </si>
  <si>
    <t xml:space="preserve">Earth brass chain </t>
  </si>
  <si>
    <t>Trunbuchle huch type heavy duty</t>
  </si>
  <si>
    <t>Trunbuchle steeldully not dip Gal.20mm 70KN load</t>
  </si>
  <si>
    <t>PP0P010003</t>
  </si>
  <si>
    <t xml:space="preserve">Trunbuchale </t>
  </si>
  <si>
    <t xml:space="preserve">Steel Rack </t>
  </si>
  <si>
    <t>PP4P401001</t>
  </si>
  <si>
    <t>Steel Almira Godrej make</t>
  </si>
  <si>
    <t>PP0P021016</t>
  </si>
  <si>
    <t>Pully block single sleave</t>
  </si>
  <si>
    <t>PP0P021014</t>
  </si>
  <si>
    <t>Pully block three sleave</t>
  </si>
  <si>
    <t>PP0P021013</t>
  </si>
  <si>
    <t>Pully block four sleave</t>
  </si>
  <si>
    <t>PP1P114027</t>
  </si>
  <si>
    <t>D. sppaner</t>
  </si>
  <si>
    <t>Snatch pully block</t>
  </si>
  <si>
    <t xml:space="preserve">Pully lefting machine heavy pulling  3ton cap 5ton lefting  </t>
  </si>
  <si>
    <t xml:space="preserve"> Misc -Store obsolete</t>
  </si>
  <si>
    <t>Iron Base of LA</t>
  </si>
  <si>
    <t>Ring for LA 132kv o/u</t>
  </si>
  <si>
    <t>Hydrolic jack 50Ton cap o/u Repairble</t>
  </si>
  <si>
    <t>Fitting 400kv and accessories</t>
  </si>
  <si>
    <t>Fitting double suspension for moose conductor 400kv</t>
  </si>
  <si>
    <t xml:space="preserve">Do- w/o crona ring </t>
  </si>
  <si>
    <t>Do- w/o 1No carona ring</t>
  </si>
  <si>
    <t>Fitting double tension for moose conductor 400kv line</t>
  </si>
  <si>
    <t>Fitting double tension for moose conductor w/o Dead end&amp; allu. Portion 400kv line inc.</t>
  </si>
  <si>
    <t>Fitting tension for moose conductor w/o steel &amp; Allu portion</t>
  </si>
  <si>
    <t>Dead End Allu portion only ACSR moose conductor</t>
  </si>
  <si>
    <t>Dean End steel portion for moose conductor</t>
  </si>
  <si>
    <t>Cusioned spacer bundle spacer for 400kv line w/o retaring rod</t>
  </si>
  <si>
    <t>Cussioned spacer bundle spacer with Retaring Rod</t>
  </si>
  <si>
    <t>Jamper spacer for moose  400kv line</t>
  </si>
  <si>
    <t>Retaring Rod o/u 400kv line</t>
  </si>
  <si>
    <t>Carona Ring for suspension type</t>
  </si>
  <si>
    <t>II4I403002</t>
  </si>
  <si>
    <t>Carona Ring for 400kv line double suspension fitting</t>
  </si>
  <si>
    <t>II3I302001</t>
  </si>
  <si>
    <t>Repair sleave for moose conductor</t>
  </si>
  <si>
    <t>II3I303001</t>
  </si>
  <si>
    <t>Vibration damper</t>
  </si>
  <si>
    <t>Armound Rod for moose conductor</t>
  </si>
  <si>
    <t>Arival Roller  for 400kv line cycle</t>
  </si>
  <si>
    <t>Bridge with coupling lader</t>
  </si>
  <si>
    <t>Drum coupling Divice with jack for moose conductor</t>
  </si>
  <si>
    <t>Jack for lefting conductor drum</t>
  </si>
  <si>
    <t>Arival Roller twin for 400kv line</t>
  </si>
  <si>
    <t>Joint mid spair for moose w/o steel portion 400kv line</t>
  </si>
  <si>
    <t>Carona Ring for single suspension fitting for ACSR conductor repairble.</t>
  </si>
  <si>
    <t>Fitting 220/132kv and accessories</t>
  </si>
  <si>
    <t>Fitting single suspension 220kv 13unit for ACSR Dear</t>
  </si>
  <si>
    <t>Fitting single suspension for ACSR Zebra conductor incomplete.</t>
  </si>
  <si>
    <t>II5I501004</t>
  </si>
  <si>
    <t>Fitting tension for ACSR Zebra conductor</t>
  </si>
  <si>
    <t>Fitting double suspension 220kv 15unit..</t>
  </si>
  <si>
    <t>Fitting single tension 220kv 16unit w/o dead end Allu.</t>
  </si>
  <si>
    <t>Fitting double tension 220kv 16unit 120sqmm sp.cond.</t>
  </si>
  <si>
    <t>Fitting double suspension 9unit for 120sqmm sp.cond.</t>
  </si>
  <si>
    <t>Fitting double suspension 132kv 52sqmm sp. Conductor</t>
  </si>
  <si>
    <t>Fitting suspension 132kv 8unit for sp.conductor panther</t>
  </si>
  <si>
    <t>Fitting double tension 132kv 10unit 120sqmm sp. Cond.</t>
  </si>
  <si>
    <t>Fitting double 132kv 10unit 52sqmm sp. Conductor</t>
  </si>
  <si>
    <t>II5I505005</t>
  </si>
  <si>
    <t>Fitting double suspension panther</t>
  </si>
  <si>
    <t>Joint mid spair for dear w/o steel portion</t>
  </si>
  <si>
    <t>Joint mid spair for ACSR zebra conductor allu.</t>
  </si>
  <si>
    <t>Joint mid spair for panther conductor w/o steel portion</t>
  </si>
  <si>
    <t>II3I302002</t>
  </si>
  <si>
    <t>Repar sleave for dear</t>
  </si>
  <si>
    <t>II3I302003</t>
  </si>
  <si>
    <t>Repair sleave for zebra conductor</t>
  </si>
  <si>
    <t>Repair sleave o/s</t>
  </si>
  <si>
    <t>sleave for dog/Raccom conductor</t>
  </si>
  <si>
    <t>II3I303003</t>
  </si>
  <si>
    <t>Vibration damper for ACSR Zebra conductor</t>
  </si>
  <si>
    <t xml:space="preserve">Vibration damper </t>
  </si>
  <si>
    <t>Vibration damper for 66kv line o/u dismanrled</t>
  </si>
  <si>
    <t>II3I305002</t>
  </si>
  <si>
    <t>Armound Rod for dear conductor</t>
  </si>
  <si>
    <t>Socket claves</t>
  </si>
  <si>
    <t>Danger plate 132kv line</t>
  </si>
  <si>
    <t>Anti clamping device for 132kv line</t>
  </si>
  <si>
    <t>Hunger fullthread with nut one side bolted</t>
  </si>
  <si>
    <t>PP0P006001</t>
  </si>
  <si>
    <t>Die set for ACSR Moose Allu.</t>
  </si>
  <si>
    <t>PP0P006002</t>
  </si>
  <si>
    <t>Die set for ACSR Moose steel</t>
  </si>
  <si>
    <t>PP0P006005</t>
  </si>
  <si>
    <t>Die set ACSR Zebra Allu.</t>
  </si>
  <si>
    <t>PP0P006006</t>
  </si>
  <si>
    <t>Die set ACSR Zebra steel</t>
  </si>
  <si>
    <t>PP0P006011</t>
  </si>
  <si>
    <t>Die set earth wire 7/10SWG</t>
  </si>
  <si>
    <t>PP0P006012</t>
  </si>
  <si>
    <t>Die set earth wire 7/9SWG</t>
  </si>
  <si>
    <t>PPOP001013</t>
  </si>
  <si>
    <t>Come along clamp E/W 7/10SWG</t>
  </si>
  <si>
    <t>PP0P006013</t>
  </si>
  <si>
    <t>Jointing die for Raccom conductor</t>
  </si>
  <si>
    <t>Dead End body4101</t>
  </si>
  <si>
    <t>Dead end joint</t>
  </si>
  <si>
    <t>Roller Alluminum</t>
  </si>
  <si>
    <t>PP0P002003</t>
  </si>
  <si>
    <t>Roller ground for panther</t>
  </si>
  <si>
    <t>PP1P138011</t>
  </si>
  <si>
    <t>Jack for template</t>
  </si>
  <si>
    <t>Hunger for 132kv line</t>
  </si>
  <si>
    <t>Arking Horn for 132kv line</t>
  </si>
  <si>
    <t>Damaged &amp; Unserviceable Items</t>
  </si>
  <si>
    <t>Fixed contact 132kv EMC make isolator u/s</t>
  </si>
  <si>
    <t>33kv ct o/u dis obsolete unserviceable</t>
  </si>
  <si>
    <t xml:space="preserve">33kv CT brunt /damaged </t>
  </si>
  <si>
    <t>33kkv cb damaged scrap incomplete</t>
  </si>
  <si>
    <t>132KV Circuit breaker damaged,incomplete scrap</t>
  </si>
  <si>
    <t>Tower part  o/ u dismantled Scrap.</t>
  </si>
  <si>
    <t>Earth wire scrap</t>
  </si>
  <si>
    <t>G.I tower part old &amp; used dismantled (Scrap)</t>
  </si>
  <si>
    <t>ACSR Panther conductor (O&amp;U) cut &amp; bits (Scrap)</t>
  </si>
  <si>
    <t>Spare Part of Transformer</t>
  </si>
  <si>
    <t>Good quality silica gel in blue crystal in size 6-8 mm</t>
  </si>
  <si>
    <t>Total(in Rs)</t>
  </si>
  <si>
    <t xml:space="preserve"> Grand Total(in Rs)</t>
  </si>
  <si>
    <t>Control Cable.O/U Dismantled Cut &amp; Bite in Length in Scrap in Various Core,(2.5 mm×2 core,2.5 mm×4 core,2.5 mm×6 core,2.5 mm×10 core)</t>
  </si>
  <si>
    <r>
      <t xml:space="preserve">                                                                                                                                                                </t>
    </r>
    <r>
      <rPr>
        <b/>
        <u/>
        <sz val="10"/>
        <color theme="1"/>
        <rFont val="Arial"/>
        <family val="2"/>
      </rPr>
      <t>Inventory</t>
    </r>
  </si>
  <si>
    <r>
      <t xml:space="preserve">                                                                                                                                        </t>
    </r>
    <r>
      <rPr>
        <b/>
        <u/>
        <sz val="10"/>
        <color indexed="8"/>
        <rFont val="Arial"/>
        <family val="2"/>
      </rPr>
      <t>Inventory</t>
    </r>
  </si>
  <si>
    <r>
      <t>33 kv XLPE Outdoor Cable Termination Kit,3 Core 400mm</t>
    </r>
    <r>
      <rPr>
        <b/>
        <vertAlign val="superscript"/>
        <sz val="10"/>
        <color indexed="8"/>
        <rFont val="Arial"/>
        <family val="2"/>
      </rPr>
      <t>2</t>
    </r>
    <r>
      <rPr>
        <b/>
        <sz val="10"/>
        <color indexed="8"/>
        <rFont val="Arial"/>
        <family val="2"/>
      </rPr>
      <t xml:space="preserve"> make Reychem</t>
    </r>
  </si>
  <si>
    <r>
      <t>33 kv XLPE Outdoor Cable Termination Kit,3 Core 300mm</t>
    </r>
    <r>
      <rPr>
        <b/>
        <vertAlign val="superscript"/>
        <sz val="10"/>
        <color indexed="8"/>
        <rFont val="Arial"/>
        <family val="2"/>
      </rPr>
      <t>2</t>
    </r>
    <r>
      <rPr>
        <b/>
        <sz val="10"/>
        <color indexed="8"/>
        <rFont val="Arial"/>
        <family val="2"/>
      </rPr>
      <t xml:space="preserve"> make Reychem</t>
    </r>
  </si>
  <si>
    <t>Stock Inventory                                                                                                                            ( ET&amp;C Central Store Ramnagar, Roorkee)</t>
  </si>
  <si>
    <t>Garhwal Zone</t>
  </si>
  <si>
    <t>ET&amp;C Circle Office Ramnagar, Roorkee</t>
  </si>
  <si>
    <t>ET&amp;C Division Ramnagar, Roorkee</t>
  </si>
  <si>
    <t>Name of Subdivision</t>
  </si>
  <si>
    <t>ET&amp;C Subdivision Ramnagar, Roorkee</t>
  </si>
  <si>
    <t>S. No.</t>
  </si>
  <si>
    <t>Fuse            0.16 A</t>
  </si>
  <si>
    <t>Fuse            1 Amp</t>
  </si>
  <si>
    <t>Fuse Element 1.6 A</t>
  </si>
  <si>
    <t>Fuse Link Type 0.63 A</t>
  </si>
  <si>
    <t>Fuse Link Type 6.3 A</t>
  </si>
  <si>
    <t>Fuse Link Type 2 A</t>
  </si>
  <si>
    <t>Fuse Link Type 4 A</t>
  </si>
  <si>
    <t>Time Limit Fuse of Rating</t>
  </si>
  <si>
    <t>Time Limit Fuse of Rating 4A</t>
  </si>
  <si>
    <t>Time Limit Fuse of Rating 5 &amp; 6 A</t>
  </si>
  <si>
    <t>Time Limit Fuse of Rating 25A</t>
  </si>
  <si>
    <t>Fuse 6 Amp Cartrige</t>
  </si>
  <si>
    <t>Resolder Type Fuse 0.25 to 00.5 Amp</t>
  </si>
  <si>
    <t>Resolder Type Fuse 0.75 A</t>
  </si>
  <si>
    <t>Resolder Type Fuse 1.2 A</t>
  </si>
  <si>
    <t>Resolder Type Fuse 1.5 A</t>
  </si>
  <si>
    <t>Resolder Type Fuse 3 A</t>
  </si>
  <si>
    <t>Signal Lamp 1410 Fglp 18 B</t>
  </si>
  <si>
    <t>Lamp Tlp               35 b</t>
  </si>
  <si>
    <t>Lamp Cap 30230 - A-68-A2</t>
  </si>
  <si>
    <t>Lamp Cap 30230-A-68-A1</t>
  </si>
  <si>
    <t>Transistor B5x50E 98622</t>
  </si>
  <si>
    <t>Diode GEIL    5062</t>
  </si>
  <si>
    <t>Diode SZ6KB(BZX6V2-55C</t>
  </si>
  <si>
    <t>Diode 9Z14BCZPD-15TIT</t>
  </si>
  <si>
    <t>Valves C 3M</t>
  </si>
  <si>
    <t>Valves 85A1</t>
  </si>
  <si>
    <t>Valves 85 A2</t>
  </si>
  <si>
    <t>Valves 100/60 Z II</t>
  </si>
  <si>
    <t>Valves DM-71</t>
  </si>
  <si>
    <t>Valves ZZ1040</t>
  </si>
  <si>
    <t>Valve EL - 12</t>
  </si>
  <si>
    <t>Valve EF-14</t>
  </si>
  <si>
    <t>Valve EL-14</t>
  </si>
  <si>
    <t>Quartz Cystal 15.31 KCS</t>
  </si>
  <si>
    <t>Quartz Cystal 16.45 KCS</t>
  </si>
  <si>
    <t>Quartz Cystal 148.65 KCS</t>
  </si>
  <si>
    <t>Quartz Cystal 165 KCS</t>
  </si>
  <si>
    <t>Quartz Cystal 166.35 KCS</t>
  </si>
  <si>
    <t>Quartz Cystal 185 KCS</t>
  </si>
  <si>
    <t>Quartz Cystal 188.85 KCS</t>
  </si>
  <si>
    <t>Quartz Cystal 196.55 KCS</t>
  </si>
  <si>
    <t>Quartz Cystal 200 KCS</t>
  </si>
  <si>
    <t>Quartz Cystal 205 KCS</t>
  </si>
  <si>
    <t>Quartz Cystal 220 KCS</t>
  </si>
  <si>
    <t>Quartz Cystal 235 KCS</t>
  </si>
  <si>
    <t>Quartz Cystal 243.85 KCS</t>
  </si>
  <si>
    <t>Quartz Cystal 255 KCS</t>
  </si>
  <si>
    <t>Quartz Cystal 295 KCS</t>
  </si>
  <si>
    <t>Quartz Cystal 301.35 KCS</t>
  </si>
  <si>
    <t>Quartz Cystal 171.15 KHz</t>
  </si>
  <si>
    <t>Quartz Cystal 850 KHz</t>
  </si>
  <si>
    <t>Quartz Cystal 855 KHz</t>
  </si>
  <si>
    <t>Quartz Cystal 857.5 KHz</t>
  </si>
  <si>
    <t>Quartz Cystal 887.5 KHz</t>
  </si>
  <si>
    <t>Quartz Cystal 952.5 KHz</t>
  </si>
  <si>
    <t>Quartz Cystal 1005 KHz</t>
  </si>
  <si>
    <t>Quartz Cystal 1185 KHz</t>
  </si>
  <si>
    <t>Quartz Cystal 1490 KHz</t>
  </si>
  <si>
    <t>Quartize Crystal Unit 1040 Unit</t>
  </si>
  <si>
    <t>Twin Relay M3VA3</t>
  </si>
  <si>
    <t>Twin Relay Sg2Wz</t>
  </si>
  <si>
    <t>Twin Relay BH</t>
  </si>
  <si>
    <t>Twin Relay K1K2</t>
  </si>
  <si>
    <t>Twin Relay G3Z2</t>
  </si>
  <si>
    <t>Twin Relay Af3Z1</t>
  </si>
  <si>
    <t>Twin Relay E3V3</t>
  </si>
  <si>
    <t>Twin Relay W1W2</t>
  </si>
  <si>
    <t>Twin Relay RU1RU2</t>
  </si>
  <si>
    <t>Twin Relay VD</t>
  </si>
  <si>
    <t>Twin Relay RB</t>
  </si>
  <si>
    <t>Twin Relay V3</t>
  </si>
  <si>
    <t>Twin Relay T1</t>
  </si>
  <si>
    <t>Relay  VP</t>
  </si>
  <si>
    <t>Relay  Waf</t>
  </si>
  <si>
    <t>Relay WR</t>
  </si>
  <si>
    <t>Relay Selector for SSB V-2003-A132</t>
  </si>
  <si>
    <t>Relay X</t>
  </si>
  <si>
    <t>Relay 67 C</t>
  </si>
  <si>
    <t>Aux. Relay H Trls 67a TBV 3704/77</t>
  </si>
  <si>
    <t>Relay Trls 154TBV 6542/4 V23154-DO426-X102</t>
  </si>
  <si>
    <t>Relay Trls 154TBV 6522/922 V23154-DO422-B110</t>
  </si>
  <si>
    <t>Relay Trls 154TBV 6522 V23154-CO426-B104</t>
  </si>
  <si>
    <t>Relay V23013-DO421-B110</t>
  </si>
  <si>
    <t>Relay V23013-DO421-177U</t>
  </si>
  <si>
    <t>Relay V23013-DO421-H Type</t>
  </si>
  <si>
    <t>Relay Type TBV 332 &amp; 353/510</t>
  </si>
  <si>
    <t>Relay T Type</t>
  </si>
  <si>
    <t>Relay Trls 177 U TBV 6771/10</t>
  </si>
  <si>
    <t>Relay for T/W 6100 / 20</t>
  </si>
  <si>
    <t>Relay V23006-A0025-A032</t>
  </si>
  <si>
    <t>Relay V23006-A0020A-034</t>
  </si>
  <si>
    <t>Relay V23006-A0020W-417</t>
  </si>
  <si>
    <t>Crodle for Telegraph Relay</t>
  </si>
  <si>
    <t>Coil for R Relay</t>
  </si>
  <si>
    <t>Coil for T Relay</t>
  </si>
  <si>
    <t>Crodle Relay V23054-T2021-W122</t>
  </si>
  <si>
    <t>Saket for Crodle Relay</t>
  </si>
  <si>
    <t>Retainer Spring</t>
  </si>
  <si>
    <t>Resistance 1.3 Kr (OR)</t>
  </si>
  <si>
    <t>Relay Ad for DSB 20741 C-133</t>
  </si>
  <si>
    <t>Relay Ta for DSB 20742 C-111</t>
  </si>
  <si>
    <t>Relay R.K. DSB 20038-B506</t>
  </si>
  <si>
    <t>Relay Ad for SSB-20741-A109</t>
  </si>
  <si>
    <t>Relay V20031-C508 X for ESB-350</t>
  </si>
  <si>
    <t>Relay R.K. for DSB 20031-B510 OR 506</t>
  </si>
  <si>
    <t>Relay 20743-C155U3-for DSB</t>
  </si>
  <si>
    <t>Relay V20033-B530 X for DSB</t>
  </si>
  <si>
    <t>Relay V20033-B507 Y for DSB</t>
  </si>
  <si>
    <t>Srelay TBV 332/519 V20743-B519/20033</t>
  </si>
  <si>
    <t>SCZ-Wz-NA-NE Relay 20743-C113</t>
  </si>
  <si>
    <t>Br Relay TBV 303/507 (20743-C136)/20031-507x</t>
  </si>
  <si>
    <t>Z1 Relay TBV 74133 136CV20743-C136</t>
  </si>
  <si>
    <t>Waf Selector TBV 31/131 V2003-A133</t>
  </si>
  <si>
    <t>Z2 U3 Relay TBV3433/135CV20743-C135</t>
  </si>
  <si>
    <t>R1 Relay TBV 353/512 (V20035-C512)</t>
  </si>
  <si>
    <t>S Relay for SSB TBV 332/505 (V20033-B505)</t>
  </si>
  <si>
    <t>X Relay for SSB TBV 332/524 (V20033-B524)</t>
  </si>
  <si>
    <t>RU1 Relay for SSB TBV 7422/B125(20742-B125)</t>
  </si>
  <si>
    <t>U3 Relay TBV7433 123 (V20743-C123)</t>
  </si>
  <si>
    <t>RU1 Relay for DSB TBV 7422/116 (V20742-B116)</t>
  </si>
  <si>
    <t>I Relay TBV7411/10 CV20741-A110</t>
  </si>
  <si>
    <t>Wef Relay for DSB TBV 5311/3 (V20531) A-3</t>
  </si>
  <si>
    <t>P Relay TBV 7433/110 V20741 - C110</t>
  </si>
  <si>
    <t>Relay (V20035- C613 A fpr ESB - 350</t>
  </si>
  <si>
    <t>Relay V23064-A1009 Z102 Cer for ESB -350</t>
  </si>
  <si>
    <t>Polarised Telephone Relay Er for SSBCV23064-100-Z102</t>
  </si>
  <si>
    <t>Relay S22625-B403-A1 S22625-B403A23040A003-B201</t>
  </si>
  <si>
    <t>Relay S22625-B403-A2 CS22625-B403 A/V 23040-A002-B201</t>
  </si>
  <si>
    <t>Relay S22625-B402-A1 CS22625-B402-A/V</t>
  </si>
  <si>
    <t>Relay S22625-B402-A2 S22625-B402</t>
  </si>
  <si>
    <t>Relay S22625-B401-A1 S22625-B401-A V23040-A0003-B201</t>
  </si>
  <si>
    <t>Relay S22625-B404-A1 S22625-B404-A1 V23040-0003-B201</t>
  </si>
  <si>
    <t>Relay V22491 - S1500 A3 CHGSM5 1111 POE</t>
  </si>
  <si>
    <t>Relay 22491-Z1500 A2/CUP-P003-A112</t>
  </si>
  <si>
    <t>Relay V20033-B523 X for ESB - 350</t>
  </si>
  <si>
    <t>Condenser 60X80, 275 V</t>
  </si>
  <si>
    <t>Condenser B43531 A 2107-T1, 100 Uf 250/275 V</t>
  </si>
  <si>
    <t>Condenser K300, 32-Uf 300 V</t>
  </si>
  <si>
    <t>Condenser 4Uf 450 V</t>
  </si>
  <si>
    <t>Capacitor 1 X 250</t>
  </si>
  <si>
    <t>Capacitor 0.1 X 250</t>
  </si>
  <si>
    <t>Capacitor 0.5 X 250</t>
  </si>
  <si>
    <t>Capacitor A2 X 160</t>
  </si>
  <si>
    <t>Capacitor A1 X 160</t>
  </si>
  <si>
    <t>Capacitor 2 X 1 X 160</t>
  </si>
  <si>
    <t>Capacitor 1Uf 250 V</t>
  </si>
  <si>
    <t>Alpha Condenser 0.125 Uf</t>
  </si>
  <si>
    <t>Alpha Condenser 1 Uf</t>
  </si>
  <si>
    <t>Alpha Condenser 4 Uf</t>
  </si>
  <si>
    <t>Alpha Condenser 8 Uf</t>
  </si>
  <si>
    <t>Alpha Condenser 0.5 +- 5% Uf</t>
  </si>
  <si>
    <t>Paper Capacitor 0.1/125</t>
  </si>
  <si>
    <t>Paper Capacitor 0.1/350</t>
  </si>
  <si>
    <t>Paper Capacitor 5000/500</t>
  </si>
  <si>
    <t>Paper Capacitor 0.025/125</t>
  </si>
  <si>
    <t>Paper Capacitor 500/700</t>
  </si>
  <si>
    <t>Paper Capacitor 1000/500</t>
  </si>
  <si>
    <t>Paper Capacitor 2500/250</t>
  </si>
  <si>
    <t>Paper Capacitor 5000/125</t>
  </si>
  <si>
    <t>Paper Capacitor 0.05/500</t>
  </si>
  <si>
    <t>Paper Capacitor A1/160</t>
  </si>
  <si>
    <t>Paper Capacitor A4/160</t>
  </si>
  <si>
    <t>Paper Capacitor A4/350</t>
  </si>
  <si>
    <t>Paper Capacitor A2/350</t>
  </si>
  <si>
    <t>Paper Capacitor B1/160</t>
  </si>
  <si>
    <t>Paper Capacitor B1/250</t>
  </si>
  <si>
    <t>M.P. Condenser 32/160</t>
  </si>
  <si>
    <t>M.P. Condenser 16/350</t>
  </si>
  <si>
    <t>M.P. Condenser .5/500</t>
  </si>
  <si>
    <t>M.P. Condenser A8/160</t>
  </si>
  <si>
    <t>M.P. Condenser A4/250</t>
  </si>
  <si>
    <t>M.P. Condenser A12/160</t>
  </si>
  <si>
    <t>M.P. Condenser A1/500</t>
  </si>
  <si>
    <t>M.P. Condenser A2/250</t>
  </si>
  <si>
    <t>M. P. Condenser A16/160</t>
  </si>
  <si>
    <t>M. P. Condenser A2X10X250</t>
  </si>
  <si>
    <t>M.P. Condenser A2/160</t>
  </si>
  <si>
    <t>Resistance 500 r</t>
  </si>
  <si>
    <t>Resistance 10 Kr.13W</t>
  </si>
  <si>
    <t>Resistance 10 Kr.2W</t>
  </si>
  <si>
    <t>Resistance 8 + 2 Kr</t>
  </si>
  <si>
    <t>Resistance 60 Kr</t>
  </si>
  <si>
    <t>Resistance 100 Kr</t>
  </si>
  <si>
    <t>Resistance 200 Kr</t>
  </si>
  <si>
    <t>Fitting Wave Trap Bottom</t>
  </si>
  <si>
    <t>Cover for course Voltage Arrestor</t>
  </si>
  <si>
    <t>Section Fitted H.F. Transformer Rectifier &amp; Condenser for Pluse Frequency Receiver</t>
  </si>
  <si>
    <t>H.F. Transformer</t>
  </si>
  <si>
    <t>Matching Transformer</t>
  </si>
  <si>
    <t>Spare for telemetering equipment complete with driving system for pluse Rective Power</t>
  </si>
  <si>
    <t>Voltage Coil Driving System</t>
  </si>
  <si>
    <t>Transformer 1254/3</t>
  </si>
  <si>
    <t>Transformer 42/2538</t>
  </si>
  <si>
    <t>Measuring Instrument Sdr 13 TBV 9 Trap</t>
  </si>
  <si>
    <t>Measuring Instrument Sdr 13 TBV 88 Trap</t>
  </si>
  <si>
    <t>Spark Gap Lighting Arrestor Piotective Devoice</t>
  </si>
  <si>
    <t>Cathod Drop Arrestor</t>
  </si>
  <si>
    <t>Main Supply Panel Defective</t>
  </si>
  <si>
    <t>B1 Directional Filter</t>
  </si>
  <si>
    <t>Cabinet Filter Panel DSB</t>
  </si>
  <si>
    <t>Impluse Transmitter (Damage)</t>
  </si>
  <si>
    <t>Alarm Table for Fault</t>
  </si>
  <si>
    <t>Transformer for 4 Fault Alarm Table</t>
  </si>
  <si>
    <t>Connector for Carrier Cabinet</t>
  </si>
  <si>
    <t>Cover for Filter</t>
  </si>
  <si>
    <t>Relay Panel for Interdialing with EWSK 4405/55A</t>
  </si>
  <si>
    <t>Relay Panel for Interdialing with EWSK 4405/54B</t>
  </si>
  <si>
    <t>Relay Panel for Interdialing with EWSK 4405/57B</t>
  </si>
  <si>
    <t>Protection Cover for Power Pack</t>
  </si>
  <si>
    <t>Lizard Proff Cover for SSB Small Size</t>
  </si>
  <si>
    <t>Adoptor AL</t>
  </si>
  <si>
    <t>Socket 38-700-20</t>
  </si>
  <si>
    <t>Dummy Plug</t>
  </si>
  <si>
    <t>Test Plug with Card EWMSK 6731</t>
  </si>
  <si>
    <t>Guard Plate</t>
  </si>
  <si>
    <t>Inset</t>
  </si>
  <si>
    <t>Cut out Switch</t>
  </si>
  <si>
    <t>Measuring Cord TlTa 493 b</t>
  </si>
  <si>
    <t>Measuring Cord TlTa 496 a</t>
  </si>
  <si>
    <t>Measuring Cord TlTa 463 c</t>
  </si>
  <si>
    <t>Measuring Cord TlTa 437 a</t>
  </si>
  <si>
    <t>Measuring Cord TlTa 558</t>
  </si>
  <si>
    <t>Thermo State Fg 300 Ohm</t>
  </si>
  <si>
    <t>Thermo State 52/110 C (V30032-X101-C)</t>
  </si>
  <si>
    <t>Dial Switch for SSB V3006-B360 1-B41</t>
  </si>
  <si>
    <t>Rectifier 2T</t>
  </si>
  <si>
    <t>Rectifier G.I.S</t>
  </si>
  <si>
    <t>Selemunium Rectifier Type KH1NBQB2PT1B 75/60   3.00</t>
  </si>
  <si>
    <t>Selemunium Rectifier Type KH1NBC12D1PT1/2 B 250-200   2.2</t>
  </si>
  <si>
    <t>Selemunium Rectifier Type KH1NBK4B1P 100/80   3.00</t>
  </si>
  <si>
    <t>Selemunium Rectifier Type KH1NBPD1P 1/2 200/160 - 0.5</t>
  </si>
  <si>
    <t>Rectifier E375/150 1.1 - C 15H1 - GT</t>
  </si>
  <si>
    <t>Rectifier CR-6 of DSB E 100    C5</t>
  </si>
  <si>
    <t>Rectifier CR-6 of DSB B250 - 2200/3500</t>
  </si>
  <si>
    <t>Rectifier CR-6 of DSB B250 - 200-2.2</t>
  </si>
  <si>
    <t>Minature Selemunium B 250 - 150</t>
  </si>
  <si>
    <t>Minature Selemunium B 300 - 170</t>
  </si>
  <si>
    <t>Minature Selemunium B 30 - 1400</t>
  </si>
  <si>
    <t>Minature Selemunium B 90 - 300</t>
  </si>
  <si>
    <t>Minature Selemunium B 30 - 1600</t>
  </si>
  <si>
    <t>SSIC B60- C 2300/1400</t>
  </si>
  <si>
    <t>Wipper Spring</t>
  </si>
  <si>
    <t>Contract 302122/30210 - 295 - A</t>
  </si>
  <si>
    <t>Connecting Plug C30334-A13-A</t>
  </si>
  <si>
    <t>Rotary Switch V92260-T92-A1</t>
  </si>
  <si>
    <t>Plug Test Jack</t>
  </si>
  <si>
    <t>V. F. Amplifier C001</t>
  </si>
  <si>
    <t>Line Equilizer C002</t>
  </si>
  <si>
    <t>I. F. Amplifier C004</t>
  </si>
  <si>
    <t>Limeter &amp; Attenuature C009</t>
  </si>
  <si>
    <t>H. F. Oscilator C011</t>
  </si>
  <si>
    <t>H. F. Convertor C013</t>
  </si>
  <si>
    <t>V. F./ I.F. Convertor C014</t>
  </si>
  <si>
    <t>Input Pad &amp; Change Over C023</t>
  </si>
  <si>
    <t>I.F. Bend Pass Filter C031</t>
  </si>
  <si>
    <t>V. F. Low Pass Filter C032</t>
  </si>
  <si>
    <t>V. F. Low Pass Filter C033</t>
  </si>
  <si>
    <t>I. F. Carrier Suppressure C034</t>
  </si>
  <si>
    <t>Pilot Filter Receiver C037</t>
  </si>
  <si>
    <t>Pilot Filter Sender C038</t>
  </si>
  <si>
    <t>Attenuature Unit C064</t>
  </si>
  <si>
    <t>Attenuature Unit C065</t>
  </si>
  <si>
    <t>Transformer &amp; Attanuature C066</t>
  </si>
  <si>
    <t>Subsender Model C092</t>
  </si>
  <si>
    <t>H. F. Hybrid C093</t>
  </si>
  <si>
    <t>Transformer 9TBV 1660/ 167</t>
  </si>
  <si>
    <t>F-6 Transmitter B6-A1</t>
  </si>
  <si>
    <t>Monitor B7-A1</t>
  </si>
  <si>
    <t>Pilot Sender B7-A2</t>
  </si>
  <si>
    <t>V. F. Low Pass Filter B-119</t>
  </si>
  <si>
    <t>Pilot Transmitter B18-A1</t>
  </si>
  <si>
    <t>Transmitter Amplifier B9-A1</t>
  </si>
  <si>
    <t>Power Supply Unit 22622 - C31</t>
  </si>
  <si>
    <t>40 V Stablizer 03BA</t>
  </si>
  <si>
    <t>Extension Cord 19 AC</t>
  </si>
  <si>
    <t>H.F. Amplifier P3BD</t>
  </si>
  <si>
    <t>P.C.B. Connector Single Side</t>
  </si>
  <si>
    <t>P.C.B. Connector Double Side</t>
  </si>
  <si>
    <t>Test Cord O5 BD</t>
  </si>
  <si>
    <t>Hand Set with 4 Wire Coil Cord &amp; 5 Pin Plug for ETB</t>
  </si>
  <si>
    <t>Fuse for G3DZ 0.4A</t>
  </si>
  <si>
    <t>Fuse for E5D-70-1A</t>
  </si>
  <si>
    <t>Power Amplifier B5 BA</t>
  </si>
  <si>
    <t>Print for PF Coupler 67 Trans</t>
  </si>
  <si>
    <t>Print for PF Coupler 67 Logic</t>
  </si>
  <si>
    <t>Print for PF Coupler 67 RECG</t>
  </si>
  <si>
    <t>Interface for II EFG56519</t>
  </si>
  <si>
    <t>Interface for I</t>
  </si>
  <si>
    <t xml:space="preserve">Mica Capacitor 310 PF </t>
  </si>
  <si>
    <t>Mica Capacitor 370 PF 2020 V</t>
  </si>
  <si>
    <t>Mica Capacitor 260 PF 2430 V</t>
  </si>
  <si>
    <t>Mica Capacitor 460 PF 1800 V</t>
  </si>
  <si>
    <t>Relay for EFG56519 Er23154-C0704-B104</t>
  </si>
  <si>
    <t>Relay for EFG56519 Er23154-E0722-B110</t>
  </si>
  <si>
    <t>Neha PABX 6/60/6 without Signaling Unit Ringing Old</t>
  </si>
  <si>
    <t>Neha PABX 1/2 Old</t>
  </si>
  <si>
    <t>SBAS Telephone (used)</t>
  </si>
  <si>
    <t>Ten Line Telephone Desk Set without feeding unit &amp; Two Relay Equipment (Old)</t>
  </si>
  <si>
    <t>Telephone Previlage Relay Box</t>
  </si>
  <si>
    <t>Repeated Coil</t>
  </si>
  <si>
    <t>Card Holder Black</t>
  </si>
  <si>
    <t>Transmitter Switch</t>
  </si>
  <si>
    <t>Support Block</t>
  </si>
  <si>
    <t>Knob</t>
  </si>
  <si>
    <t>Crodle</t>
  </si>
  <si>
    <t>U Contract Switch</t>
  </si>
  <si>
    <t>Black Stop</t>
  </si>
  <si>
    <t>Armature 7 MM</t>
  </si>
  <si>
    <t>Armature Spring</t>
  </si>
  <si>
    <t>Armature W/o Buffer</t>
  </si>
  <si>
    <t>Armature Operated Contract Set FgKFS 386</t>
  </si>
  <si>
    <t>Armature Operated Contract Set with Angle Piece</t>
  </si>
  <si>
    <t>Detent Spring</t>
  </si>
  <si>
    <t>Relay By Box</t>
  </si>
  <si>
    <t>Stud for Shorting Bridge for Demer Terminal</t>
  </si>
  <si>
    <t>Stud for Shorting Bridge with whole</t>
  </si>
  <si>
    <t>Lumuneous Push Button Rotary Key 'A' Fg Screw</t>
  </si>
  <si>
    <t xml:space="preserve">Lumuneous Push Button with Fg 67C X 203 X </t>
  </si>
  <si>
    <t>Permanent Shorting Link</t>
  </si>
  <si>
    <t>Removable Shorting Link</t>
  </si>
  <si>
    <t>M3 X 6 mm Screw</t>
  </si>
  <si>
    <t>M XX 8 mm Screw</t>
  </si>
  <si>
    <t>Hexagonal Screw</t>
  </si>
  <si>
    <t>Contract Spring</t>
  </si>
  <si>
    <t>Base Plate</t>
  </si>
  <si>
    <t>Split Washer</t>
  </si>
  <si>
    <t>Pawal Spring</t>
  </si>
  <si>
    <t>Pawal</t>
  </si>
  <si>
    <t>Wipper Spring Set</t>
  </si>
  <si>
    <t>Retchet Spring</t>
  </si>
  <si>
    <t>Tension Plate</t>
  </si>
  <si>
    <t>Fixed Contract Back</t>
  </si>
  <si>
    <t>D.R. 1112 B3 Y Relay J.A. Relay</t>
  </si>
  <si>
    <t>D.R. 1311 ZR Relay E. Relay</t>
  </si>
  <si>
    <t>DRJ 401 ZR Relay Line PA Relay</t>
  </si>
  <si>
    <t>Mouth Piece Cover</t>
  </si>
  <si>
    <t>B.L. 38150 Mouth Piece Cover</t>
  </si>
  <si>
    <t>B.L. 470407 Ear Piece Cover</t>
  </si>
  <si>
    <t>B.L. 15844 Transmitter Pin</t>
  </si>
  <si>
    <t>D.L. 65100 Plunger Ring</t>
  </si>
  <si>
    <t>D.L. 670230 Plunger</t>
  </si>
  <si>
    <t>B.L. 83032 Dial Main Spring</t>
  </si>
  <si>
    <t>B.L. 64000 Governer</t>
  </si>
  <si>
    <t>D.L. 51510 Receiver in Set</t>
  </si>
  <si>
    <t>D.L. 350138 Hand Set Moudling</t>
  </si>
  <si>
    <t>Hand Set Body</t>
  </si>
  <si>
    <t>Ringer Assy.</t>
  </si>
  <si>
    <t>E. E. Timer Type VAT - II 0.5 to 3 Sec</t>
  </si>
  <si>
    <t>Definit Time Relay VAT-11 Model VAT-11 ZG-67a-0.5 Sec</t>
  </si>
  <si>
    <t>Definit Time Relay SPECM-2BF-19T- 0.06 to 6 Sec</t>
  </si>
  <si>
    <t>Definit Time Relay SPECM-2BF-29T- 0.06 to 6 Sec</t>
  </si>
  <si>
    <t>Definit Time Relay SPECM-2BF-35T- 2.5 to 25 Sec</t>
  </si>
  <si>
    <t>Fuse Failure Relay VAPM-31</t>
  </si>
  <si>
    <t>Fuse Failure Relay VTP</t>
  </si>
  <si>
    <t>E.E. Aux. Relay Type VAA Model VAA 11 YF  61B</t>
  </si>
  <si>
    <t>E.E. Aux. Relay Type VAA Model SPECM 2YF  595A</t>
  </si>
  <si>
    <t>E.E. Aux. Relay Type VAA Model SPECM 2RF  392A</t>
  </si>
  <si>
    <t>E.E. Aux. Relay Type VAA Model SPECM 2BF  52N</t>
  </si>
  <si>
    <t>E.E. Aux. Relay Type VAA Model SPECM 2ZG 402A</t>
  </si>
  <si>
    <t xml:space="preserve">E.E. Aux. Relay Type VAA Model SPECM 11YF8402F(M) 110/250V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</si>
  <si>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O/C Relay Type CDG Model SPECMIER 80C with two compartment only</t>
  </si>
  <si>
    <t>O/C Relay Type CDDM Model SPECMIER 61C5  2.5 to 10 Amp</t>
  </si>
  <si>
    <t>O/C Relay Type CDG-31 ER12M5(M) 2.5 to 10A</t>
  </si>
  <si>
    <t>E.E O/C Relay 110 VDC 2.5 to 10 Amp</t>
  </si>
  <si>
    <t>O/C &amp; E&amp;F Relay Type CDG Model CDG 61ER 8004 BBM</t>
  </si>
  <si>
    <t>O/C &amp; E&amp;F Relay Type CDG 31-110V-2.5 to 10 Amp</t>
  </si>
  <si>
    <t>Percentage Diff. Relay Type DDT Model 32EG262A</t>
  </si>
  <si>
    <t>Reverse Power Relay CDD/ VAA Model SPECM 12A</t>
  </si>
  <si>
    <t>Intantanous under voltage relay type VAG Model SPECM 21PF 6M</t>
  </si>
  <si>
    <t>Tripping Relay Type VAJ-13 220V</t>
  </si>
  <si>
    <t>E.E. Time Relay Type VAT-11 Model VAT-11-F 128-B 220 V 0.5 to 3 Sec.</t>
  </si>
  <si>
    <t>E.E. Reverse Power Relay CDM-31</t>
  </si>
  <si>
    <t>E.E. Reatance Measuring unit Type XCG Q-G</t>
  </si>
  <si>
    <t>E.E. Relay XCG22RF6F</t>
  </si>
  <si>
    <t>E.E. Relay XCGZ2RF6F Type YCG Model YCG 17BF 110V</t>
  </si>
  <si>
    <t>E.E. Relay XCGZ2RF6F  19A 110V</t>
  </si>
  <si>
    <t>Out of Step Blocking Relay YCO Model SPECM 7RF  12C</t>
  </si>
  <si>
    <t>E.E. Direction O/C Relay Inverse Type CCD Model CDD 21PF 9056(M)  1A  110V</t>
  </si>
  <si>
    <t>E.E. Transformer Relay Type DTH-32A-110</t>
  </si>
  <si>
    <t>Yco Relay Case</t>
  </si>
  <si>
    <t>Potentio Meter YCOYCG-31, 500 OMH</t>
  </si>
  <si>
    <t>Tripping Relay RXPQ 8 N</t>
  </si>
  <si>
    <t>Hittachi O/C Relay From LR50Hz 30 Sec 0.6A</t>
  </si>
  <si>
    <t>Hittachi O/C Relay From LR50Hz 30 Sec 3A</t>
  </si>
  <si>
    <t>Hittachi O/C Relay CR 50 Hz Continuous Rating 1 Amp</t>
  </si>
  <si>
    <t>Hittachi O/C Relay CR 50 Hz Continuous Rating 5 Amp</t>
  </si>
  <si>
    <t>Asea O/C Relay 1 Amp 0.5 to 3 Sec</t>
  </si>
  <si>
    <t>Asea R.I E/F Relay Range 2 to 10 Sec</t>
  </si>
  <si>
    <t>Twin Relay 0 to 4 Sec</t>
  </si>
  <si>
    <t>Relay RRDG 16</t>
  </si>
  <si>
    <t>Relay RRDG RKZA/GZGK</t>
  </si>
  <si>
    <t>Relay RRK - 20 - 107</t>
  </si>
  <si>
    <t>Relay RRK - 20 - 307</t>
  </si>
  <si>
    <t>Relay RRK - 24 - 307</t>
  </si>
  <si>
    <t>Relay RRK - 23 - 307</t>
  </si>
  <si>
    <t>Relay RRM - 7500</t>
  </si>
  <si>
    <t>Relay RRM-17-5900 R</t>
  </si>
  <si>
    <t>Relay RRM - 17-6007</t>
  </si>
  <si>
    <t>Relay RRM - 13-13-507</t>
  </si>
  <si>
    <t>Relay RRM - 17-25100</t>
  </si>
  <si>
    <t>Relay RRM - 17-5201</t>
  </si>
  <si>
    <t>Relay RRMS-1457</t>
  </si>
  <si>
    <t>Relay RRME - 1107</t>
  </si>
  <si>
    <t>Relay RRM- 27-2201</t>
  </si>
  <si>
    <t>Relay RRM - 27-2002</t>
  </si>
  <si>
    <t>Relay RRID-15 500</t>
  </si>
  <si>
    <t>Relay RRIC-155 20</t>
  </si>
  <si>
    <t>Signalling Relay RRS-12-1302-24V</t>
  </si>
  <si>
    <t>Signalling Relay RRS-13-1302-110V</t>
  </si>
  <si>
    <t>Signalling Relay RRS-13-1307-110V</t>
  </si>
  <si>
    <t>Signalling Relay RRS-12-1307-110V</t>
  </si>
  <si>
    <t>RMHA Aux Relay 24V</t>
  </si>
  <si>
    <t>Indicator RSC</t>
  </si>
  <si>
    <t>Indicator Device of Type</t>
  </si>
  <si>
    <t>Moving Coil Relay for Device</t>
  </si>
  <si>
    <t>Voltage Selector Relay Adjecting Relay</t>
  </si>
  <si>
    <t>Voltage Selector For (P)</t>
  </si>
  <si>
    <t>Moving Coil Relay for (P)</t>
  </si>
  <si>
    <t>Relay C Change Over</t>
  </si>
  <si>
    <t>Current Coil Relay Diff. Type</t>
  </si>
  <si>
    <t>Current Coil Relay J.M</t>
  </si>
  <si>
    <t>Switch ODC 2 Way</t>
  </si>
  <si>
    <t>Switch ODC 20 Way</t>
  </si>
  <si>
    <t>E.E. 4 Way Switch ODC</t>
  </si>
  <si>
    <t>ODC Switch for UFR</t>
  </si>
  <si>
    <t>End Cover Plate</t>
  </si>
  <si>
    <t>Zink Plated Side Clamp</t>
  </si>
  <si>
    <t xml:space="preserve">SHMA 63/110 PT </t>
  </si>
  <si>
    <t xml:space="preserve">Aux. Transformer 7 RS Model 714042/ 15/38 </t>
  </si>
  <si>
    <t>Transformer with 3 winding 724065</t>
  </si>
  <si>
    <t>43 Fuse Saket with II Screw of asher</t>
  </si>
  <si>
    <t>Ren for Recorder F/R</t>
  </si>
  <si>
    <t>Chart Roll for F/R</t>
  </si>
  <si>
    <t>Motor Brush for size</t>
  </si>
  <si>
    <t>Damping Oil Bottle 180 ML for FR</t>
  </si>
  <si>
    <t>Paper Chart Roll for DR</t>
  </si>
  <si>
    <t>3 Phase 3 Wire KWH Meter OW-6, 11 KV 100/5</t>
  </si>
  <si>
    <t>Resistance 2.7 Kr 12w</t>
  </si>
  <si>
    <t>Resistance 1 Kr 9w</t>
  </si>
  <si>
    <t>Resistance 5 Kr 9w</t>
  </si>
  <si>
    <t>Resistance 400 Kr 25w</t>
  </si>
  <si>
    <t>Strip for terminal blocking 1/2 mtr long</t>
  </si>
  <si>
    <t>Cord Extender for Load Sheding Relay Panel</t>
  </si>
  <si>
    <t>Set of hook on Type Prab</t>
  </si>
  <si>
    <t>Under Frequency Relay (Load Sheding Relay Panel) old &amp; Obs</t>
  </si>
  <si>
    <t>Alpha Meter A2 3P 4 wire CT/POWER TRANSMISSION OF UTTRANCHAL LIMITED operated micro processor base electronic trivactor</t>
  </si>
  <si>
    <t>Electronic Alpha Meter</t>
  </si>
  <si>
    <t>Control Cable 7 Core used</t>
  </si>
  <si>
    <t>Lead Cover Cable (old &amp; used)</t>
  </si>
  <si>
    <t>Rope Riral of size (old &amp; used)</t>
  </si>
  <si>
    <t>Copper wire scrap</t>
  </si>
  <si>
    <t>Copper wire of size</t>
  </si>
  <si>
    <t>G.I. Saket 25 mm</t>
  </si>
  <si>
    <t>G.I. Bend 25 mm</t>
  </si>
  <si>
    <t>Brass Ross Cutney</t>
  </si>
  <si>
    <t>Cable Box Indoor type</t>
  </si>
  <si>
    <t>L.T. Cable Box X Indoor type</t>
  </si>
  <si>
    <t>Gun Metal Adoptor Nut &amp; Bolt</t>
  </si>
  <si>
    <t>Gun Metal Clamp</t>
  </si>
  <si>
    <t>L. Braket</t>
  </si>
  <si>
    <t>D Shaple</t>
  </si>
  <si>
    <t>Slive        6 mm</t>
  </si>
  <si>
    <t>Curtain Cloth</t>
  </si>
  <si>
    <t>EC 155 Khoki Colour</t>
  </si>
  <si>
    <t>Spad terminal winding port</t>
  </si>
  <si>
    <t>Telemetering Cabinets Complete (old obsolate Scrap)</t>
  </si>
  <si>
    <t>D.C. Distribution Box Complete (old obselete scrap)</t>
  </si>
  <si>
    <t>Telemetering AFMS Complete (old, obsolete &amp; scrap)</t>
  </si>
  <si>
    <t>Old used &amp; Un-Servicable Battery cell 2 V</t>
  </si>
  <si>
    <t>Petrol tank old</t>
  </si>
  <si>
    <t>E.E./ Mho Measuring unit type YCG Model YCG 14PF 42C 110V (Damage Relay Scrap)</t>
  </si>
  <si>
    <t>Analog Multimeter Sanwa Make</t>
  </si>
  <si>
    <t>Digital Timer</t>
  </si>
  <si>
    <t>Rhesostate 2.5 to 50 Ohms</t>
  </si>
  <si>
    <t>Rhesostate 5A 28 Ohms</t>
  </si>
  <si>
    <t>Transformer Diff. Prot. Relay Make SEIMENSE Model 7UT6131</t>
  </si>
  <si>
    <t>Old Used &amp; Unserviceable Air Conditioner</t>
  </si>
  <si>
    <t>Automatic Voltage Selection Relay New</t>
  </si>
  <si>
    <t>Numerical Distance Relay Schnieder Make Micom P444</t>
  </si>
  <si>
    <t>Numerical Diffrential Relay Schnieder Make Micom P643</t>
  </si>
  <si>
    <t>Bus Bar Protection Relay P741</t>
  </si>
  <si>
    <t>Paper Seal</t>
  </si>
  <si>
    <t>Disconnecting Type Terminal Block</t>
  </si>
  <si>
    <t>Quadlock Polycarbonate Seal</t>
  </si>
  <si>
    <t xml:space="preserve">Padlocks 5 Levers (40 mm) </t>
  </si>
  <si>
    <t xml:space="preserve">Padlocks 6 Levers (50 mm) </t>
  </si>
  <si>
    <t xml:space="preserve">Padlocks 6 Levers Long Shackle (50 mm) </t>
  </si>
  <si>
    <t>Master Trip relay 110 V DC</t>
  </si>
  <si>
    <t>Total ( in Rs.)</t>
  </si>
  <si>
    <t>Grand Total ( in Rs.)</t>
  </si>
  <si>
    <t>Stock Inventory                                                                                                                            ( ET&amp;C Sub-Division Ramnagar, Roorkee)</t>
  </si>
  <si>
    <t>Twin relay Advad</t>
  </si>
  <si>
    <t>Twin relay FFw</t>
  </si>
  <si>
    <t>Twin relay A2B1</t>
  </si>
  <si>
    <t>Telemetering Relay 64 Ad 3401/1</t>
  </si>
  <si>
    <t>Relay V2003B23 for Esb-350</t>
  </si>
  <si>
    <t>ChockDR-3 V2004,B618 6/a for PP of DSB</t>
  </si>
  <si>
    <t>F6 Transmitter B-6 A1</t>
  </si>
  <si>
    <t>Fixed band contact</t>
  </si>
  <si>
    <t>Holder for lamp of EPSP</t>
  </si>
  <si>
    <t>Backelite checknut for fixing holder in EPSP</t>
  </si>
  <si>
    <t>HF cable 2 core 150 ohm old</t>
  </si>
  <si>
    <t>Meter</t>
  </si>
  <si>
    <t>Pilot dial sender CO21</t>
  </si>
  <si>
    <t>HF crystal 1445 kHz</t>
  </si>
  <si>
    <t>15V stabilizer 03BB</t>
  </si>
  <si>
    <t>Mix Print II O3BC</t>
  </si>
  <si>
    <t>Mix Print I O3BD</t>
  </si>
  <si>
    <t>AF Amplifier &amp; Pilot oscillator O3BE</t>
  </si>
  <si>
    <t>Teleoperator amplifier O3BG</t>
  </si>
  <si>
    <t>Compressor O3BH</t>
  </si>
  <si>
    <t>Receiver speech amplifier O3BL</t>
  </si>
  <si>
    <t>Expander O3BM</t>
  </si>
  <si>
    <t>Dialing receiver O3BM</t>
  </si>
  <si>
    <t>Protection unit with meter O5BD</t>
  </si>
  <si>
    <t>4w calling Print O3BWG without telephone</t>
  </si>
  <si>
    <t>I Converter P3BB</t>
  </si>
  <si>
    <t>II transmeter P3BC</t>
  </si>
  <si>
    <t>HF amplifier P3BD</t>
  </si>
  <si>
    <t>I Demodulator P3BE</t>
  </si>
  <si>
    <t>HF Hybrid P3BU</t>
  </si>
  <si>
    <t>IF filter E3BI</t>
  </si>
  <si>
    <t>Receiver HF filter E3BL</t>
  </si>
  <si>
    <t>Trans.HF Prefilter E3BM</t>
  </si>
  <si>
    <t>High pass filter E3BN(400 kHz)</t>
  </si>
  <si>
    <t>HF filter E3BO(400kHz)</t>
  </si>
  <si>
    <t>Trans.AF HP filter E3BQ</t>
  </si>
  <si>
    <t>Power supply unit G3DZ</t>
  </si>
  <si>
    <t>SETR Print SD5H</t>
  </si>
  <si>
    <t>Signal receive card SD5T</t>
  </si>
  <si>
    <t>Test card for O5BD</t>
  </si>
  <si>
    <t>65Mod card</t>
  </si>
  <si>
    <t>65 Up conv.</t>
  </si>
  <si>
    <t>65 Dn conv.</t>
  </si>
  <si>
    <t>65 FsSig</t>
  </si>
  <si>
    <t>65 VF Hyb.</t>
  </si>
  <si>
    <t>65 DLPF</t>
  </si>
  <si>
    <t>65 PSUPR (for single channel)</t>
  </si>
  <si>
    <t>BPL make four wire group selecter</t>
  </si>
  <si>
    <t>DIAD</t>
  </si>
  <si>
    <t>RECO</t>
  </si>
  <si>
    <t>SIOC</t>
  </si>
  <si>
    <t>Interface I for EFGS 6519</t>
  </si>
  <si>
    <t>Print for AF coupler 67PSU</t>
  </si>
  <si>
    <t>B magnet for asea RI relay</t>
  </si>
  <si>
    <t>Mho measuring unit type VCG model no.VCG-14PF(ph-ph)Sl no.B-42009 with case old, obselete &amp; defective</t>
  </si>
  <si>
    <t>Autoreclosing relay VARM III PF23A,220VDCNo.M73691B Old &amp; Used</t>
  </si>
  <si>
    <t>Defective/Damaged relay CDG-61 make E.E 110V DC</t>
  </si>
  <si>
    <t>Control panel 132kv asea make old, used defective &amp; incomplete</t>
  </si>
  <si>
    <t xml:space="preserve"> - </t>
  </si>
  <si>
    <t>3Ph,3w kwh meter type AV-3 100/1A,33kv/110v simco make old, obselete &amp; defective</t>
  </si>
  <si>
    <t>3Ph,3w kwh meter OW-6,400/1A,132kv/110v old, obselete &amp; defective</t>
  </si>
  <si>
    <t>3Ph,3w kwh meter simco make type AV-3 1A,33kv/110v old, obselete &amp; defective</t>
  </si>
  <si>
    <t>3Ph,3w kwh meter 110v CT sec 1A,33kv simco make old, obselete &amp; defective</t>
  </si>
  <si>
    <t>3Ph,3w AC mwh meter 3x100/1,33kv/110V GEC  make Sl No.8011558 old, obselete &amp; defective</t>
  </si>
  <si>
    <t>3Ph,3w AC mwh meter 3x400/1,3x132kvkv/110V GEC   Sl No.8012865,8012892,8012919 old, obselete &amp; defective</t>
  </si>
  <si>
    <t>Relay type B-24 Hz 110 V DC Sl no.9824649 old, obselete &amp; defective</t>
  </si>
  <si>
    <t>Transconductor unit 479502404</t>
  </si>
  <si>
    <t>Burnt/damaged final tripping relay of 33kv Capacitor Bank</t>
  </si>
  <si>
    <t>YTG-31 Imported model</t>
  </si>
  <si>
    <t>Expansion valve for 5 ton air conditioner ALCO make</t>
  </si>
  <si>
    <t>12x10 Inch KODAK Line GRAD direct Print Paper 1895 Cat No.184356</t>
  </si>
  <si>
    <t xml:space="preserve">Old, Obselete &amp; Defective under frequency relay of HBB make Sl no.M97-24-0343 </t>
  </si>
  <si>
    <t>Gharwal Zone</t>
  </si>
  <si>
    <t>_</t>
  </si>
  <si>
    <t xml:space="preserve">Name of Division </t>
  </si>
  <si>
    <t>O&amp;M Civil Division Roorkee</t>
  </si>
  <si>
    <t>Name of Subdivison</t>
  </si>
  <si>
    <t>O&amp;M Civil Sub Division Roorkee</t>
  </si>
  <si>
    <t>February -2026</t>
  </si>
  <si>
    <t>Unit rate in Rs.</t>
  </si>
  <si>
    <t xml:space="preserve">Non - Moving </t>
  </si>
  <si>
    <t xml:space="preserve">Qty. </t>
  </si>
  <si>
    <t>Total amountn in Rs.</t>
  </si>
  <si>
    <t>Total amount in Rs.</t>
  </si>
  <si>
    <t>PP1P139006</t>
  </si>
  <si>
    <t>Jeep UTJ974 (Unservicable)</t>
  </si>
  <si>
    <t>Scrap by survey done on dated 30.1.2023</t>
  </si>
  <si>
    <t>N.A.</t>
  </si>
  <si>
    <t>Office Table Sunmica - Top 1270x750x715 mm</t>
  </si>
  <si>
    <t>Petrol Vibrator Pin Type comp. 2 H.P.</t>
  </si>
  <si>
    <t>Compression Testing Machine Hydroaulic 150 Ton  Four Piller Hand operated</t>
  </si>
  <si>
    <t>Almirah - steel 50"x30"x17" (U/S)</t>
  </si>
  <si>
    <t>Almirah - steel 1280x760x430 mm</t>
  </si>
  <si>
    <t>Almirah - steel 1230x760x430 mm</t>
  </si>
  <si>
    <t>PP1P143001</t>
  </si>
  <si>
    <t>Cash - Chest</t>
  </si>
  <si>
    <t>Scrap by survey done on dated 31.10.2025</t>
  </si>
  <si>
    <t>Petrol Vibrator Surface Type 2 H.P. (U/S)</t>
  </si>
  <si>
    <t>Cube - Mould 150x150x150 mm</t>
  </si>
  <si>
    <t>INFINITIPROBL 10901 INTLAN (U/S)</t>
  </si>
  <si>
    <t>38 CM (15) HCL Colour Monitor HCM 580 M W/M with 600 W Speaker system Audio mate (U/S)</t>
  </si>
  <si>
    <t>APC - UPSBP, 500 IVA - AVR - PSD (U/S)</t>
  </si>
  <si>
    <t>HP Laser Jet 1010 Printer with office 2003 Pro - Hindi -
media kit office 2003, Pro-Dec-Kit</t>
  </si>
  <si>
    <t>Office Steel File Rack 3'x3'x1'</t>
  </si>
  <si>
    <t>Steel Almirah 4'-1"x3'x2'-6"</t>
  </si>
  <si>
    <t>V.T. Pump (U/S)</t>
  </si>
  <si>
    <t>V.T. Pump 5 Stage (U/S)</t>
  </si>
  <si>
    <t>V.T. Pump 20 Stage (U/S)</t>
  </si>
  <si>
    <t>PP1P141003</t>
  </si>
  <si>
    <t>Submersiable Pump 10 H.P. (U/S)</t>
  </si>
  <si>
    <t>Electric Moter 17.5 H.P. (U/S)</t>
  </si>
  <si>
    <t>Electric Moter 20 H.P. (U/S)</t>
  </si>
  <si>
    <t>Electric Moter 25 H.P. (U/S)</t>
  </si>
  <si>
    <t>Steel Almirah Small size</t>
  </si>
  <si>
    <t>I.O.P. Level Machine with stand (1 No. U/S)</t>
  </si>
  <si>
    <t>Steel safe 560x450x450 mm</t>
  </si>
  <si>
    <t>M.S. Template 'PN'</t>
  </si>
  <si>
    <t>PP4P409001</t>
  </si>
  <si>
    <t>Godrej Chair P-C-H 7002 D</t>
  </si>
  <si>
    <t>A.B. Godrej Type Writer English (U/S)</t>
  </si>
  <si>
    <t>Type Writer Remangtion (U/S)</t>
  </si>
  <si>
    <t>Type Writer English Holda H.D. (U/S)</t>
  </si>
  <si>
    <t>Facit Type Writer Hindi (U/S)</t>
  </si>
  <si>
    <t>PP2P220004</t>
  </si>
  <si>
    <t xml:space="preserve">Ceilling Fan </t>
  </si>
  <si>
    <t>5 nos. Scrap by survey done on dated 30.1.2023</t>
  </si>
  <si>
    <t>Bench</t>
  </si>
  <si>
    <t>1 nos. Scrap by survey done on dated 30.1.2023</t>
  </si>
  <si>
    <t>PP4P410010</t>
  </si>
  <si>
    <t>Armed chair (2 No. U/S)</t>
  </si>
  <si>
    <t>PP4P424020</t>
  </si>
  <si>
    <t>Office-Table (2 No. U/S)</t>
  </si>
  <si>
    <t>2 nos.Scrap by survey done on dated 30.1.2023</t>
  </si>
  <si>
    <t>Steel Almirah</t>
  </si>
  <si>
    <t>Steel Almirah (Medium) 2 No. U/S</t>
  </si>
  <si>
    <t>Steel Almirah Big (3 No. U/S)</t>
  </si>
  <si>
    <t>PP1P143011</t>
  </si>
  <si>
    <t>Steel Safe (Cash-chast)</t>
  </si>
  <si>
    <t>PP4P401022</t>
  </si>
  <si>
    <t xml:space="preserve">Wooden Almirah 6'x4' </t>
  </si>
  <si>
    <t xml:space="preserve">Wooden Almirah  </t>
  </si>
  <si>
    <t>Drg. Cabnet</t>
  </si>
  <si>
    <t>PP4P406001</t>
  </si>
  <si>
    <t xml:space="preserve">Steel-Rack </t>
  </si>
  <si>
    <t>2 nos. Scrap by survey done on dated 30.1.2023</t>
  </si>
  <si>
    <t>Gas Cylander (Petro Max) 1.8 Lit.</t>
  </si>
  <si>
    <t>Gas Cylander (Petro Max) 5 Lit.</t>
  </si>
  <si>
    <t>Computer-table (530x900) mm with
laminated board</t>
  </si>
  <si>
    <t xml:space="preserve">1 nos. Scrap by survey done on dated  31.10.2025 </t>
  </si>
  <si>
    <t>DD0D004007</t>
  </si>
  <si>
    <t>TFT, Moniter38.1cm.TFT, SVGA, Digital Desk-top computer, HCL</t>
  </si>
  <si>
    <t>DD0D005006</t>
  </si>
  <si>
    <t>Bilingual – Keyboard in English &amp; Devnagri (U/S)</t>
  </si>
  <si>
    <t>UPS 1.0 KVA Minimum VAH/68 make Uniline (U/S)</t>
  </si>
  <si>
    <t>Home U.P.S. 1400 VA Sine- Wave Luminous inverter</t>
  </si>
  <si>
    <t>Trolley for 1400VA Luminous inverter</t>
  </si>
  <si>
    <t>Multifunction printer SCX 4521 F/XTP
Serial No.8P6713ACZ801852 (U/S)</t>
  </si>
  <si>
    <t>PP1P143014</t>
  </si>
  <si>
    <t>Locks</t>
  </si>
  <si>
    <t>HP Laser jet 1020 Printer</t>
  </si>
  <si>
    <t>Sieve Set</t>
  </si>
  <si>
    <t xml:space="preserve">( Mobile Phone ) IMEI NO. 864451032623365
</t>
  </si>
  <si>
    <t>Biomatric Machine</t>
  </si>
  <si>
    <t>Air Cooler</t>
  </si>
  <si>
    <t>UPS 600VA Numeric</t>
  </si>
  <si>
    <t>Printer HP Lj 128 FW MFP</t>
  </si>
  <si>
    <t>Desktop Computer HP 400 G5</t>
  </si>
  <si>
    <t>DD0D002001</t>
  </si>
  <si>
    <t>Laptop HP Pro Book 450 G4</t>
  </si>
  <si>
    <t>Printer HP Lj M202 DW</t>
  </si>
  <si>
    <t>Wheel Chair</t>
  </si>
  <si>
    <t>Steel almirh</t>
  </si>
  <si>
    <t>DD0D007029</t>
  </si>
  <si>
    <t>Canon Canoscan lide (Scanner)</t>
  </si>
  <si>
    <t>Ceilling Fan</t>
  </si>
  <si>
    <t>PP2P218005</t>
  </si>
  <si>
    <t>RO Water Purifire</t>
  </si>
  <si>
    <t>PP2P222005</t>
  </si>
  <si>
    <t>G.I. Socket 150 mm</t>
  </si>
  <si>
    <t>Scrap by survey done on dated  31.10.2025</t>
  </si>
  <si>
    <t>M.S. Socket 6" Q</t>
  </si>
  <si>
    <t>M.S. Coloum pipe 6" Q (Old)</t>
  </si>
  <si>
    <t>Rft.</t>
  </si>
  <si>
    <t>M.S. Template off/size</t>
  </si>
  <si>
    <t>Green-Field submersiable Pump Set 20 HP (out of order)</t>
  </si>
  <si>
    <t>PP2P220003</t>
  </si>
  <si>
    <t>Ceilling Fan 1200 mm w/o Regulater</t>
  </si>
  <si>
    <t>DD1D106001</t>
  </si>
  <si>
    <t>ADSL Modem</t>
  </si>
  <si>
    <t>Angel Heavy Steel 40x40x5 mm</t>
  </si>
  <si>
    <t xml:space="preserve">                                </t>
  </si>
  <si>
    <t xml:space="preserve">( Mobile Phone ) REDMI Note  3 Gold 
86321703168885
</t>
  </si>
  <si>
    <t xml:space="preserve">Name of Division:-         Elec. Scada Division PTCUL Dehradun                                          </t>
  </si>
  <si>
    <t xml:space="preserve">Name of SubDivision: Elec. Scada SubDivision Roorkee                               -    </t>
  </si>
  <si>
    <t xml:space="preserve">Month:-January   26          </t>
  </si>
  <si>
    <t xml:space="preserve">          (Tower parts  )</t>
  </si>
  <si>
    <t>Rate</t>
  </si>
  <si>
    <t>Total inventory  Amount</t>
  </si>
  <si>
    <t>Article name</t>
  </si>
  <si>
    <t>Total Amount</t>
  </si>
  <si>
    <t>BHTP10400/5 Clamp Plate</t>
  </si>
  <si>
    <t>B420066 Grp. 25 Line Distribution box</t>
  </si>
  <si>
    <t>Wall Mounted Type Chang over Switch 100 A 415 Volt 03 No. Gland</t>
  </si>
  <si>
    <t>Junction Box 33 Kva With Aluminium Strip W/O Internal Parts</t>
  </si>
  <si>
    <t xml:space="preserve">MS. Plate 12 mm Thick 4.33 sq mtr </t>
  </si>
  <si>
    <t>42 Wire S.B. Cable (in Pieces)</t>
  </si>
  <si>
    <t>mtr</t>
  </si>
  <si>
    <t>A.T.C. Conductor PVC Screend cable 0.15 mm dia 4 pair ( in pieces )</t>
  </si>
  <si>
    <t>Screend PVC Telephone cable 10 pairs (old,used )</t>
  </si>
  <si>
    <t xml:space="preserve">Copper Scrap </t>
  </si>
  <si>
    <t>M.S. Scrap</t>
  </si>
  <si>
    <t>0.5 mm electrolyting copper conductor PVC Insulated Teliphone cable -6 Pairs (in Pieces )</t>
  </si>
  <si>
    <t>Old and used tyre ( 600-16 )</t>
  </si>
  <si>
    <t>Old and used tube ( 600-16 )</t>
  </si>
  <si>
    <t>Radio bay for 2 way repeator m/w station ( old used &amp; obsolete )</t>
  </si>
  <si>
    <t>Dehydrator ( old used &amp; obsolete )</t>
  </si>
  <si>
    <t>ADF Bay  old used &amp; obsolete</t>
  </si>
  <si>
    <t xml:space="preserve">2w/4w access bay (old used &amp; obsolete ) </t>
  </si>
  <si>
    <t xml:space="preserve">CHL Bay with one groups (old used &amp; obsolete ) </t>
  </si>
  <si>
    <t xml:space="preserve">CHL Bay with two groups (old used &amp; obsolete ) </t>
  </si>
  <si>
    <t xml:space="preserve">B.B.T. &amp; F.G. Bay for terminal m/w station (old used &amp; obsolete )   </t>
  </si>
  <si>
    <t xml:space="preserve">B.B.T. &amp; F.G. Bay (old used &amp; obsolete )   </t>
  </si>
  <si>
    <t>Radio bay for terminal m/w station ( old used &amp; obsolete ) 2 way repeator m/w station ( old used &amp; obsolete )</t>
  </si>
  <si>
    <t>Radio bay for two way CHL. Dropping m/w station  (old used &amp; obsolete )</t>
  </si>
  <si>
    <t>H.F. coaxial cable in pieces (old used &amp;obsolete )</t>
  </si>
  <si>
    <t>ESD cabinet with 05 no. ESDs  (old used &amp;obsolete )</t>
  </si>
  <si>
    <t xml:space="preserve">SLTR cabinet with 02 no.SLTRs (old used &amp; obsolete ) </t>
  </si>
  <si>
    <t xml:space="preserve">SLTR cabinet with 08 no.SLTRs (old used &amp; obsolete ) </t>
  </si>
  <si>
    <t>NERA make antenna of dia 2.5 mtr ( old used &amp; obsolete )</t>
  </si>
  <si>
    <t>NERA make antenna of dia 1.8  mtr ( old used &amp; obsolete )</t>
  </si>
  <si>
    <t>ESIL make antenna of dia 3.0 mtr  (old used &amp; obselte)</t>
  </si>
  <si>
    <t>Ramote subscriber units</t>
  </si>
  <si>
    <t>48 Volt Battery Charger</t>
  </si>
  <si>
    <t>DCDB Panel (old used &amp;obsolete )</t>
  </si>
  <si>
    <t>ACDB Panel (old used &amp;obsolete )</t>
  </si>
  <si>
    <t>MFT (Multifunction Transduser )</t>
  </si>
  <si>
    <t>Contact Multiplying Relay</t>
  </si>
  <si>
    <r>
      <t xml:space="preserve">                                                                                          </t>
    </r>
    <r>
      <rPr>
        <b/>
        <u/>
        <sz val="10"/>
        <color theme="1"/>
        <rFont val="Arial"/>
        <family val="2"/>
      </rPr>
      <t>Inventory</t>
    </r>
  </si>
  <si>
    <t>220 KV SUBSTATION, SIDCUL HARIDWAR</t>
  </si>
  <si>
    <t>Inventory Report for the month of : Feb-2026</t>
  </si>
  <si>
    <t>Name of the Zone : Garhwal</t>
  </si>
  <si>
    <t>Name of JE : Baldev Singh</t>
  </si>
  <si>
    <t>Description of Items</t>
  </si>
  <si>
    <t xml:space="preserve">Unit </t>
  </si>
  <si>
    <t>Unit Rate In Rs.</t>
  </si>
  <si>
    <t xml:space="preserve">Remarks </t>
  </si>
  <si>
    <t>CC3C314007</t>
  </si>
  <si>
    <t>AL lug 240 mm²</t>
  </si>
  <si>
    <t>CC3C314013</t>
  </si>
  <si>
    <t>AL Lug 50 mm²</t>
  </si>
  <si>
    <t>LL4L404002</t>
  </si>
  <si>
    <t>Lamp Holder</t>
  </si>
  <si>
    <t>LL6L606002</t>
  </si>
  <si>
    <t>Brass Holder</t>
  </si>
  <si>
    <t>J501</t>
  </si>
  <si>
    <t>2 Way control Trip switch 32 Amp</t>
  </si>
  <si>
    <t>Carbon Hack saw Blade 1/2X12"</t>
  </si>
  <si>
    <t>JJ7J707001</t>
  </si>
  <si>
    <t>SF- 6 Gas</t>
  </si>
  <si>
    <t>II3I307006</t>
  </si>
  <si>
    <t>Danger Board</t>
  </si>
  <si>
    <t>II3I307003</t>
  </si>
  <si>
    <t>Phase Plate</t>
  </si>
  <si>
    <t>II3I307001</t>
  </si>
  <si>
    <t>Number Plate</t>
  </si>
  <si>
    <t>II3I307002</t>
  </si>
  <si>
    <t>Name Plate</t>
  </si>
  <si>
    <t>M.S. Both side painted sign board 4X2 Feet</t>
  </si>
  <si>
    <t>TT1T101026</t>
  </si>
  <si>
    <t>Instruction register</t>
  </si>
  <si>
    <t>TT1T101046</t>
  </si>
  <si>
    <t>Testing Register</t>
  </si>
  <si>
    <t>TT1T101045</t>
  </si>
  <si>
    <t>Telephone Register</t>
  </si>
  <si>
    <t>TT1T101027</t>
  </si>
  <si>
    <t>Inspection Register</t>
  </si>
  <si>
    <t>TT1T101042</t>
  </si>
  <si>
    <t>Rosting Register</t>
  </si>
  <si>
    <t>SS6S610027</t>
  </si>
  <si>
    <t>HRC Fuse 2 Amp</t>
  </si>
  <si>
    <t>SS6S610019</t>
  </si>
  <si>
    <t>HRC Fuse 16Amp</t>
  </si>
  <si>
    <t>SS6S610024</t>
  </si>
  <si>
    <t>HRC Fuse 4 Amp</t>
  </si>
  <si>
    <t>SS6S610022</t>
  </si>
  <si>
    <t>HRC Fuse 6 Amp</t>
  </si>
  <si>
    <t>SS6S610013</t>
  </si>
  <si>
    <t>HRCFuse 25 Amp</t>
  </si>
  <si>
    <t>CC3C317004</t>
  </si>
  <si>
    <t>Al Tape Rol 1/2' width 30 Mtr Long</t>
  </si>
  <si>
    <t>NN4N401003</t>
  </si>
  <si>
    <t>Green LED Indicator 220 Volt AC</t>
  </si>
  <si>
    <t>NN4N401001</t>
  </si>
  <si>
    <t>Red LED Indicator 220 Volt AC</t>
  </si>
  <si>
    <t>NN4N401002</t>
  </si>
  <si>
    <t>Yellow LED Indicator 220 Volt AC</t>
  </si>
  <si>
    <t xml:space="preserve">Straight type Breaker connector for Moose </t>
  </si>
  <si>
    <t>II2I210002</t>
  </si>
  <si>
    <t xml:space="preserve">Twin type 33 kv Breaker clamp </t>
  </si>
  <si>
    <t>VV3V302001</t>
  </si>
  <si>
    <t xml:space="preserve">220 KV CT 1600/800/1 Amp Heptacare </t>
  </si>
  <si>
    <t>245 KV CT of ratio 800/400/1 amp.</t>
  </si>
  <si>
    <t>245 KV CT of ratio 300/150/1 amp.</t>
  </si>
  <si>
    <t>145 KV CT of ratio 800/400/1 amp.</t>
  </si>
  <si>
    <t>JJ3J301004</t>
  </si>
  <si>
    <t xml:space="preserve">Close coil Assembly 220 V DC CGL Breaker </t>
  </si>
  <si>
    <t>JJ5J501002</t>
  </si>
  <si>
    <t xml:space="preserve">Trip coil Assembly for 33 KV CGL Breaker 220 V DC </t>
  </si>
  <si>
    <t>JJ7J701007</t>
  </si>
  <si>
    <t xml:space="preserve">LR Switch </t>
  </si>
  <si>
    <t>JJ7J7010018</t>
  </si>
  <si>
    <t xml:space="preserve">Auxiliary switch </t>
  </si>
  <si>
    <t>J301</t>
  </si>
  <si>
    <t xml:space="preserve">Gas Pressure Guage </t>
  </si>
  <si>
    <t>VV5V407002</t>
  </si>
  <si>
    <t>220 KV CT Clamp for pipe Bus of CT Bushing 35 mm</t>
  </si>
  <si>
    <t>VV5V407003</t>
  </si>
  <si>
    <t>220 KV CT Clamp for pipe Bus of CT Bushing 25 mm</t>
  </si>
  <si>
    <t>A303</t>
  </si>
  <si>
    <t xml:space="preserve">Twin type clamp for pipe Bus &amp; Moose </t>
  </si>
  <si>
    <t xml:space="preserve">Closing coil Assembly 220 Volt DC operated for 145 KV SF6 Gas CB Make CGL </t>
  </si>
  <si>
    <t>JJ3J301006</t>
  </si>
  <si>
    <t xml:space="preserve">Tripping coil Assembly 220 V DC operated for 145 KV SF6 Gas CB Make CGL </t>
  </si>
  <si>
    <t>MM2M204005</t>
  </si>
  <si>
    <t>132 KV MW Meter 1000/1 A</t>
  </si>
  <si>
    <t>MM2M204008</t>
  </si>
  <si>
    <t>132 KV MW Meter 200/1 A</t>
  </si>
  <si>
    <t>MM2M205008</t>
  </si>
  <si>
    <t>132 KV MVAR Meter 200/1 A</t>
  </si>
  <si>
    <t>JJ5J503004</t>
  </si>
  <si>
    <t>Closing coil Assembly 220 Volt DC operated for 33 KV Areva make VCB</t>
  </si>
  <si>
    <t>JJ5J503002</t>
  </si>
  <si>
    <t xml:space="preserve">Tripping coil Assembly 220 V DC operated for 33 kv Areva make VCB </t>
  </si>
  <si>
    <t>LL6L603001</t>
  </si>
  <si>
    <t>Junction Box</t>
  </si>
  <si>
    <t>MM0M009004</t>
  </si>
  <si>
    <t>Trip Circuit Supervision relay V95 RS 36 E2 220 Volt Dc</t>
  </si>
  <si>
    <t>MM0M009032</t>
  </si>
  <si>
    <t>Trip Circuit relay V-86 Rh1, 5E1, 220 Volt DC</t>
  </si>
  <si>
    <t xml:space="preserve">Pivot sleeve (Fiber) for 220 kv Isolator (HIVELM) rotating shaft for adjustment of limit switch </t>
  </si>
  <si>
    <t>SS5S501002</t>
  </si>
  <si>
    <t>Isolator End clamps suitable for 4 inch Al IPS pipe bus</t>
  </si>
  <si>
    <t xml:space="preserve">Holding clamps for 120 KN Disc Insulator to 4 inch Al IPS pipe Bus </t>
  </si>
  <si>
    <t>Complete Double Tension Fitting for 120 KN Disc insulator &amp; ACSR moose conductor</t>
  </si>
  <si>
    <t>JJ8J802005</t>
  </si>
  <si>
    <t>Double U-Tarantula type Circuit Breaker Clamp  for 4 inch AL IPS Tube</t>
  </si>
  <si>
    <t>220 KV CT Clamp for Moose Conductor &amp; 38 mm Bushing size</t>
  </si>
  <si>
    <t xml:space="preserve">33 KV Lightening Arrestor </t>
  </si>
  <si>
    <t xml:space="preserve">216 KV Lightening Arrestor </t>
  </si>
  <si>
    <t xml:space="preserve">120 KV Lightening Arrestor </t>
  </si>
  <si>
    <t xml:space="preserve">30 KV Lightening Arrestor </t>
  </si>
  <si>
    <t>S707</t>
  </si>
  <si>
    <t>MCCB 200 Amp, 415 V, 50 Hz  4 Pole</t>
  </si>
  <si>
    <t>MCCB 100 Amp, 415 V, 50 Hz, 4 Pole</t>
  </si>
  <si>
    <t>VV3V305003</t>
  </si>
  <si>
    <t>36 KV Outdoor C.T. ratio 1000/800/1 Amp , 3 Core, class-0.2</t>
  </si>
  <si>
    <t>MM2M202007</t>
  </si>
  <si>
    <t>AC Voltmeter Range 0- 150 PTR 132KV / 110V</t>
  </si>
  <si>
    <t>MM2M202011</t>
  </si>
  <si>
    <t>AC Voltmeter Range 0-20 PTR 33KV/110V</t>
  </si>
  <si>
    <t>MM2M204016</t>
  </si>
  <si>
    <t>MW Meter 3Phase 4Wire, Range (-)30-0-30, CTR 400/1A, PTR 33KV/110V</t>
  </si>
  <si>
    <t>MM2M205016</t>
  </si>
  <si>
    <t>MVAR Meter 3Phase 4 Wire Range (-)30-0-30 CTR 400/1A, PTR 33KV/110V</t>
  </si>
  <si>
    <t>MM2M203011</t>
  </si>
  <si>
    <t>Ac Ammeter, CTR 400/1A, Range 0-400A</t>
  </si>
  <si>
    <t>Outdoor Cable End Termination Kit suitable for 33 KV 3X400 sqmm XLPE Cable Make '3M'</t>
  </si>
  <si>
    <t>CC3C319003</t>
  </si>
  <si>
    <t>Outdoor cable through jointing kit suitable for 33 KV 3X400 sqmm XLPE Cable Make '3M'</t>
  </si>
  <si>
    <t>SS5S501008</t>
  </si>
  <si>
    <t>Isolator clamp for twin ACSR Moose &amp; Isolator pin of 30 mm</t>
  </si>
  <si>
    <t>II1I107001</t>
  </si>
  <si>
    <t>T- clamp for ACSR Moose conductor</t>
  </si>
  <si>
    <t>Protection Transfer Switch</t>
  </si>
  <si>
    <t>II1I102004</t>
  </si>
  <si>
    <t>C-Type Boltless wedge clamp Moose to Panther</t>
  </si>
  <si>
    <t>C-Type wedge clamp for Moose to Moose conductor</t>
  </si>
  <si>
    <t>C-Type wedge clamp with stopper for Zebra to Zebra conductor</t>
  </si>
  <si>
    <t>220 KV C.T. Clamp suitable for moose conductor</t>
  </si>
  <si>
    <t>S402</t>
  </si>
  <si>
    <t>Twist mechanism for double break type 33 KV Isolator</t>
  </si>
  <si>
    <t>II2I204005</t>
  </si>
  <si>
    <t>Pad Clamp for ACSR Panther Conductor</t>
  </si>
  <si>
    <t>II4I404004</t>
  </si>
  <si>
    <t>Spacer For Twin Moose Conductor</t>
  </si>
  <si>
    <t xml:space="preserve">Pad Clamp with tripple U Tarantula Conductor suitable for 4 inch AL Pipe tube </t>
  </si>
  <si>
    <t>JJ2J201002, JJ2J201004</t>
  </si>
  <si>
    <t xml:space="preserve">Tripping/Closing Coil Assembly 220 V DC for 245 KV SF-6 Gas Circuit Breaker </t>
  </si>
  <si>
    <t>JJ5J501002, JJ5J501004</t>
  </si>
  <si>
    <t xml:space="preserve">Tripping/Closing Coil Assembly 220 V DC for 36 KV Vacuum Circuit Breaker </t>
  </si>
  <si>
    <t>33 KV Circuit Breaker Trip Neutral Close Switch 3 NO, 3NC   Make SWITRON</t>
  </si>
  <si>
    <t>JJ7J701011</t>
  </si>
  <si>
    <t>Breaker Control Switch  BSS09P016D58IS 25A / 660 Volt  AC/DC, Make  KAYCEE</t>
  </si>
  <si>
    <t>VV5V404014</t>
  </si>
  <si>
    <t>EHV Grade Transformer Oil Confirming to IS: 335/1993(209 Ltrs in each drum)</t>
  </si>
  <si>
    <t>EHV Grade Transformer Oil Confirming to IS: 335/1993</t>
  </si>
  <si>
    <t>Ltrs</t>
  </si>
  <si>
    <t>Transformer Oil (old, used &amp; dirty)</t>
  </si>
  <si>
    <t>Transformer Oil (old &amp; used)</t>
  </si>
  <si>
    <t>SS4S401010</t>
  </si>
  <si>
    <t>Fabricated Galvanized Base Plate</t>
  </si>
  <si>
    <t>Bi-Metallic (Al&amp;Cu)  Neutral Bshing Clamp for 160 MVA T/F</t>
  </si>
  <si>
    <t>Fabricated Galvanised Base Plate suitable for 33 KV Isolator</t>
  </si>
  <si>
    <t>Pad Clamp for Circuit Breaker Clamp for Acsr Moose Conductor</t>
  </si>
  <si>
    <t>220 KV line isolator clamp with double 'U' Tarantulla conductor</t>
  </si>
  <si>
    <t>HV Bushing clamp (50 MVA Transformer )</t>
  </si>
  <si>
    <t>LV Bushing clamp (50 MVA Transformer )</t>
  </si>
  <si>
    <t>Winding Temperature Indicator for 80 MVA T/F</t>
  </si>
  <si>
    <t>331 KVAR ,6.93 kv Single phase capacitor Unit HITACHI make</t>
  </si>
  <si>
    <t>245 KV Male-Female isoaltor arm for 1600 amp. Hi-Velm make</t>
  </si>
  <si>
    <t>245 KV Male-Female isoaltor arm for 1600 amp. G.Nandy make</t>
  </si>
  <si>
    <t>145 KV Male-Female isoaltor arm for 1600 amp.</t>
  </si>
  <si>
    <t>33 KV Isolator blade for 1250 amp. Rama Make</t>
  </si>
  <si>
    <t>33 KV Isolator Jaw for 1250 amp. Rama Make</t>
  </si>
  <si>
    <t>33 KV Isolator blade for 800 amp. Elpro Make</t>
  </si>
  <si>
    <t>33 KV Isolator Jaw for 800 amp. Elpro Make</t>
  </si>
  <si>
    <t>33 KV Isolator blade for 1600 amp. Elpro Make</t>
  </si>
  <si>
    <t>Oxide Inhibiting Electrical Joint Compound (AL-AL)  226 gm Bottle</t>
  </si>
  <si>
    <t>Oxide Inhibiting Electrical Joint Compound (Cu-Cu)  226 gm Bottle</t>
  </si>
  <si>
    <t xml:space="preserve">220 KV Breaker Control Switch BCC09P016D58/S 25A/600 Volt AC/DC </t>
  </si>
  <si>
    <t xml:space="preserve">220 KV Breaker Control Switch BCE12L006A30/S 25A/600 Volt AC/DC </t>
  </si>
  <si>
    <t>132 KV Breaker Control Switch SBC 32P 594/114LM/P552/SL 32A/600 Volt AC/DC</t>
  </si>
  <si>
    <t xml:space="preserve">33 KV Breaker Control Switch SPC 32P 444B 32A/600 Volt AC/DC </t>
  </si>
  <si>
    <t>33 KV CT Damage scrap</t>
  </si>
  <si>
    <t>33 KV feeder realy ALSTOM</t>
  </si>
  <si>
    <t>VV2V207001</t>
  </si>
  <si>
    <t>Winding Temperature Indicator (100 MVA T/F)</t>
  </si>
  <si>
    <t>VV2V206001</t>
  </si>
  <si>
    <t>Oil Temperature Indicator (100 MVA T/F)</t>
  </si>
  <si>
    <t>VV3V303003</t>
  </si>
  <si>
    <t>CT 145 KV, VISHAL</t>
  </si>
  <si>
    <t>NN4N409005</t>
  </si>
  <si>
    <t>Voltage Selector Switch 10 Amp</t>
  </si>
  <si>
    <t>NN4N409006</t>
  </si>
  <si>
    <t>Amp Selector Switch 220 V</t>
  </si>
  <si>
    <t>VV4V307003</t>
  </si>
  <si>
    <t>Round C.T. Coil 50/5A</t>
  </si>
  <si>
    <t>VV1V103012</t>
  </si>
  <si>
    <t>LT Side Bushing Clamp for 80 MVA Transformer</t>
  </si>
  <si>
    <t>VV4V305014</t>
  </si>
  <si>
    <t>33 KV C.T. 50/25/1 A</t>
  </si>
  <si>
    <t>S301</t>
  </si>
  <si>
    <t>Terminal Connector for 132 KV Isolator</t>
  </si>
  <si>
    <t>CC3C317006</t>
  </si>
  <si>
    <t>Empire Tape</t>
  </si>
  <si>
    <t>Brass Alloy Bushing Calmp</t>
  </si>
  <si>
    <t>Open Close switch</t>
  </si>
  <si>
    <t>VV3V303002</t>
  </si>
  <si>
    <t>145 KV CT 800/400/1 Amp BHEL Make</t>
  </si>
  <si>
    <t>GG0G003001</t>
  </si>
  <si>
    <t>PVC Section Pipe 4 inch</t>
  </si>
  <si>
    <t>Mtrs</t>
  </si>
  <si>
    <t>GG0G003005</t>
  </si>
  <si>
    <t>Interconnector of Pipe Size 4 inch</t>
  </si>
  <si>
    <t>II5I502001</t>
  </si>
  <si>
    <t>Double tension fitting for moose conductor</t>
  </si>
  <si>
    <t>Stator &amp; Rotor of 33 KV Circuit Breaker Motor</t>
  </si>
  <si>
    <t>Submercible Pump 10 HP, 7.5 KW , 2 Pole, 415 Volt</t>
  </si>
  <si>
    <t xml:space="preserve">Control Panel for Pump Motor </t>
  </si>
  <si>
    <t>FF1F105002</t>
  </si>
  <si>
    <t>GI HRH Nut &amp; Bolt 16X60 mm</t>
  </si>
  <si>
    <t>FF1F105001</t>
  </si>
  <si>
    <t>GI HRH Nut &amp; Bolt 16X65 mm</t>
  </si>
  <si>
    <t>MM0M001001</t>
  </si>
  <si>
    <t xml:space="preserve">Buchholze relay for 100 MVA T/F </t>
  </si>
  <si>
    <t>FF2F201003</t>
  </si>
  <si>
    <t>40 mm Dia M.S. earthing rod</t>
  </si>
  <si>
    <t>JJ7J705013</t>
  </si>
  <si>
    <t xml:space="preserve">Seal Assembly </t>
  </si>
  <si>
    <t>JJ7J705016</t>
  </si>
  <si>
    <t>Sealing Ring 30.56 X 1.27</t>
  </si>
  <si>
    <t>J201</t>
  </si>
  <si>
    <t xml:space="preserve">Overload Iph Preventor </t>
  </si>
  <si>
    <t xml:space="preserve">DC operated Electronic timer 220 V DC </t>
  </si>
  <si>
    <t>JJ7J705008</t>
  </si>
  <si>
    <t>Dowty Seal 20X13.7X1.5</t>
  </si>
  <si>
    <t>JJ7J709001</t>
  </si>
  <si>
    <t>Hydraulic Oil suitable for Seimens Make Ciruit Breaker at 400 KV  Substation Rishikesh</t>
  </si>
  <si>
    <t>Energy Meter (OLD &amp; Used)</t>
  </si>
  <si>
    <t>Energy Meter (OLD)</t>
  </si>
  <si>
    <t>Winding Temperature Indicator for 80 MVA T/F (Defective) scrap</t>
  </si>
  <si>
    <t>Oil Temperature Indicator for 80 MVA T/F  (Defective) scrap</t>
  </si>
  <si>
    <t>Empty T/F Oil Drum</t>
  </si>
  <si>
    <t xml:space="preserve">Empty Drum </t>
  </si>
  <si>
    <t>P-30</t>
  </si>
  <si>
    <t>Capacitor cell (Old &amp; Used) Damage</t>
  </si>
  <si>
    <t>JJ0J005005</t>
  </si>
  <si>
    <t>33 KV Vaccum Circuit Breaker Make AREVA (Old, used)</t>
  </si>
  <si>
    <t>33 KV C.T. 400/1A Old, damage &amp; Scrap</t>
  </si>
  <si>
    <t>JJ0J005002</t>
  </si>
  <si>
    <t>33 KV SF-6 Gas Circuit Breaker Make CGL(old &amp; Used )Damaged</t>
  </si>
  <si>
    <t>Siemens Make Motor (old &amp; used)</t>
  </si>
  <si>
    <t>33 KV CT (old &amp; used) Damage</t>
  </si>
  <si>
    <t>33 KV CT (Old &amp; used) defective</t>
  </si>
  <si>
    <t>Oil Temperature Indicator (160 MVA T/F) defective</t>
  </si>
  <si>
    <t>Winding Temperature Indicator (160MVA T/F) defective</t>
  </si>
  <si>
    <t>VV6V507003</t>
  </si>
  <si>
    <t xml:space="preserve">145 KV CVT ABB Make Defective </t>
  </si>
  <si>
    <t>33 KV Post Insulator Damage scrap</t>
  </si>
  <si>
    <t>JJ5J501011</t>
  </si>
  <si>
    <t xml:space="preserve">Pole Assembly of 33 KV SF6 gas Circuit Breaker CGL Make Nonusable &amp; scrap </t>
  </si>
  <si>
    <t>Micom relay Damage (old &amp; used)</t>
  </si>
  <si>
    <t xml:space="preserve">Aluminium Scrap </t>
  </si>
  <si>
    <t>Conductor scrap</t>
  </si>
  <si>
    <t>MS scrap</t>
  </si>
  <si>
    <t>JJ0J002002</t>
  </si>
  <si>
    <t xml:space="preserve">220 KV SF6 Gas CB make BHEL Damage </t>
  </si>
  <si>
    <t xml:space="preserve">33 KV SF6 Gas Circuit CGL Make Breaker Damage </t>
  </si>
  <si>
    <t>SS6S615007</t>
  </si>
  <si>
    <t xml:space="preserve">Kit - Kat fuse (old &amp; used ) Damage </t>
  </si>
  <si>
    <t>Isolator DP 32/20 Amp (old &amp; used)</t>
  </si>
  <si>
    <t>Contactor with Auxiliary Block (old &amp; used )</t>
  </si>
  <si>
    <t>Over load Relay (old &amp; used)</t>
  </si>
  <si>
    <t>Contactor (old &amp; used )</t>
  </si>
  <si>
    <t>Single Phase Preventor (old &amp; used)</t>
  </si>
  <si>
    <t>BB0B00202</t>
  </si>
  <si>
    <t>331 KVAR ,6.9 kv Single phase capacitor Unit BHEL make Damage (old &amp; used)</t>
  </si>
  <si>
    <t>Time Delay Relay (old &amp; used)</t>
  </si>
  <si>
    <t>JJ00J005002</t>
  </si>
  <si>
    <t>Numerical DPR (Defected)</t>
  </si>
  <si>
    <t>MM0M019032</t>
  </si>
  <si>
    <t>SS0S002003</t>
  </si>
  <si>
    <t>220 KV Isolator 3Ph</t>
  </si>
  <si>
    <t>K302</t>
  </si>
  <si>
    <t>220 KV Post Insulator</t>
  </si>
  <si>
    <t>33 KV Isolator Clamp for pipe Bus with double U type Tarantula conductor</t>
  </si>
  <si>
    <t>CC0C001020</t>
  </si>
  <si>
    <t>Control Cable 2 X 2.5 sq mm</t>
  </si>
  <si>
    <t>CC1C103012</t>
  </si>
  <si>
    <t>Power Cable 3.5c X 35 sq mm</t>
  </si>
  <si>
    <t>A301</t>
  </si>
  <si>
    <t>4" IPS Aluminium Tube</t>
  </si>
  <si>
    <t>RMt</t>
  </si>
  <si>
    <t>LL6L603002</t>
  </si>
  <si>
    <t>Lighting J.B.</t>
  </si>
  <si>
    <t>P505</t>
  </si>
  <si>
    <t>Aluminium Cable Tag</t>
  </si>
  <si>
    <t>Single Suspension Fitting Runner type suitable for 120 KN &amp; ACSR Moose Conductor</t>
  </si>
  <si>
    <t>33 KV CT clamp</t>
  </si>
  <si>
    <t>SUB-TOTAL</t>
  </si>
  <si>
    <t>TOTAL</t>
  </si>
  <si>
    <t>HEAD of A/C-  CAPITAL</t>
  </si>
  <si>
    <t>33 KV CT Ratio 1600/800/1 Amp.</t>
  </si>
  <si>
    <t>33 KV CT Ratio 800/400/1 Amp.</t>
  </si>
  <si>
    <t>33 KV CT Ratio 400/200/1 Amp.</t>
  </si>
  <si>
    <t>Junction Box for CT</t>
  </si>
  <si>
    <t>VV3V305001</t>
  </si>
  <si>
    <t>33 KV C.T. (1Ph), AC0.2, 5 Core 1600/800/1A</t>
  </si>
  <si>
    <t>33 KV Circuit Breaker (3 Ph.),  1600 Amp. Along with support structure, 220 Volt DC operated.</t>
  </si>
  <si>
    <t>245 KV CT ratio 1600/800/1A, 5 core with junction box and terminal connector</t>
  </si>
  <si>
    <t>33 KV Isolator HDB with solid core insulator &amp; mettalics and without earth switch, 1200 Amp.</t>
  </si>
  <si>
    <t>Steel structure Pipe Type with bolt &amp; nuts.</t>
  </si>
  <si>
    <t>145 KV SF-6 Gas Circuit Breaker, 3 Ph, 1600 A along with support structure 220 Volt DC operated.</t>
  </si>
  <si>
    <t>GRAND TOTAL</t>
  </si>
  <si>
    <t>DETAILS OF INVENTORY OF 220KV/132KV LINES UNDER 220KV SUB-STATION, SIDCUL, HARIDWAR AS ON FEB,MARCH.</t>
  </si>
  <si>
    <t>Division Name :- 220KV (O&amp;M) Division, SIDCUL, Haridwar</t>
  </si>
  <si>
    <t>(A) O&amp;M Related Stock LINE.</t>
  </si>
  <si>
    <t xml:space="preserve">Suspension Assembly  (Old, Used, &amp; Scrap) </t>
  </si>
  <si>
    <t>Tension Assembly (Old, Used, &amp; Scrap) (D-cycle.)</t>
  </si>
  <si>
    <t>Dead Ends with steel Portion suita;ble for moose Conductor.</t>
  </si>
  <si>
    <t>Joint sleeve with steel portion suitatable for Moose Conductor.</t>
  </si>
  <si>
    <t>Earth wire Tension fitting suitable for 7/9 SWG.</t>
  </si>
  <si>
    <t>Joint sleeve suitable for 7/9 SWG Earth wire.</t>
  </si>
  <si>
    <t>Joint sleeve suitable for 7/10 SWG Earth wire.</t>
  </si>
  <si>
    <t>CC0C001008</t>
  </si>
  <si>
    <t>1.1 Kv Control Cable FRLS (10x2.5 mm sq)</t>
  </si>
  <si>
    <t>Control Cable (5x2.5 mm sq) (Old &amp; used, in bits.</t>
  </si>
  <si>
    <t>Repair sleeve for ACSR Panther Conductor.</t>
  </si>
  <si>
    <t>Suspension fitting for ACSR Panther Conductor (Old  &amp;,used )</t>
  </si>
  <si>
    <t>Suspension fitting for Earth wire. (Old, Used,&amp;Scrap)</t>
  </si>
  <si>
    <t>ACSR Panther Conductor. (Scrap)</t>
  </si>
  <si>
    <t>Double Compression Tension fitting ACSR -Zebra Conductor.</t>
  </si>
  <si>
    <t>Single Compression Tension Fitting ACSR-Zebra Conductor.</t>
  </si>
  <si>
    <t>Single Compression Tension Fitting ACSR-Panther Conductror.</t>
  </si>
  <si>
    <t>Single Suspension fittng ACSR Penther  Conductor.</t>
  </si>
  <si>
    <t>C-Type Boltless wedge clamp  (Moose to Zebra).</t>
  </si>
  <si>
    <t>132 KVA, A Type Tower Parts T/D 1/2 108 A.</t>
  </si>
  <si>
    <t xml:space="preserve">G.I Nutt Bolts 5/8 X 25 mm </t>
  </si>
  <si>
    <t>Suspension fitting for ACSR Panther Conductor .</t>
  </si>
  <si>
    <t>P.G Clamp (Zebra to Zebra)</t>
  </si>
  <si>
    <t>Repair sleeve for Zebra Conductor.</t>
  </si>
  <si>
    <t>KG</t>
  </si>
  <si>
    <t>PG Clamp Deer to Zebra Connection size.</t>
  </si>
  <si>
    <t>ACSR Deer Conductor in bits. (Old &amp; Used)</t>
  </si>
  <si>
    <t>6 Bolted earth wire Holding Clamp, suitable for 7/9,7/10, SWG earth wire.</t>
  </si>
  <si>
    <t>Repair sleeve for Panther Conductor.</t>
  </si>
  <si>
    <t>Vibration  Damper Panther Conductor.</t>
  </si>
  <si>
    <t xml:space="preserve">ACSR Panther Conductor. </t>
  </si>
  <si>
    <t>Disc Insulator 120 KN</t>
  </si>
  <si>
    <t>Tower Parts (Old &amp; Used) 132 kv</t>
  </si>
  <si>
    <t>Tower Parts (Old &amp; Used) 220 kv</t>
  </si>
  <si>
    <t>ACSR Panther Conductor (Old &amp; used)&amp; scrap</t>
  </si>
  <si>
    <t>70 'KN Disc Insulator.</t>
  </si>
  <si>
    <t>Single Suspension fitting for ACSR Panther Conductor.</t>
  </si>
  <si>
    <t>Mid span Compression joint for ACSR Panther Conductor.</t>
  </si>
  <si>
    <t>Single Suspension fitting for ACSR Panther Conductor. (Old &amp; used) scrap.</t>
  </si>
  <si>
    <t>C -Type boltless wedge clamp with stopper for Panther Conductor.</t>
  </si>
  <si>
    <t>Tower Parts (Old &amp; Used)</t>
  </si>
  <si>
    <t>ACSR Panther Conductor (Scrap)</t>
  </si>
  <si>
    <t>ACSR Deer Conductor Tension Fitting with jumper cone.</t>
  </si>
  <si>
    <t>Mid-span Joint for Panther (Steel Portion )</t>
  </si>
  <si>
    <t>Deer Conductor in pieces (Old ,used &amp; Dismantled).</t>
  </si>
  <si>
    <t>Mid span Joint for Deer Conductor.</t>
  </si>
  <si>
    <t>INVENTORY for M/O February 2026</t>
  </si>
  <si>
    <t>Name of Zone :-</t>
  </si>
  <si>
    <t>Garhwal Zone, Roorkee</t>
  </si>
  <si>
    <t>Name of Circle :-</t>
  </si>
  <si>
    <t>O&amp;M Circle, PTCUL, Roorkee</t>
  </si>
  <si>
    <t>Name of Division :-</t>
  </si>
  <si>
    <t>220 KV O&amp;M Division, Sidcul, Haridwar</t>
  </si>
  <si>
    <t>Name of J.E</t>
  </si>
  <si>
    <t>Pankaj Kumar</t>
  </si>
  <si>
    <t>Name of Substation :-</t>
  </si>
  <si>
    <t>132 KV Substation, Jwalapur, Haridwar</t>
  </si>
  <si>
    <t>Item NO</t>
  </si>
  <si>
    <t xml:space="preserve">        Name of Article</t>
  </si>
  <si>
    <t>Unservicable</t>
  </si>
  <si>
    <t>132 KV Damaged CT ratio 400/200/1 A</t>
  </si>
  <si>
    <t>Damaged 33 KV CT</t>
  </si>
  <si>
    <t>Defective 33 KV C.T 800/400/1A</t>
  </si>
  <si>
    <t>Old, used &amp; obsolete 33 KV CT, 400/200/1 A</t>
  </si>
  <si>
    <t>11 KV CT resin cast 200/5A BIMCO make</t>
  </si>
  <si>
    <t>NN0N003008</t>
  </si>
  <si>
    <t>11 KV feeder Panel</t>
  </si>
  <si>
    <t>LT Cubical sheakle strip</t>
  </si>
  <si>
    <t>11 KV Bicco make PT O/U</t>
  </si>
  <si>
    <t>11 KV CT 200/100/5 Bicco</t>
  </si>
  <si>
    <t>11 KV Single core CT 150/400/5</t>
  </si>
  <si>
    <t>11 KV CT Damaged</t>
  </si>
  <si>
    <t>132 KV Line Control &amp; Relay Panel (Old &amp; Obsolete)</t>
  </si>
  <si>
    <t>After PSDF 2018</t>
  </si>
  <si>
    <t>40 MVA (132/33 KV) Transformer Control &amp; Relay Panel (Old &amp; Obsolete)</t>
  </si>
  <si>
    <t>33 KV Double feeder Control &amp; Relay Panel (old &amp; obsolete)</t>
  </si>
  <si>
    <t>33 KV Capacitor Bank Control &amp; Relay Panel (old &amp; obsolete)</t>
  </si>
  <si>
    <t>33 KV Triple feeder Control &amp; Relay Panel (old &amp; obsolete)</t>
  </si>
  <si>
    <t>Old &amp; used LT Supply Distribution Board ACDB</t>
  </si>
  <si>
    <t>VV4V307001</t>
  </si>
  <si>
    <t>33KV ring type CT 400/200/1 A FOR Bulk oil Breather</t>
  </si>
  <si>
    <t>33 Kv ring type CT 400/200/1A for metering BHEL</t>
  </si>
  <si>
    <t>11 KV CT 200/100/5A Bicco make</t>
  </si>
  <si>
    <t>11 KV double core CT 10/5A metering /protection</t>
  </si>
  <si>
    <t>Summation CT for 600 V  system</t>
  </si>
  <si>
    <t>Number plate</t>
  </si>
  <si>
    <t>E clamp</t>
  </si>
  <si>
    <t>F clamp</t>
  </si>
  <si>
    <t>PP clamp rail 90/105</t>
  </si>
  <si>
    <t>Earth clamp rail 90/105 Lbs</t>
  </si>
  <si>
    <t>R.S Joist 150 x  150mm long 8 mtr</t>
  </si>
  <si>
    <t>R.S Joist 100 x  200mm long 4.25 mtr</t>
  </si>
  <si>
    <t>R.S Joist 100 x  116mm long 9 mtr</t>
  </si>
  <si>
    <t>R.S Joist 175 x 185mm long 9 mtr</t>
  </si>
  <si>
    <t xml:space="preserve">P.P clamp for rail </t>
  </si>
  <si>
    <t>II2I201001</t>
  </si>
  <si>
    <t>Stay clamp for SP 55</t>
  </si>
  <si>
    <t>Clamp for earth electrical</t>
  </si>
  <si>
    <t>Bracing clamp for rail</t>
  </si>
  <si>
    <t>Stay clamp rail 90/105</t>
  </si>
  <si>
    <t xml:space="preserve">Arcing Assembly </t>
  </si>
  <si>
    <t>Contact for arching assembly</t>
  </si>
  <si>
    <t>MS Scrap</t>
  </si>
  <si>
    <t>VV6V601004</t>
  </si>
  <si>
    <t>33 KV junction box with mounting rail &amp; connector</t>
  </si>
  <si>
    <t>Tower Parts Scrap</t>
  </si>
  <si>
    <t>Connector for dear terminal 30 x  30 mm</t>
  </si>
  <si>
    <t>T connector Al for deer to deer</t>
  </si>
  <si>
    <t>II3I302007</t>
  </si>
  <si>
    <t>Repair sleeve for Dog</t>
  </si>
  <si>
    <t>Joint sleeve for dog</t>
  </si>
  <si>
    <t>Clamp for Post insulator 44/375</t>
  </si>
  <si>
    <t>II2I201002</t>
  </si>
  <si>
    <t>PG clamp for DOG conductor</t>
  </si>
  <si>
    <t>Jaw for 33 KV EMC  make isolator Defect.</t>
  </si>
  <si>
    <t>Copper  Scrap</t>
  </si>
  <si>
    <t>Fixed contact assembly</t>
  </si>
  <si>
    <t>Fixed main laminated finger contact pair</t>
  </si>
  <si>
    <t>Aux Plug &amp; socket</t>
  </si>
  <si>
    <t>Trolly riseing &amp; lower gear</t>
  </si>
  <si>
    <t>Rose type Female contact Diff</t>
  </si>
  <si>
    <t>Fixed contact signel</t>
  </si>
  <si>
    <t>U Contact for 11 kV Diff</t>
  </si>
  <si>
    <t xml:space="preserve">Armature MW B no. 5682 (1166) </t>
  </si>
  <si>
    <t>Armature R 9 RHW 1046 (1266)</t>
  </si>
  <si>
    <t>Trolly Brushing apoxy rod bushing</t>
  </si>
  <si>
    <t>Female contector O/U for 33 KV BKR</t>
  </si>
  <si>
    <t>VV2V215002</t>
  </si>
  <si>
    <t xml:space="preserve">Gun  metal terminal clamp 20 MVA T/F </t>
  </si>
  <si>
    <t>Tension fitting for deer 132 KV 20 to 35 mix bolted type</t>
  </si>
  <si>
    <t>Fitting 3 bolted type Bus bar hardware fitting tension for deer</t>
  </si>
  <si>
    <t>L post valve 1/2'' 336221</t>
  </si>
  <si>
    <t>Motor wolf SPF 18 SET NO. 46264, 46262, 46208</t>
  </si>
  <si>
    <t>Cross jet pot assembly</t>
  </si>
  <si>
    <t>Cross Jet device</t>
  </si>
  <si>
    <t>Upper insulator with flange</t>
  </si>
  <si>
    <t>Lower insulator with flange</t>
  </si>
  <si>
    <t>Moving contact Ass let Portable Jhula</t>
  </si>
  <si>
    <t>TMR one set</t>
  </si>
  <si>
    <t xml:space="preserve">Vaccum Pump ass </t>
  </si>
  <si>
    <t>Gross Jet Pot complete</t>
  </si>
  <si>
    <t>Contact Assport</t>
  </si>
  <si>
    <t>Arcing Pot</t>
  </si>
  <si>
    <t>D sheakle with bolt deft.</t>
  </si>
  <si>
    <t>33 KV Disc fitting for Panther conductor</t>
  </si>
  <si>
    <t>JJ6J601001</t>
  </si>
  <si>
    <t>Tripping coil for 11 0 Volt DC for 11 KV breaker</t>
  </si>
  <si>
    <t>JJ5J501008</t>
  </si>
  <si>
    <t>Closing coil</t>
  </si>
  <si>
    <t>Singlephase Asia make relaly O/U</t>
  </si>
  <si>
    <t>Connecting &amp; super vision relay (SEMANS)</t>
  </si>
  <si>
    <t>Trip Circuit supervision Relay 110V DC old &amp; used</t>
  </si>
  <si>
    <t>Auxillary Relay 110V DC old &amp; used</t>
  </si>
  <si>
    <t>Potencial Meter 1K10W old &amp; used</t>
  </si>
  <si>
    <t>Portable Type digital Meter 3 to 5 digit old &amp; used</t>
  </si>
  <si>
    <t>Micro ohm meter old &amp; used</t>
  </si>
  <si>
    <t>Salonide closing coil</t>
  </si>
  <si>
    <t>Portable digital rerading tpye max ohm  Meter with lead</t>
  </si>
  <si>
    <t>Defective distance protection relay</t>
  </si>
  <si>
    <t>FF0F043003</t>
  </si>
  <si>
    <t>132 kv B type DC tower template KEC</t>
  </si>
  <si>
    <t>NN4N403014</t>
  </si>
  <si>
    <t>Indication lamp 110V pin type</t>
  </si>
  <si>
    <t>NN4N403013</t>
  </si>
  <si>
    <t>Indication lamp 110V threadtype</t>
  </si>
  <si>
    <t>MM3M304006</t>
  </si>
  <si>
    <t>MW meter (digital)</t>
  </si>
  <si>
    <t>VV2V206002</t>
  </si>
  <si>
    <t>OTI meter</t>
  </si>
  <si>
    <t>WTI meter</t>
  </si>
  <si>
    <t>NN4N411004</t>
  </si>
  <si>
    <t>ON OFF CAM operated rotary switch</t>
  </si>
  <si>
    <t>6 Way rotary switch</t>
  </si>
  <si>
    <t>MM2M205007</t>
  </si>
  <si>
    <t>MVAR meterPTR 132KV/110V</t>
  </si>
  <si>
    <t>MM2M206001</t>
  </si>
  <si>
    <t>Power factor meter</t>
  </si>
  <si>
    <t>MVAR meter33KV/110V</t>
  </si>
  <si>
    <t>NN4N409009</t>
  </si>
  <si>
    <t>Ampere selector switch</t>
  </si>
  <si>
    <t>NN5N504003</t>
  </si>
  <si>
    <t>Auxillary contractor MNX 25 AX 3</t>
  </si>
  <si>
    <t>LL6L609001</t>
  </si>
  <si>
    <t>Stater 230V</t>
  </si>
  <si>
    <t>NN4N405007</t>
  </si>
  <si>
    <t>Electronic semaphore for breaker</t>
  </si>
  <si>
    <t>NN4N406002</t>
  </si>
  <si>
    <t>Electronic semaphore for isolator</t>
  </si>
  <si>
    <t>Remote local comp switch</t>
  </si>
  <si>
    <t>LL6L604001</t>
  </si>
  <si>
    <t>MS Distribution Box with 3 Connector &amp; Gland</t>
  </si>
  <si>
    <t>SS6S610026</t>
  </si>
  <si>
    <t>HRC fuse 4 amp</t>
  </si>
  <si>
    <t>SS6S610020</t>
  </si>
  <si>
    <t>HRC fuse 10 amp</t>
  </si>
  <si>
    <t>HRC fuse 16 amp</t>
  </si>
  <si>
    <t>SS6S610010</t>
  </si>
  <si>
    <t>HRC fuse 32 amp</t>
  </si>
  <si>
    <t>II4I405001</t>
  </si>
  <si>
    <t xml:space="preserve">33 KV Bus separator cum dropper  clamp moose to panther </t>
  </si>
  <si>
    <t>Spacer cum dropper for M to M</t>
  </si>
  <si>
    <t>MM2M202015</t>
  </si>
  <si>
    <t>Voltmeter</t>
  </si>
  <si>
    <t>VV5V407013</t>
  </si>
  <si>
    <t>CT clamp suitable for twin moose</t>
  </si>
  <si>
    <t>II2I205001</t>
  </si>
  <si>
    <t>gun metal L type clamp</t>
  </si>
  <si>
    <t>FF1F108003</t>
  </si>
  <si>
    <t xml:space="preserve">U bolt for suspension fitting </t>
  </si>
  <si>
    <t>U bolt</t>
  </si>
  <si>
    <t>II3I301005</t>
  </si>
  <si>
    <t>MS joint for SPL panther</t>
  </si>
  <si>
    <t>KK3K201009</t>
  </si>
  <si>
    <t>connector terminal for 33 KV LA</t>
  </si>
  <si>
    <t>II4I406005</t>
  </si>
  <si>
    <t>Anti clamp device</t>
  </si>
  <si>
    <t>FF4F403001</t>
  </si>
  <si>
    <t>Copper pipe 25/28 mm</t>
  </si>
  <si>
    <t>FF4F405001</t>
  </si>
  <si>
    <t>Pipe type earthing set</t>
  </si>
  <si>
    <t>FF1F101069</t>
  </si>
  <si>
    <t>GI Bolted nut 5/8'' O/S</t>
  </si>
  <si>
    <t>GI Bolted nut 1/2'' x  3/16''</t>
  </si>
  <si>
    <t>GI Bolted nut 6  x 37 mm long with washer</t>
  </si>
  <si>
    <t>CC3C315009</t>
  </si>
  <si>
    <t>11 KV XLPE 3x185 mm2 cable Lug</t>
  </si>
  <si>
    <t>SS3S301005</t>
  </si>
  <si>
    <t>Isolator blade for 132 KV SRCT make</t>
  </si>
  <si>
    <t>Blade for 132 KV 800A SMC make</t>
  </si>
  <si>
    <t>Blade for 132 KV 800A Isolator</t>
  </si>
  <si>
    <t>SS4S402013</t>
  </si>
  <si>
    <t>Blade for 33 KV EMC make Isolator</t>
  </si>
  <si>
    <t>Blade for 33 KV SMC make Isolator</t>
  </si>
  <si>
    <t>33 KV Isolator blade SMC make</t>
  </si>
  <si>
    <t>SS4S402015</t>
  </si>
  <si>
    <t>SMC make blade 120 mm copper made</t>
  </si>
  <si>
    <t>BB0B002006</t>
  </si>
  <si>
    <t>Capacitor unit 7.3 KVA</t>
  </si>
  <si>
    <t>CC1C113003</t>
  </si>
  <si>
    <t>400mm2 Al Power Cable Polycab make</t>
  </si>
  <si>
    <t>PT Junction Board</t>
  </si>
  <si>
    <t>II5I502006</t>
  </si>
  <si>
    <t>Fitting double tension for 132 KV 10 unit 52mm for spl panther</t>
  </si>
  <si>
    <t>II5I501005</t>
  </si>
  <si>
    <t>O&amp;U Tension fitting for Panther conductor without dead end</t>
  </si>
  <si>
    <t>110Vdc Tripping/closing coil for 33 KV BHEL make C.B</t>
  </si>
  <si>
    <t>110 V DC closing coil Scheinder make</t>
  </si>
  <si>
    <t>110 V DC closing coil CGL make</t>
  </si>
  <si>
    <t>JJ3J301007</t>
  </si>
  <si>
    <t>110Vdc Tripping/closing coil for 132KV Alstom  make C.B</t>
  </si>
  <si>
    <t>110Vdc Tripping/closing coil for 132 KV CGL make C.B</t>
  </si>
  <si>
    <t>JJ5J501007</t>
  </si>
  <si>
    <t>110 V DC tripping coil Scheinder make</t>
  </si>
  <si>
    <t>110 V DC tripping coil CGL make</t>
  </si>
  <si>
    <t>FF0F013004</t>
  </si>
  <si>
    <t>132 KV A type tower part DC + 3 mtr Extention + 6 mtr extention</t>
  </si>
  <si>
    <t>FF0F013009</t>
  </si>
  <si>
    <t xml:space="preserve">132 KV B type tower part D/C + 3 mtr extention + 6 mtr extention </t>
  </si>
  <si>
    <t>FF0F003006</t>
  </si>
  <si>
    <t>132 kv B type tower part S/C TD 1/2 108 B marks O/U dismantled 11 set</t>
  </si>
  <si>
    <t>FF0F003012</t>
  </si>
  <si>
    <t>132 kv c type tower TD 1/2 mark o/u dismantled</t>
  </si>
  <si>
    <t>3 mtr extension for above o/u</t>
  </si>
  <si>
    <t>FF0F043010</t>
  </si>
  <si>
    <t>B type Template</t>
  </si>
  <si>
    <t>FF0F042007</t>
  </si>
  <si>
    <t>220 KV DD+18 Template</t>
  </si>
  <si>
    <t>Tarus EHT 1250 Max-1 OHTL Fault analyser with complete accessories (including technical manual &amp; Instruction booklet ) in faulty condition</t>
  </si>
  <si>
    <t>36 KV /110 V P.T</t>
  </si>
  <si>
    <t>FF2F202003</t>
  </si>
  <si>
    <t>MS flat 50 X 6 mm</t>
  </si>
  <si>
    <t>CC3C316003</t>
  </si>
  <si>
    <t>cable tray width 20 cm thickness 1 mm</t>
  </si>
  <si>
    <t>Rmt</t>
  </si>
  <si>
    <t>VV5V406003</t>
  </si>
  <si>
    <t>CT/PT Juncttion Box</t>
  </si>
  <si>
    <t>CC3C315007</t>
  </si>
  <si>
    <t>Aluminium lug for 240 sqmm</t>
  </si>
  <si>
    <t>CC3C315012</t>
  </si>
  <si>
    <t>Aluminium lug for 70 sqmm</t>
  </si>
  <si>
    <t>II1I110001</t>
  </si>
  <si>
    <t>T-clamp suitable for panther conductor</t>
  </si>
  <si>
    <t>SS5S501009</t>
  </si>
  <si>
    <t>33 KV Pad type clamp suitable for moose conductor</t>
  </si>
  <si>
    <t>NN4N408014</t>
  </si>
  <si>
    <t>6amp modular switch</t>
  </si>
  <si>
    <t>NN4N408015</t>
  </si>
  <si>
    <t>16 amp modular switch</t>
  </si>
  <si>
    <t>JJ3J302030</t>
  </si>
  <si>
    <t>Anti Pumping Relay</t>
  </si>
  <si>
    <t>VV5V404003</t>
  </si>
  <si>
    <t>Bushing rod of CT dia 30 mm</t>
  </si>
  <si>
    <t>SF-6 Gas (50 Kg Cylinder)</t>
  </si>
  <si>
    <t>Scrap ACSR pather &amp; moose conductor</t>
  </si>
  <si>
    <t>Scrap ACSR Panther conductor</t>
  </si>
  <si>
    <t>Scrap ACSR Moose conductor</t>
  </si>
  <si>
    <t>Old &amp; used   132 KV CT, 400/200/1 A</t>
  </si>
  <si>
    <t>Pad type clamp suitable for twin moose</t>
  </si>
  <si>
    <t>SS5S501017</t>
  </si>
  <si>
    <t xml:space="preserve">Isolator Run through clamp suitable for panther conductor dia 25 mm </t>
  </si>
  <si>
    <t xml:space="preserve">Isolator Run through clamp suitable for panther conductor dia 35 mm </t>
  </si>
  <si>
    <t>C Type boltless wedge clamps with stoper for M to P conductor</t>
  </si>
  <si>
    <t>C type boltless wedge connectors/clamp with stopper suitable for moose to panther conductor</t>
  </si>
  <si>
    <t>C-Type Boltless wedge clamp with stopper for M to P conductor</t>
  </si>
  <si>
    <t>II1I102001</t>
  </si>
  <si>
    <t>C-Type Boltless wedge clamp with stopper for M to M conductor</t>
  </si>
  <si>
    <t>II1I105001</t>
  </si>
  <si>
    <t>C-Type Boltless wedge clamp with stopper for P to P conductor</t>
  </si>
  <si>
    <t>CT clamp dia 35 mm suitable for panther conductor</t>
  </si>
  <si>
    <t>VV3V305005</t>
  </si>
  <si>
    <t>36 KV outdoor CT 800/400/1 Amp, 3 core, class 0.2 with junction box</t>
  </si>
  <si>
    <t>VV2V204007</t>
  </si>
  <si>
    <t>Empty Drum of Transformer oil</t>
  </si>
  <si>
    <t>VV4V307002</t>
  </si>
  <si>
    <t>Ring Type C.T of Ratio 400/5 Amp</t>
  </si>
  <si>
    <t>VV3V303001</t>
  </si>
  <si>
    <t xml:space="preserve">Old &amp; Used 132 KV C.T 800/400/1A, </t>
  </si>
  <si>
    <t>Transformer oil (Old, used &amp; dirty)</t>
  </si>
  <si>
    <t>Ltr</t>
  </si>
  <si>
    <t>ZZ2Z005004</t>
  </si>
  <si>
    <t>CIPF BEHT 80x80 mm</t>
  </si>
  <si>
    <t>CI DET joint complete round ring 80mm</t>
  </si>
  <si>
    <t>Rubber gasket for iytan pipe</t>
  </si>
  <si>
    <t>bushing insulator with cemented inset</t>
  </si>
  <si>
    <t>SEMB for panel</t>
  </si>
  <si>
    <t>Connector ML 232/40 A 415 V 602791</t>
  </si>
  <si>
    <t xml:space="preserve"> Hanger for A type TD - 153</t>
  </si>
  <si>
    <t>Gasket set of 6 piece</t>
  </si>
  <si>
    <t>Fibre jet plate</t>
  </si>
  <si>
    <t>Gasket D 9286024</t>
  </si>
  <si>
    <t>Gasket D 9286024 -1</t>
  </si>
  <si>
    <t>Gasket D 9286008</t>
  </si>
  <si>
    <t>Gasket D 941106-1</t>
  </si>
  <si>
    <t>Gasket D 9411035-1</t>
  </si>
  <si>
    <t>Gasket  E 9211108-2</t>
  </si>
  <si>
    <t>Gasket E 9211108-1</t>
  </si>
  <si>
    <t>O-Ring E 9211026-2</t>
  </si>
  <si>
    <t>11 KV Post insulator</t>
  </si>
  <si>
    <t>Radiator Valve</t>
  </si>
  <si>
    <t>Add on block</t>
  </si>
  <si>
    <t>Hanger complete for 132 KV S/C line</t>
  </si>
  <si>
    <t>Hanger complete with nut bolt for 132 KV D/C line</t>
  </si>
  <si>
    <t>Extension Link 70 x 12x  579 mm for A type TD 153</t>
  </si>
  <si>
    <t>Extension Link 70 x  12 x  429 mm for A type TD 153</t>
  </si>
  <si>
    <t>Step Bolt 5/8''  x 175 mm</t>
  </si>
  <si>
    <t>Step Bolt 5/8'' x  175 O/U</t>
  </si>
  <si>
    <t>Anchor Bolt with nut 20 X  50 mm dia</t>
  </si>
  <si>
    <t>132 KV Poly cone insulator</t>
  </si>
  <si>
    <t xml:space="preserve">33 KVSF6  CGL make breaker damage </t>
  </si>
  <si>
    <t>33  KV suspension fiting Shook for fixing 125x65x6 mm</t>
  </si>
  <si>
    <t>Copper strip 25 X 5 mm</t>
  </si>
  <si>
    <t>old &amp; used control cable(in pieces)</t>
  </si>
  <si>
    <t>Total</t>
  </si>
  <si>
    <t>Grand Total</t>
  </si>
  <si>
    <t>INVENTORY for M/O Feb -2026</t>
  </si>
  <si>
    <t>:- Garhwal Zone, Roorkee</t>
  </si>
  <si>
    <t>:- O&amp;M Circle, PTCUL, Roorkee</t>
  </si>
  <si>
    <t>:- 220 KV O&amp;M Division, Sidcul, Haridwar</t>
  </si>
  <si>
    <t>:- 132 KV Substation, Jwalapur, Haridwar</t>
  </si>
  <si>
    <t>Name of JE : Baldev singh</t>
  </si>
  <si>
    <t>Item No</t>
  </si>
  <si>
    <t>Name of Article</t>
  </si>
  <si>
    <t>CIF rail piece 80 mm</t>
  </si>
  <si>
    <t>01.11.25</t>
  </si>
  <si>
    <t>CC2C201001</t>
  </si>
  <si>
    <t>HF cable 150 ohm</t>
  </si>
  <si>
    <t>Mtr.</t>
  </si>
  <si>
    <t>Valve 335221</t>
  </si>
  <si>
    <t>Drain &amp; Fill valve</t>
  </si>
  <si>
    <t>II2I203002</t>
  </si>
  <si>
    <t>Suspension clamp E/W 7/10 SWG</t>
  </si>
  <si>
    <t>Suspension clamp E/W 7/10 SWG O/U</t>
  </si>
  <si>
    <t>JJ6J601023</t>
  </si>
  <si>
    <t>Contact segment</t>
  </si>
  <si>
    <t>Plug contact D 9286047</t>
  </si>
  <si>
    <r>
      <t>Carbon brush D 1435 CO</t>
    </r>
    <r>
      <rPr>
        <b/>
        <vertAlign val="subscript"/>
        <sz val="10"/>
        <color theme="1"/>
        <rFont val="Arial"/>
        <family val="2"/>
      </rPr>
      <t>2</t>
    </r>
  </si>
  <si>
    <r>
      <t>Carbon brush D 1463 CO</t>
    </r>
    <r>
      <rPr>
        <b/>
        <vertAlign val="subscript"/>
        <sz val="10"/>
        <color theme="1"/>
        <rFont val="Arial"/>
        <family val="2"/>
      </rPr>
      <t>2</t>
    </r>
  </si>
  <si>
    <t>Carbon brush 8565 for HWS</t>
  </si>
  <si>
    <t>GGOG001008</t>
  </si>
  <si>
    <t>Lead seal</t>
  </si>
  <si>
    <t>Dead end for 7/9 SWG earth wire</t>
  </si>
  <si>
    <t>Mid span joint for steel portion 7/10 SWG</t>
  </si>
  <si>
    <t>FF0F013011</t>
  </si>
  <si>
    <t>132 KV DC C-type tower</t>
  </si>
  <si>
    <t>FF0F003011</t>
  </si>
  <si>
    <t>132 KV S/C C-type tower</t>
  </si>
  <si>
    <t>MS Joint for 7/10 SWG earth wire</t>
  </si>
  <si>
    <t>Aluminium Tag</t>
  </si>
  <si>
    <t>FF0F015002</t>
  </si>
  <si>
    <t>GI Tower parts scrap</t>
  </si>
  <si>
    <t>B+0 DC Tower part (O&amp;U) dismantled &amp; damaged without stub</t>
  </si>
  <si>
    <t>Template for B-type double circuit tower</t>
  </si>
  <si>
    <t>FF0F043005</t>
  </si>
  <si>
    <t>Template for C-type double circuit tower</t>
  </si>
  <si>
    <t>PP0P008010</t>
  </si>
  <si>
    <t>7/10 SWG earth wire</t>
  </si>
  <si>
    <t>II5I502005</t>
  </si>
  <si>
    <t>Double tension fitting for ACSR panther conductor</t>
  </si>
  <si>
    <t>II5I504005</t>
  </si>
  <si>
    <t>Suspension fitting for ACSR panther conductor</t>
  </si>
  <si>
    <t>Tension fitting for GS earth wire 7/10 SWG</t>
  </si>
  <si>
    <t>Mid span compression joint for GS earth wire 7/10 SWG</t>
  </si>
  <si>
    <t>FF4F403007</t>
  </si>
  <si>
    <t>Flexible copper bond</t>
  </si>
  <si>
    <t>HEAD of A/C-  CAPITAL (SIDCUL BAY)</t>
  </si>
  <si>
    <t>132 KV C&amp;R Panel with 110V DC operated</t>
  </si>
  <si>
    <t>HEAD of A/C-  DEPOSIT (RAILWAY BAY)</t>
  </si>
  <si>
    <t>132 KV 2-phase SF-6 C.B. with structure</t>
  </si>
  <si>
    <t>2-phase energy meter with box</t>
  </si>
  <si>
    <t>PN structure for 132 KV post insulator with N &amp; B</t>
  </si>
  <si>
    <t>132 KV CT 200/100/1 A</t>
  </si>
  <si>
    <t>Roorkee Circle</t>
  </si>
  <si>
    <t>132 Kv O&amp;M Division Bhupatwala</t>
  </si>
  <si>
    <t>132 Kv S/S Bhupatwala</t>
  </si>
  <si>
    <t>Month-</t>
  </si>
  <si>
    <t>STOCK</t>
  </si>
  <si>
    <t xml:space="preserve">    Name of Item</t>
  </si>
  <si>
    <t xml:space="preserve">Useable </t>
  </si>
  <si>
    <t>Total  Inventory Amt.</t>
  </si>
  <si>
    <t>Total Amt. in Rs.</t>
  </si>
  <si>
    <t>II3I303004</t>
  </si>
  <si>
    <t xml:space="preserve">Vibration damper for ACSR Panther </t>
  </si>
  <si>
    <t>VVIN101034</t>
  </si>
  <si>
    <t xml:space="preserve">132 kv oil bushing </t>
  </si>
  <si>
    <t>VVIN101035</t>
  </si>
  <si>
    <t xml:space="preserve">33 kv Oil bushing </t>
  </si>
  <si>
    <t>BB0B002001</t>
  </si>
  <si>
    <t>33 kv Capacitor Bank cell (Shree Make)</t>
  </si>
  <si>
    <t>132 kv CVT (CGL Make )</t>
  </si>
  <si>
    <t>VV3V303004</t>
  </si>
  <si>
    <t>Old 145 kv C.T (O/U) for (Hero)</t>
  </si>
  <si>
    <t>ZZ2Z005003</t>
  </si>
  <si>
    <t>132 kv Post insulator for Isolator</t>
  </si>
  <si>
    <t>33 kv P.T Single 110 V with junction Box</t>
  </si>
  <si>
    <t>SS5S501019</t>
  </si>
  <si>
    <t>Isolater Pad For ACSR Panther Through Quick Wej Connector</t>
  </si>
  <si>
    <t>VV3V305006</t>
  </si>
  <si>
    <t>33 Kv CT O/D Ratio(800/400/1A)Acc-0.2</t>
  </si>
  <si>
    <t>II0I001003</t>
  </si>
  <si>
    <t>120 KN Disc Insulator O/U</t>
  </si>
  <si>
    <t>ACSR Panther conductor O/U</t>
  </si>
  <si>
    <t>SS4S402020</t>
  </si>
  <si>
    <t>33 Kv Post Insulator</t>
  </si>
  <si>
    <t>Disc insulator 70 KN (B/S)</t>
  </si>
  <si>
    <t>CC1C114011</t>
  </si>
  <si>
    <t>XLPE Armored LT Power Cable 3.5 Corex400 Sqm</t>
  </si>
  <si>
    <t>SF-6 gas</t>
  </si>
  <si>
    <t>MM0M002003</t>
  </si>
  <si>
    <t xml:space="preserve">DEFECTIVE DIFFERENTIAL PROTN. RELAY MAKE MULTILIN T60 (Transformer Protection System) </t>
  </si>
  <si>
    <t>JJ5J503007</t>
  </si>
  <si>
    <t>110 Vdc Tripping/Closing Coil for 33 Kv CGL make CB</t>
  </si>
  <si>
    <t>C- Type Boltless Wedge Clamp With Stopper For Mosse To Moose Conductor</t>
  </si>
  <si>
    <t>C- Type Boltless Wedge Clamp With Stopper For Panther To Panther Conductor</t>
  </si>
  <si>
    <t>C- Type Boltless Wedge Clamp With Stopper For Mosse To Panther  Conductor</t>
  </si>
  <si>
    <t xml:space="preserve">33 Kv CT 800/400/1 </t>
  </si>
  <si>
    <t>SS4S402001</t>
  </si>
  <si>
    <t>33 Kv Jaw</t>
  </si>
  <si>
    <t>SS4S402011</t>
  </si>
  <si>
    <t>33 kv Isolator Blad</t>
  </si>
  <si>
    <t>SS3S301004</t>
  </si>
  <si>
    <t>132 kv Isolator Jaw finger</t>
  </si>
  <si>
    <t>132 kv Isolator male Contact</t>
  </si>
  <si>
    <t>II0I006001</t>
  </si>
  <si>
    <t>PG Clamp  panther to Panther</t>
  </si>
  <si>
    <t>II0I003004</t>
  </si>
  <si>
    <t>PG Clamp  Moose to Panther</t>
  </si>
  <si>
    <t>II0I003001</t>
  </si>
  <si>
    <t>PG Clamp  Moose to Moose</t>
  </si>
  <si>
    <t>132 kv Suspension Fitting</t>
  </si>
  <si>
    <t>FF4F403005</t>
  </si>
  <si>
    <t>Copper Bond</t>
  </si>
  <si>
    <t>PP2P221004</t>
  </si>
  <si>
    <t>Industrial exhaust Fan</t>
  </si>
  <si>
    <t>CC1C113002</t>
  </si>
  <si>
    <t>33 kv XLPE 3X400 sqmm Aluminium Power Cable (Scrap)</t>
  </si>
  <si>
    <t>33 Kv outdoor CT 800/400/1 3 Core Class 0.02 with Junction Box</t>
  </si>
  <si>
    <t>132 KV CT 400/200/1 Old &amp; Used</t>
  </si>
  <si>
    <t>T/F Oil Drum Empty</t>
  </si>
  <si>
    <t>ZZ2Z005001</t>
  </si>
  <si>
    <t>Molecular sives filter 55 Kg each</t>
  </si>
  <si>
    <t>VV2V20400</t>
  </si>
  <si>
    <t>Transformer Oil Old /Used</t>
  </si>
  <si>
    <t>Transformer Oil Drum Old /Used</t>
  </si>
  <si>
    <t>KK0K003001</t>
  </si>
  <si>
    <t>120 kV Lightening Arrestor</t>
  </si>
  <si>
    <t>SS0S003005</t>
  </si>
  <si>
    <t>145 Kv 1250 Amp 3 Phase Horizantal Blade with earth switch isolator</t>
  </si>
  <si>
    <t xml:space="preserve">Total </t>
  </si>
  <si>
    <t>New Scrap List 2025-26   (Stock)</t>
  </si>
  <si>
    <t>33 kv CT 800/400/1 Old &amp; Used</t>
  </si>
  <si>
    <t>VV3V35009</t>
  </si>
  <si>
    <t>33 kv CT 400/200/1 Old &amp; Used</t>
  </si>
  <si>
    <t>ZZ1Z001001</t>
  </si>
  <si>
    <t>NN0N003005</t>
  </si>
  <si>
    <t>33 kv C&amp;R Panel Cabiinet (without Accessories) O/U</t>
  </si>
  <si>
    <t>132 Kv CT 400/200/1  O/U, Defective</t>
  </si>
  <si>
    <t>132 KV CT 400/200/1  Completely Burned Iron Tank only</t>
  </si>
  <si>
    <t>JJ0J005010</t>
  </si>
  <si>
    <t>33 Kv VCB ABB Make (Old &amp; Used), Defective</t>
  </si>
  <si>
    <t>Turn buckle G.I</t>
  </si>
  <si>
    <t>33 kv V type X arm</t>
  </si>
  <si>
    <t>SS6S602001</t>
  </si>
  <si>
    <t xml:space="preserve">DC distribution board for 48 V , 200 AH Battery set </t>
  </si>
  <si>
    <t>Empty oil Drum</t>
  </si>
  <si>
    <t>MM3M306012</t>
  </si>
  <si>
    <t xml:space="preserve">Digital Power factor meter CTR 200/1 A AC auxiliary supply 110 V AC </t>
  </si>
  <si>
    <t>33 Kv PT Old &amp; Used</t>
  </si>
  <si>
    <t>ZZ1Z003001</t>
  </si>
  <si>
    <t>O/C, E/F Relay  Ge Multilin  650 Defective</t>
  </si>
  <si>
    <t>Buchtoz Relay Old/Used Dismenteled</t>
  </si>
  <si>
    <t>YY1Y102002</t>
  </si>
  <si>
    <t xml:space="preserve">Batery Charger make Statcon Boost/Floot Unserviceable </t>
  </si>
  <si>
    <t>Batery Charger make expofyn old &amp; used Unserviceable</t>
  </si>
  <si>
    <t>PP2P216004</t>
  </si>
  <si>
    <t xml:space="preserve">AC 1.5 Ton Unservisable </t>
  </si>
  <si>
    <t>VV5V406005</t>
  </si>
  <si>
    <t>Junction Box scrap deteroited</t>
  </si>
  <si>
    <t>Burnt capacitor cover</t>
  </si>
  <si>
    <t>Empty deterioted nitrogen gas cyclinder</t>
  </si>
  <si>
    <t>Total Amount of Inventory =</t>
  </si>
  <si>
    <t>T&amp;P</t>
  </si>
  <si>
    <t>PP4P425001</t>
  </si>
  <si>
    <t>Table Steel with sun mica top with two side Drawer 66" x 36".</t>
  </si>
  <si>
    <t>PP4P425002</t>
  </si>
  <si>
    <t>Table Steel with sun mica top with one side Drawer 54" x 27".</t>
  </si>
  <si>
    <t>PP4P425003</t>
  </si>
  <si>
    <t>Steel Table  with sun mica top 2 Drawer  on one  side  48" x 24"</t>
  </si>
  <si>
    <t>PP4P406003</t>
  </si>
  <si>
    <t>Steel rack size 72" x 36" x 15" inch.</t>
  </si>
  <si>
    <t>PP4P401019</t>
  </si>
  <si>
    <t>Steel almirah having 5 compartment with four sleeve.</t>
  </si>
  <si>
    <t>PP4P403003                  PP4P415003</t>
  </si>
  <si>
    <t>Teak wood double bed with coir maiteres &amp; 2 nos pillow.</t>
  </si>
  <si>
    <t>PP4P424022</t>
  </si>
  <si>
    <t>Teak wood office table 3' x 2.5' with 2 nos office chair.</t>
  </si>
  <si>
    <t>PP4P427001</t>
  </si>
  <si>
    <t>Teak wood centre table 4' x 2' with 4 nos easy chair.</t>
  </si>
  <si>
    <t>PP4P430001</t>
  </si>
  <si>
    <t>Teak wood dressing table.</t>
  </si>
  <si>
    <t>PP1P147006</t>
  </si>
  <si>
    <t>Portable drill machine with drill bit.</t>
  </si>
  <si>
    <t>PP2P212002</t>
  </si>
  <si>
    <t>Air Blower.</t>
  </si>
  <si>
    <t>PP0P021015</t>
  </si>
  <si>
    <t>Double sleeve pulley block.</t>
  </si>
  <si>
    <t>PP0P008001</t>
  </si>
  <si>
    <t>Heavy Duty bull dog grip.</t>
  </si>
  <si>
    <t>PP0P018009</t>
  </si>
  <si>
    <t>Heavy Duty D Shackle.</t>
  </si>
  <si>
    <t>PP1P123001</t>
  </si>
  <si>
    <t>Transformer oil tester ( 0-100 KV ).</t>
  </si>
  <si>
    <t>PP1P138002</t>
  </si>
  <si>
    <t>Hydraulic heavy duty jack 100 Ton.</t>
  </si>
  <si>
    <t>PP1P148002</t>
  </si>
  <si>
    <t>Self supporting plateform AL folding Ladder 6 mtr.</t>
  </si>
  <si>
    <t>PP1P102013</t>
  </si>
  <si>
    <t>Tool Kit having different small                    T &amp; P item.</t>
  </si>
  <si>
    <t>PP0P021024</t>
  </si>
  <si>
    <t>Pulling &amp; lifting machine 3 Ton.</t>
  </si>
  <si>
    <t>PP1P144004</t>
  </si>
  <si>
    <t>Folding Discharge Rod for 33 KV . ( 1 no Un serviceable ).</t>
  </si>
  <si>
    <t>PP1P144002</t>
  </si>
  <si>
    <t>Folding Discharge Rod for 132 KV . ( 1 no Un serviceable ).</t>
  </si>
  <si>
    <t>PP0P016003</t>
  </si>
  <si>
    <t>Steel wire Rope 16 mm.</t>
  </si>
  <si>
    <t>PP0P005001</t>
  </si>
  <si>
    <t>Crimping tool with die.</t>
  </si>
  <si>
    <t>PP1P122004</t>
  </si>
  <si>
    <t>SF 6 Gas leakage detector.</t>
  </si>
  <si>
    <t>PP4P426005</t>
  </si>
  <si>
    <t>Godrej Table T-9.</t>
  </si>
  <si>
    <t>PP4P408003</t>
  </si>
  <si>
    <t>Godrej Chair PCH7002D.</t>
  </si>
  <si>
    <t>PP4P409006</t>
  </si>
  <si>
    <t>Godrej Chair PCH7003.</t>
  </si>
  <si>
    <t>PP4P409004</t>
  </si>
  <si>
    <t>Godrej Chair CH1007.</t>
  </si>
  <si>
    <t>PP4P402004</t>
  </si>
  <si>
    <t>Godrej Storerwel Plain 4 Sleeve.</t>
  </si>
  <si>
    <t>PP4P402001</t>
  </si>
  <si>
    <t>Godrej 4 Drawer Fileing Cabinet.</t>
  </si>
  <si>
    <t>PP4P407002</t>
  </si>
  <si>
    <t>Godrej open rack 3' x 4' x 1.6'.</t>
  </si>
  <si>
    <t>DD0D001010</t>
  </si>
  <si>
    <t>Desktop Computer make HCL.</t>
  </si>
  <si>
    <t>TFT Monitor 38.1 cm TFT SVGA Digital Colour monitor.</t>
  </si>
  <si>
    <t>DD1D102009</t>
  </si>
  <si>
    <t>Combo i.e. 16 x 10 x 40 xCD R/W and 12 x DVD.</t>
  </si>
  <si>
    <t>DD1D106005</t>
  </si>
  <si>
    <t>Internet 56 Kbps ( Fax/Data/voice) Modem.</t>
  </si>
  <si>
    <t>PP1P148012</t>
  </si>
  <si>
    <t>Stool cum Ladder 7 Feet.</t>
  </si>
  <si>
    <t>PP1P122001</t>
  </si>
  <si>
    <t>SF 6 GasFilling attachment along with Regulator &amp; gas Pressure gauge.</t>
  </si>
  <si>
    <t>PP2P207002</t>
  </si>
  <si>
    <t>Hand Power Cutter 240 Volt AC.800 Watt.</t>
  </si>
  <si>
    <t>DD0D004011</t>
  </si>
  <si>
    <t>LED 32" Smart TV.Make Samsung.</t>
  </si>
  <si>
    <t>PP2P208004</t>
  </si>
  <si>
    <t>Refrigerator 180 Ltr.Make:- Whirlpool.</t>
  </si>
  <si>
    <t>PP2P210001</t>
  </si>
  <si>
    <t>Microwave 20 Ltr.Make Samsung.</t>
  </si>
  <si>
    <t>PP2P204007</t>
  </si>
  <si>
    <t>6 KV Utility Insulation Resistane Tester ( Megger ) Modle No:- S-1-568.Make Megger.</t>
  </si>
  <si>
    <t>Samsung AC 1.5 Ton (Old &amp; Dismanteled)  (2.06.20)</t>
  </si>
  <si>
    <t>Desktop Computer  DPC-253</t>
  </si>
  <si>
    <t>DD0D007004</t>
  </si>
  <si>
    <t>Printer HP Laserjet M208 DW</t>
  </si>
  <si>
    <t>PP3P301006</t>
  </si>
  <si>
    <t>Line Man Safety Belt.</t>
  </si>
  <si>
    <t>PP0P015008</t>
  </si>
  <si>
    <t>PlasticRope Dia 3/4 inch.</t>
  </si>
  <si>
    <t>PP0P015003</t>
  </si>
  <si>
    <t>PlasticRope Dia 1.50 inch.</t>
  </si>
  <si>
    <t>New Scrap List 2025-26   (T&amp;P)</t>
  </si>
  <si>
    <t>PP4P409014</t>
  </si>
  <si>
    <t>Steel chushioned chair with arm.</t>
  </si>
  <si>
    <t>PP2P223007</t>
  </si>
  <si>
    <t>Nokia mobile model 1100.( Unserviceable ).</t>
  </si>
  <si>
    <t>PP1PP126010</t>
  </si>
  <si>
    <t>Battery cell voltage measuring instrument.( Unserviceable ).</t>
  </si>
  <si>
    <t>PP1P126008</t>
  </si>
  <si>
    <t>Hydro meter.</t>
  </si>
  <si>
    <t>PP2P206002</t>
  </si>
  <si>
    <t>Distilled water plant ( Unserviceable ).</t>
  </si>
  <si>
    <t>PP1P126007</t>
  </si>
  <si>
    <t>Earth resistivity tester. ( 1-100 Ohm ) ( Unserviceable ).</t>
  </si>
  <si>
    <t>Digital AVO meter 3.5 digit.</t>
  </si>
  <si>
    <t>Bilingual Key board in English &amp; Devnagari.</t>
  </si>
  <si>
    <t>DD2D201004</t>
  </si>
  <si>
    <t>MacAfee Antivirus ( LatestVersion ) fror 1 Year License with Media.( Unserviceable ).</t>
  </si>
  <si>
    <t>DD2D203004</t>
  </si>
  <si>
    <t>MS Office 2007 Standarde MOLP with Media.( Unserviceable ).</t>
  </si>
  <si>
    <t>DD1D101005</t>
  </si>
  <si>
    <t>UPS 1.0 KVA minimum VAH ( 68, Make Uniline ).</t>
  </si>
  <si>
    <t>PP2P223001</t>
  </si>
  <si>
    <t>Samsung Mobile with Charger IEMI No:- 35844020703744.         ( Unserviceable ).</t>
  </si>
  <si>
    <t>PP2P226006</t>
  </si>
  <si>
    <t>DTH Services.Make Airtel.</t>
  </si>
  <si>
    <t>Total Amount of T&amp;P Inventory =</t>
  </si>
  <si>
    <t xml:space="preserve">Name of Zone: </t>
  </si>
  <si>
    <t>For the Month:- FEBRUARY 2026</t>
  </si>
  <si>
    <t xml:space="preserve">Name of Circle : </t>
  </si>
  <si>
    <t xml:space="preserve">Name of Division : </t>
  </si>
  <si>
    <t>:- 132 KV O&amp;M Division, BHUPATWALA, Haridwar</t>
  </si>
  <si>
    <t xml:space="preserve">Name of Substation : </t>
  </si>
  <si>
    <t>:- 132 KV Substation, Padartha, Haridwar</t>
  </si>
  <si>
    <t>Capital Related Stock</t>
  </si>
  <si>
    <t xml:space="preserve">Total Inventory Amt. </t>
  </si>
  <si>
    <t>CC0C001018</t>
  </si>
  <si>
    <t>2.5 sq.mm x 4 core</t>
  </si>
  <si>
    <t>2.5 sq.mm x 2 core</t>
  </si>
  <si>
    <t>CC1C103002</t>
  </si>
  <si>
    <t>3.5C x 400 sq.mm</t>
  </si>
  <si>
    <t xml:space="preserve"> CC1C103010</t>
  </si>
  <si>
    <t>3.5C x 70 sq.mm (In Bits)</t>
  </si>
  <si>
    <t>3.5C x 35 sq.mm</t>
  </si>
  <si>
    <t>4C x 16 sq.mm  (In Bits)</t>
  </si>
  <si>
    <t>4C x 6 sq.mm</t>
  </si>
  <si>
    <t>FF1F107003</t>
  </si>
  <si>
    <t>Main &amp; Auxiliary Structure Bolt &amp; Nuts and anchor bolts (Foundation bolts)</t>
  </si>
  <si>
    <t>II5I504004</t>
  </si>
  <si>
    <t>Suspension fitting for ACSR "Zebra" Conductor</t>
  </si>
  <si>
    <t>ACSR Zebra Conductor</t>
  </si>
  <si>
    <t>AAC Tarantulla Conductor</t>
  </si>
  <si>
    <t>70 KN Disc Insulator</t>
  </si>
  <si>
    <t>FF2F201004</t>
  </si>
  <si>
    <t>M.S.Round 36 mm Dia</t>
  </si>
  <si>
    <t>NN2N201003</t>
  </si>
  <si>
    <t>PLCC Equipment (Data+Speech)</t>
  </si>
  <si>
    <t>LMU</t>
  </si>
  <si>
    <t>CC2C201003</t>
  </si>
  <si>
    <t>HF Cable</t>
  </si>
  <si>
    <t>NN5N506031</t>
  </si>
  <si>
    <t>Protection coupler</t>
  </si>
  <si>
    <t>NN5N506030</t>
  </si>
  <si>
    <t>Telephone set</t>
  </si>
  <si>
    <t xml:space="preserve">HV BUSHING </t>
  </si>
  <si>
    <t>VV1V101035</t>
  </si>
  <si>
    <t>LV BUSHING</t>
  </si>
  <si>
    <t>MM0M007001</t>
  </si>
  <si>
    <t>BUCHOLTZ RELAY</t>
  </si>
  <si>
    <t>VV2V207002</t>
  </si>
  <si>
    <t>REMOTE WINDING TEMPERATURE INDICATOR</t>
  </si>
  <si>
    <t>OIL TEMPERATURE INDICATOR</t>
  </si>
  <si>
    <t xml:space="preserve">WINDING TEMERATURE INDICATOR </t>
  </si>
  <si>
    <t>VV2V208002</t>
  </si>
  <si>
    <t>MAGNETIC OIL LEVEL GAUGE</t>
  </si>
  <si>
    <t>COOLER FAN WITH MOTOR</t>
  </si>
  <si>
    <t>STARTER CONTACT SWITCH &amp; RELAYS FOR ELCTRICAL PANELS</t>
  </si>
  <si>
    <t>VV2V213003</t>
  </si>
  <si>
    <t>REMOTE TAP POSTION INDICATOR</t>
  </si>
  <si>
    <t>VV2V202001</t>
  </si>
  <si>
    <t xml:space="preserve">BREATEHR ASSEMLY FOR CONSERVATOR AND OLTC </t>
  </si>
  <si>
    <t>MM0M007004</t>
  </si>
  <si>
    <t>OIL SURGE RELAY FOR OLTC</t>
  </si>
  <si>
    <t>HV Bushing</t>
  </si>
  <si>
    <t>LV Bushing</t>
  </si>
  <si>
    <t>MM0M007003</t>
  </si>
  <si>
    <t>VV2V209001</t>
  </si>
  <si>
    <t>PRD</t>
  </si>
  <si>
    <t>Magnetic oil gauge</t>
  </si>
  <si>
    <t>Breather assembly</t>
  </si>
  <si>
    <t>JJ3J301010</t>
  </si>
  <si>
    <t>One completed Pole of 1600A CB with pole column and interrupter but with out PIR and wth MB &amp; Oerating mechanism and without support structure.</t>
  </si>
  <si>
    <t>SF6 Gas</t>
  </si>
  <si>
    <t>JJ3J301013</t>
  </si>
  <si>
    <t>Rubber Gaskets, O rings and seals for SF6 gas ( Complete replacement for one breaker)</t>
  </si>
  <si>
    <t>JJ3J301005</t>
  </si>
  <si>
    <t>Trip Coil</t>
  </si>
  <si>
    <t>Closing Coil</t>
  </si>
  <si>
    <t>JJ7J710031</t>
  </si>
  <si>
    <t>Molecular Filter for SF6 Circuit for 1 pole of 145kV SF6 CB`</t>
  </si>
  <si>
    <t>JJ3J301015</t>
  </si>
  <si>
    <t>Density Pressure Monitor for 145kV SF6 CB for one pole</t>
  </si>
  <si>
    <t>JJ3J301011</t>
  </si>
  <si>
    <t>Fixed, Moving and arcing contacts including insulating nozzels for one pole of CB.</t>
  </si>
  <si>
    <t>JJ3J301008</t>
  </si>
  <si>
    <t xml:space="preserve">Closing coil assembly </t>
  </si>
  <si>
    <t xml:space="preserve">Tripping Coil assembly </t>
  </si>
  <si>
    <t>JJ7J707002</t>
  </si>
  <si>
    <t>Pressure Guage &amp; Coupling device of each type</t>
  </si>
  <si>
    <t>JJ7J710028</t>
  </si>
  <si>
    <t>Operation Counter of 145kV Sf6 CB</t>
  </si>
  <si>
    <t>JJ7J710002</t>
  </si>
  <si>
    <t>All type of coupling of SF6 gas for 145 SF6 CB</t>
  </si>
  <si>
    <t>JJ8J801013</t>
  </si>
  <si>
    <t xml:space="preserve">Terminal Pad </t>
  </si>
  <si>
    <t>Relay, Power Contactor, Switch fuse unit, limit switchs, Puch Buttons, timer &amp; MCB etc</t>
  </si>
  <si>
    <t>2NO + 2NC ,110V DC</t>
  </si>
  <si>
    <t>4NO+4NC, 110V DC</t>
  </si>
  <si>
    <t>1NO+3NC, 110V DC (Addon)</t>
  </si>
  <si>
    <t>2NO+2NC,110V DC (Addon)</t>
  </si>
  <si>
    <t>JJ7J701004</t>
  </si>
  <si>
    <t>Limit switch for spring charging</t>
  </si>
  <si>
    <t>SS7S704002</t>
  </si>
  <si>
    <t>2 Pole, 16A</t>
  </si>
  <si>
    <t>SS7S704004</t>
  </si>
  <si>
    <t>2 Pole, 10A</t>
  </si>
  <si>
    <t>JJ3J301018</t>
  </si>
  <si>
    <t>Spring operated mechanism for 145kVSF6 CB.</t>
  </si>
  <si>
    <t>opening dashpot for 145kVSF6 CB</t>
  </si>
  <si>
    <t>132kV CT 400-200/1A, 5C</t>
  </si>
  <si>
    <t>132 kV CVT</t>
  </si>
  <si>
    <t>SS0S003001</t>
  </si>
  <si>
    <t>One complete pole of islator including support insulator with 1 E/s with Operating Mechanism for Main Isolator and earth Switch (excluding Structure)</t>
  </si>
  <si>
    <t>Copper Contact fingers for femail and male contacts</t>
  </si>
  <si>
    <t xml:space="preserve">Relays, power contactors, MCB, switch, puch buttons for electrical control unit </t>
  </si>
  <si>
    <t>Terminal Rods</t>
  </si>
  <si>
    <t>SS3S301014</t>
  </si>
  <si>
    <t xml:space="preserve">Limit Switch and auxiliary contact </t>
  </si>
  <si>
    <t>Rotor housing bearing assembly</t>
  </si>
  <si>
    <t>SS3S301011</t>
  </si>
  <si>
    <t>Bearings</t>
  </si>
  <si>
    <t>Interlocking Coils</t>
  </si>
  <si>
    <t>SS3S301016</t>
  </si>
  <si>
    <t>Support Insulator</t>
  </si>
  <si>
    <t>33kV Circuit Breaker Pole - 1600A</t>
  </si>
  <si>
    <t xml:space="preserve">Closing Coil </t>
  </si>
  <si>
    <t>JJ5J501006</t>
  </si>
  <si>
    <t xml:space="preserve">Tripping Coil </t>
  </si>
  <si>
    <t>33kV CT 800-400/1A, 3C</t>
  </si>
  <si>
    <t>VV3V305008</t>
  </si>
  <si>
    <t>33kV CT 400-200/1A, 3C</t>
  </si>
  <si>
    <t>SS4S402018</t>
  </si>
  <si>
    <t>SS4S402006</t>
  </si>
  <si>
    <t>SS5S501021</t>
  </si>
  <si>
    <t>Set of filter</t>
  </si>
  <si>
    <t>Self starter assembly(inbuilt in DC Starter)</t>
  </si>
  <si>
    <t>Switches</t>
  </si>
  <si>
    <t>DC Starter assembly with clutch engaging and disengaging complete with motor</t>
  </si>
  <si>
    <t>NO</t>
  </si>
  <si>
    <t>Tube oil pressure safety control</t>
  </si>
  <si>
    <t>High water Temp safety control</t>
  </si>
  <si>
    <t>AVR card</t>
  </si>
  <si>
    <t>MM3M303004</t>
  </si>
  <si>
    <t>Ammeter</t>
  </si>
  <si>
    <t>Watt meter</t>
  </si>
  <si>
    <t>MM3M305006</t>
  </si>
  <si>
    <t>VAR meter</t>
  </si>
  <si>
    <t>MM3M302005</t>
  </si>
  <si>
    <t>NN4N408004</t>
  </si>
  <si>
    <t>CB Control switch</t>
  </si>
  <si>
    <t>SS3S301013</t>
  </si>
  <si>
    <t>Isolator Control Switch</t>
  </si>
  <si>
    <t>NN4N406004</t>
  </si>
  <si>
    <t>Semaphore 110V DC</t>
  </si>
  <si>
    <t>NN4N403001</t>
  </si>
  <si>
    <t>LED indicating lamp-Red</t>
  </si>
  <si>
    <t>NN4N403003</t>
  </si>
  <si>
    <t>LED indicating lamp-Green</t>
  </si>
  <si>
    <t>NN4N401006</t>
  </si>
  <si>
    <t>LED indicating lamp-Milky</t>
  </si>
  <si>
    <t>SS7S710002</t>
  </si>
  <si>
    <t>Annunciator  Windows</t>
  </si>
  <si>
    <t>SS6S609001</t>
  </si>
  <si>
    <t>Puch Button Black</t>
  </si>
  <si>
    <t>NN4N412005</t>
  </si>
  <si>
    <t>Trip Transfer Switch</t>
  </si>
  <si>
    <t>NN4N410003</t>
  </si>
  <si>
    <t>Synchronising Socket 12 pin</t>
  </si>
  <si>
    <t>NN4N409012</t>
  </si>
  <si>
    <t>Synchronising selector switch</t>
  </si>
  <si>
    <t>MM0M009002</t>
  </si>
  <si>
    <t>DC Supervision Relay</t>
  </si>
  <si>
    <t>MM0M009005</t>
  </si>
  <si>
    <t>Trip Circuit Supervision Relay</t>
  </si>
  <si>
    <t>MM0M012004</t>
  </si>
  <si>
    <t>Electrical &amp; Hand Reset relay</t>
  </si>
  <si>
    <t>Distance Protection relay  Micom P 546</t>
  </si>
  <si>
    <t>MM0M004001</t>
  </si>
  <si>
    <t xml:space="preserve">OC/EF Protection Relay </t>
  </si>
  <si>
    <t>MM3M303007</t>
  </si>
  <si>
    <t>MM3M304012</t>
  </si>
  <si>
    <t>MM3M305012</t>
  </si>
  <si>
    <t>MM3M302013</t>
  </si>
  <si>
    <t>NN4N408011</t>
  </si>
  <si>
    <t>NN4N408005</t>
  </si>
  <si>
    <t>NN4N403006</t>
  </si>
  <si>
    <t>Annunciator Windows</t>
  </si>
  <si>
    <t>SS6S609003</t>
  </si>
  <si>
    <t>Trip circuit supervision relay</t>
  </si>
  <si>
    <t>Street light LED light</t>
  </si>
  <si>
    <t>SCR Module</t>
  </si>
  <si>
    <t>Blocking Diode</t>
  </si>
  <si>
    <t>Bridge snubber card</t>
  </si>
  <si>
    <t>YY2Y202001</t>
  </si>
  <si>
    <t>Annouciation card</t>
  </si>
  <si>
    <t>YY1Y106023</t>
  </si>
  <si>
    <t>Main control card</t>
  </si>
  <si>
    <t>Glass fuse card</t>
  </si>
  <si>
    <t>RFI Capacitor</t>
  </si>
  <si>
    <t>Synch TXR I/P Ress card</t>
  </si>
  <si>
    <t>Power supply card</t>
  </si>
  <si>
    <t>Diode card</t>
  </si>
  <si>
    <t>Main on LED card</t>
  </si>
  <si>
    <t>Float/Boost DC on LED</t>
  </si>
  <si>
    <t>Window inerface card</t>
  </si>
  <si>
    <t>Temp Probe card</t>
  </si>
  <si>
    <t>DC Earth Falt Relay</t>
  </si>
  <si>
    <t>DC Overload Relay</t>
  </si>
  <si>
    <t>Float,Boost Relay</t>
  </si>
  <si>
    <t>Rectifier Fuse</t>
  </si>
  <si>
    <t>AC Input Conactor</t>
  </si>
  <si>
    <t>Auxillary Conactor</t>
  </si>
  <si>
    <t>Filter Capacitor 6800 MFD</t>
  </si>
  <si>
    <t>Bleeder</t>
  </si>
  <si>
    <t>Control switch</t>
  </si>
  <si>
    <t>ON/OFF Control switch</t>
  </si>
  <si>
    <t>Mode selecter switch</t>
  </si>
  <si>
    <t>DC Ammeter &amp; DC Voltmeter selecter switch</t>
  </si>
  <si>
    <t>Potentiometer</t>
  </si>
  <si>
    <t>U/V,O/V Drop resistance</t>
  </si>
  <si>
    <t>2V Cell,500AH Battery VRLA</t>
  </si>
  <si>
    <t>YY0Y003016</t>
  </si>
  <si>
    <t>ICC:B210</t>
  </si>
  <si>
    <t>YY0Y003022</t>
  </si>
  <si>
    <t>Bolt M8*20</t>
  </si>
  <si>
    <t>YY1Y107028</t>
  </si>
  <si>
    <t>2V Cell,300AH Battery VRLA</t>
  </si>
  <si>
    <t>YY0Y003018</t>
  </si>
  <si>
    <t>ICC:D001</t>
  </si>
  <si>
    <t>Three Pole instant  o/c reelay CTR-5A</t>
  </si>
  <si>
    <t>MM0M005006</t>
  </si>
  <si>
    <t>Instant Earth fault relay CTR-5A</t>
  </si>
  <si>
    <t>MM0M016002</t>
  </si>
  <si>
    <t>Single pole definte time overload relay For motor CTR-5A</t>
  </si>
  <si>
    <t>MM0M002002</t>
  </si>
  <si>
    <t>three pole differential protection relay setting 10-40% CTR-5A DC</t>
  </si>
  <si>
    <t>MM0M019001</t>
  </si>
  <si>
    <t>Three pole inverse time o/c relay  CTR-5A DC</t>
  </si>
  <si>
    <t>voltage monitoring relay base  AC</t>
  </si>
  <si>
    <t>MM0M011004</t>
  </si>
  <si>
    <t>instant overload relay  AC</t>
  </si>
  <si>
    <t>MM0M008006</t>
  </si>
  <si>
    <t>instant under voltage relay,110V DC</t>
  </si>
  <si>
    <t>battery earth fault relay</t>
  </si>
  <si>
    <t>Meetering CT Resin 400/1A</t>
  </si>
  <si>
    <t>Protection CT resin type 400/1A</t>
  </si>
  <si>
    <t>Protection CT resin type 40/1A</t>
  </si>
  <si>
    <t>Potential Transformer Resin Cast 415root3/110root3</t>
  </si>
  <si>
    <t>250A 110 V DC DP(TP) SWITCH</t>
  </si>
  <si>
    <t>100A 110 V DC DP(TP) SWITCH</t>
  </si>
  <si>
    <t>Ammeter selelction switch 6A</t>
  </si>
  <si>
    <t>NN4N409003</t>
  </si>
  <si>
    <t>Voltmeter selection switch 4 position</t>
  </si>
  <si>
    <t>NN4N409004</t>
  </si>
  <si>
    <t>Selctor switch DP Switch 16A ON-OFF</t>
  </si>
  <si>
    <t>A/M/S Selector switch two pole 3 way</t>
  </si>
  <si>
    <t>Selelctore s/w  two pole 4 ways</t>
  </si>
  <si>
    <t>Voltmeter selection switch DP,3 Way</t>
  </si>
  <si>
    <t>SS6S609005</t>
  </si>
  <si>
    <t>Push Button Red</t>
  </si>
  <si>
    <t>SS6S609006</t>
  </si>
  <si>
    <t>Push Button Green</t>
  </si>
  <si>
    <t>Push Button  Blue</t>
  </si>
  <si>
    <t>MM2M203020</t>
  </si>
  <si>
    <t>Analog Ammeter 0-600A</t>
  </si>
  <si>
    <t>DC Analog Ammeter 0-250A</t>
  </si>
  <si>
    <t>DC Analog Ammeter 0-100A</t>
  </si>
  <si>
    <t>Analog voltmeter 0-500V</t>
  </si>
  <si>
    <t>Analog voltmeter 0-300V</t>
  </si>
  <si>
    <t>MM2M204022</t>
  </si>
  <si>
    <t>KW meter 3 phae 4 wire 415 V AC</t>
  </si>
  <si>
    <t xml:space="preserve">KWH METER </t>
  </si>
  <si>
    <t>MM2M201001</t>
  </si>
  <si>
    <t xml:space="preserve">Frequency Meter,230 V </t>
  </si>
  <si>
    <t>SS7S704003</t>
  </si>
  <si>
    <t>MCB 16A, ,SPN</t>
  </si>
  <si>
    <t>MCB 40 A,TPN,C-Curve</t>
  </si>
  <si>
    <t>MCB 20A DP 110VDC/48V DC</t>
  </si>
  <si>
    <t>MCB 20A ,DP,C CURVE</t>
  </si>
  <si>
    <t>SS7S705003</t>
  </si>
  <si>
    <t>MCB 32 A,C -CURVE,TPN</t>
  </si>
  <si>
    <t>630A FP with motor mechanism</t>
  </si>
  <si>
    <t>100A FP</t>
  </si>
  <si>
    <t>SS7S707004</t>
  </si>
  <si>
    <t>32A FP</t>
  </si>
  <si>
    <t>250A,110DC DP(TP)</t>
  </si>
  <si>
    <t>100A,48/110V DC,DP(TP)</t>
  </si>
  <si>
    <t>132KV BPI</t>
  </si>
  <si>
    <t>33KV BPI</t>
  </si>
  <si>
    <t>T.C. for 145 KV CB to receive  ACSR Zebra (HTO)</t>
  </si>
  <si>
    <t>SS5S501015</t>
  </si>
  <si>
    <t>T.C. for 145 KV Isolator to receive ACSR  zebra (HTO&amp; through type)</t>
  </si>
  <si>
    <t>T.C. for 145 KV Isolator to receive ACSR  zebra (HTO)</t>
  </si>
  <si>
    <t xml:space="preserve">T.C. to receive 145KV BPI ACSR  zebra </t>
  </si>
  <si>
    <t>VV7V701006</t>
  </si>
  <si>
    <t>T.C.for 145 CVT to receive ACSR ZEBRA-   (VTO))</t>
  </si>
  <si>
    <t>VV1V103015</t>
  </si>
  <si>
    <t>T.C. for 40MVA Transformer 132 kv side to receive ACSR ZEBRA-   (VTO)</t>
  </si>
  <si>
    <t>T.C. for 145KV wave trap to reecive ACSR Zebra (HTO)</t>
  </si>
  <si>
    <t>T.C. for 145KV wave trap to reecive ACSR Zebra (VTO)</t>
  </si>
  <si>
    <t>VV5V407012</t>
  </si>
  <si>
    <t>T.C. for 33 KV CT AACTarantulla   (HTO)</t>
  </si>
  <si>
    <t>SS5S501006</t>
  </si>
  <si>
    <t>T.C. for 33 KV Isolator to receive AAC Tarantulla   (VTO)</t>
  </si>
  <si>
    <t>T.C. for 33 KV Isolator to receive AAC Tarantulla   (HTO)</t>
  </si>
  <si>
    <t>T.c. for    33KV BPI  AAC Tarantulaa  (HTO)</t>
  </si>
  <si>
    <t>T.c. for   33KV BPI  ACSR Zebra   (Horizontal  through type)</t>
  </si>
  <si>
    <t>T.c. on 33KV PT  to receive AAC Taratulla  (Horizontal  through type)</t>
  </si>
  <si>
    <t>II1I101004</t>
  </si>
  <si>
    <t>C-WEDGE CONNECTOR  FOR AAC TARATULLA TO ACSR ZEBRA</t>
  </si>
  <si>
    <t>II1I104001</t>
  </si>
  <si>
    <t>C-WEDGE CONNECTOR  FOR ACSR ZEBRA  TO ACSR ZEBRA</t>
  </si>
  <si>
    <t>II1I101001</t>
  </si>
  <si>
    <t xml:space="preserve">C-WEDGE  CONNECTOR FOR AAC TARANTULLA  TO AAC TARANTULLA </t>
  </si>
  <si>
    <t>Cylinder filled with Nitrogen</t>
  </si>
  <si>
    <t>Fire Detector</t>
  </si>
  <si>
    <t>Regulator Assembly</t>
  </si>
  <si>
    <t>Transformer Oil (with drum)</t>
  </si>
  <si>
    <t>Ethernet switch(20 Fx)</t>
  </si>
  <si>
    <t>Ethernet switch(20 Fx x4Tx)</t>
  </si>
  <si>
    <t>BCU(C264)</t>
  </si>
  <si>
    <t>FIBER  Patch Cord-20 Mtr</t>
  </si>
  <si>
    <t>FIBER  Patch Cord-3Mtr</t>
  </si>
  <si>
    <t>FIBER  Patch Cord-5Mtr</t>
  </si>
  <si>
    <t>FIBER  Patch Cord-10Mtr</t>
  </si>
  <si>
    <t>SS4S402003</t>
  </si>
  <si>
    <t>33 K.V. Isolator Jaws for 1200 A capacity</t>
  </si>
  <si>
    <t>33 K.V. Isolator Blades for 800 A capacity</t>
  </si>
  <si>
    <t>SS5S501025</t>
  </si>
  <si>
    <t>33 KV Isolator Clamp</t>
  </si>
  <si>
    <t>JJ8J801006</t>
  </si>
  <si>
    <t>33 KV Breaker Clamp</t>
  </si>
  <si>
    <t>VV5V407018</t>
  </si>
  <si>
    <t>33 KV CT Clamp</t>
  </si>
  <si>
    <t>33 KV Post Insulator</t>
  </si>
  <si>
    <t>Empty Tranformer oil dum</t>
  </si>
  <si>
    <t xml:space="preserve">Monthly report of Inventory categorized for monitoring  </t>
  </si>
  <si>
    <t>Inventory report for the month of :- Feb.2026</t>
  </si>
  <si>
    <t>Name of  Division :- 132 KV O&amp;M Division Bhupatwala                                 Name  of S/S:-    132 KV S/s Laksar</t>
  </si>
  <si>
    <t>Name of Items</t>
  </si>
  <si>
    <t>Non- Moving</t>
  </si>
  <si>
    <t>Total Amount Rs</t>
  </si>
  <si>
    <t>Survey 25.03.23</t>
  </si>
  <si>
    <t>survey 31.10.25</t>
  </si>
  <si>
    <t>After 31.10.25</t>
  </si>
  <si>
    <t>Amount</t>
  </si>
  <si>
    <t>A.</t>
  </si>
  <si>
    <t>Capital</t>
  </si>
  <si>
    <t>AA0A003001</t>
  </si>
  <si>
    <t>HTLS Conductor (ACCC)</t>
  </si>
  <si>
    <t>II4I406014</t>
  </si>
  <si>
    <t>Mid Span joint(HTLS)</t>
  </si>
  <si>
    <t>II4I406015</t>
  </si>
  <si>
    <t>Repair Sleeve(HTLS)</t>
  </si>
  <si>
    <t>II4I406016</t>
  </si>
  <si>
    <t>Vibration damper (HTLS)</t>
  </si>
  <si>
    <t>II4I406017</t>
  </si>
  <si>
    <t>Single Suspension Hardware string(HTLS)</t>
  </si>
  <si>
    <t>II4I406018</t>
  </si>
  <si>
    <t>Suspension clamp(HTLS)</t>
  </si>
  <si>
    <t>II4I406019</t>
  </si>
  <si>
    <t>Dead end clamp (Tee Type)</t>
  </si>
  <si>
    <t>Dead End Calmp (HTLS)</t>
  </si>
  <si>
    <t>PP0P006015</t>
  </si>
  <si>
    <t>HTLS Die Set</t>
  </si>
  <si>
    <t>II4I406021</t>
  </si>
  <si>
    <t>HTLS Come Along Clamp</t>
  </si>
  <si>
    <t>II4I406020</t>
  </si>
  <si>
    <t>Double Tension Fitting (HTLS)</t>
  </si>
  <si>
    <t>II0I001013</t>
  </si>
  <si>
    <t>70 KN Silicon Insulator(HTLS)</t>
  </si>
  <si>
    <t>II0I001004</t>
  </si>
  <si>
    <t xml:space="preserve">120KN Porcelain Long Rod Insulator </t>
  </si>
  <si>
    <t>VV3V305009</t>
  </si>
  <si>
    <t xml:space="preserve">33KV C.T 400/200/1A </t>
  </si>
  <si>
    <t>33KV C.T Junction Box</t>
  </si>
  <si>
    <t>SS0S005003</t>
  </si>
  <si>
    <t>33KV Isolator 1200Amp capacity without earthswitch</t>
  </si>
  <si>
    <t>VV2V203002</t>
  </si>
  <si>
    <t>Molecular Sives filter</t>
  </si>
  <si>
    <t>O&amp;M</t>
  </si>
  <si>
    <t>AA1A101002</t>
  </si>
  <si>
    <t>7/10 SWG Earth wire</t>
  </si>
  <si>
    <t>II3I301008</t>
  </si>
  <si>
    <t>Mid span joint for E/W 7/9 SWG</t>
  </si>
  <si>
    <t xml:space="preserve">Mid span joint compression type for 7/9 SWG E/W </t>
  </si>
  <si>
    <t xml:space="preserve">Mid span joint compression type for 7/10 SWG E/W </t>
  </si>
  <si>
    <t>II2I202002</t>
  </si>
  <si>
    <t>Tension clamp for 7/10 SWG earth wire fitting</t>
  </si>
  <si>
    <t xml:space="preserve">7/10 Earth wire clamp with D-shackle </t>
  </si>
  <si>
    <t>Single suspension clamp for 7/10 SWG E/W complete</t>
  </si>
  <si>
    <t>7/10 Earth wire Tension fitting</t>
  </si>
  <si>
    <t>Compression type single tension fitting for 7/10 SWG E/W complete with D- Shackle &amp; jumper cone incomplete</t>
  </si>
  <si>
    <t>II5I501009</t>
  </si>
  <si>
    <t>Compression type single tension fitting for 7/9 SWG E/W complete with D- Shackle &amp; jumper cone</t>
  </si>
  <si>
    <t>II5I501008</t>
  </si>
  <si>
    <t>Tension fitting for dog conductor</t>
  </si>
  <si>
    <t>II5I501007</t>
  </si>
  <si>
    <t>Single compression tension fitting for wolf conductor with all dead ends</t>
  </si>
  <si>
    <t>Compression type tension fitting for wolf conductor incomplete</t>
  </si>
  <si>
    <t>II3I301006</t>
  </si>
  <si>
    <t>M.S. joint for wolf conductor</t>
  </si>
  <si>
    <t>II0I008001</t>
  </si>
  <si>
    <t>PG clamp wolf to wolf conductor</t>
  </si>
  <si>
    <t>PG Clamp for wolf to wolf conductor</t>
  </si>
  <si>
    <t>Bolted type tension fitting for Panther conductor</t>
  </si>
  <si>
    <t>Bolted type Tension fitting suitable for panther conductor complete including D-shackle, Nut &amp; bolts.</t>
  </si>
  <si>
    <t xml:space="preserve">Compresion type tention fitting with jumper cone for panther conductor </t>
  </si>
  <si>
    <t>Single tension fitting for Panther conductor</t>
  </si>
  <si>
    <t>Double tension fitting for Panther conductor</t>
  </si>
  <si>
    <t>Vibration damper for Panther conductor</t>
  </si>
  <si>
    <t>MS Joint for Panther conductor</t>
  </si>
  <si>
    <t>120 KN Disc Insulator</t>
  </si>
  <si>
    <t>132KV Post insulator</t>
  </si>
  <si>
    <t>SS4S402021</t>
  </si>
  <si>
    <t>33KV Pin Insulator with Pin &amp; Nut</t>
  </si>
  <si>
    <t>Bolted PG clamp moose to panther</t>
  </si>
  <si>
    <t xml:space="preserve"> HRC Fuse 10 Amp</t>
  </si>
  <si>
    <t xml:space="preserve"> HRC Fuse 16 Amp</t>
  </si>
  <si>
    <t>SS6S610015</t>
  </si>
  <si>
    <t xml:space="preserve"> HRC Fuse 23 Amp</t>
  </si>
  <si>
    <t>SS6S615004</t>
  </si>
  <si>
    <t>Kit kat set with HRC fuse 63Amp, standard make</t>
  </si>
  <si>
    <t>SS6S615005</t>
  </si>
  <si>
    <t>Kit kat set with HRC fuse 32Amp, standard make</t>
  </si>
  <si>
    <t>Kit kat set with HRC fuse 16Amp, standard make</t>
  </si>
  <si>
    <t>Electronic semaphore indication for control panel</t>
  </si>
  <si>
    <t>Bucholz relay for 40MVA T/F</t>
  </si>
  <si>
    <t>FF0F050025</t>
  </si>
  <si>
    <t>Galvanized steel structure PN Type for LA</t>
  </si>
  <si>
    <t>FF1F107005</t>
  </si>
  <si>
    <t xml:space="preserve">Foundation Anchor bolt size 25x500 mm with stopper plate, nuts &amp; washer </t>
  </si>
  <si>
    <t>Tower scrap</t>
  </si>
  <si>
    <t>FF0F050031</t>
  </si>
  <si>
    <t>Structure with Nut &amp; bolts</t>
  </si>
  <si>
    <t>FF3F301002</t>
  </si>
  <si>
    <t>33 KV O&amp;U Dismantled Pole</t>
  </si>
  <si>
    <t>145KV 1250 Amp 3phase horizontal blade breaker with earth switch Isolator</t>
  </si>
  <si>
    <t>145 KV Male Contact arm assembly with arm for 145 KV S&amp;S make channel type isolator</t>
  </si>
  <si>
    <t>SS3S301001</t>
  </si>
  <si>
    <t>145 KV Female Contact arm assembly with arm suitable for 145 KV S&amp;S make channel type isolator</t>
  </si>
  <si>
    <t>Digital Volt Metter range 0-132 KV Having Size 144*144mm Aux. Supply -110 volts AC/DC of ISI Mark of AE Make</t>
  </si>
  <si>
    <t>Digital Ampere Meter range 0-400 Amp.Programable Having Size 96x96mm Aux. Supply -110 volts AC/DC of ISI Mark of AE Make</t>
  </si>
  <si>
    <t>MM3M305008</t>
  </si>
  <si>
    <t>MVAR meter  3 phase CTR 400/ 1A PTR 132 KV/ 110 V</t>
  </si>
  <si>
    <t>33KV CT ( 3 Core), 800/400/1A, Accuracy 0.2</t>
  </si>
  <si>
    <t>DD0D001003</t>
  </si>
  <si>
    <t>MRI SANDS make</t>
  </si>
  <si>
    <t>Empty MS Oil drum capacity 209Ltr</t>
  </si>
  <si>
    <t>CC0C001009</t>
  </si>
  <si>
    <t>Control cable 10x2.5mm2</t>
  </si>
  <si>
    <t>CC3C307008</t>
  </si>
  <si>
    <t>33KV outdoor termination suitable for 33kV, 3 Core XPLE cable 70Sqmm</t>
  </si>
  <si>
    <t>KK0K002001</t>
  </si>
  <si>
    <t>220 KV LA O&amp;U obsolete</t>
  </si>
  <si>
    <t>NN5N506028</t>
  </si>
  <si>
    <t>PLCC equipment</t>
  </si>
  <si>
    <t>Wave trap &amp; coupling device</t>
  </si>
  <si>
    <t>HF cable</t>
  </si>
  <si>
    <t>AA0A002002</t>
  </si>
  <si>
    <t>T/ F Oil (O&amp;U)</t>
  </si>
  <si>
    <t>133KV C.V.T O&amp;U</t>
  </si>
  <si>
    <t>Scrap Items</t>
  </si>
  <si>
    <t xml:space="preserve">ACSR Panther conductor in pieces O/U Scrap </t>
  </si>
  <si>
    <t>ACSR Moose conductor O/U Dismantled cut &amp; bits Length Scrap</t>
  </si>
  <si>
    <t>GS Earth Wire 7/9 SWG (Old and dismantaled, Rusted and in Bits)</t>
  </si>
  <si>
    <t>JJ5J503010</t>
  </si>
  <si>
    <t xml:space="preserve"> Spring charge motor of 33 KV ABB makeO&amp;U damaged and burnt</t>
  </si>
  <si>
    <t>JJ0J005007</t>
  </si>
  <si>
    <t>33 KV SF6 C.B (O&amp;U) Damage ,burnt</t>
  </si>
  <si>
    <t>33 KV VCB O/U ABB make breaker damage,burnt</t>
  </si>
  <si>
    <t>132KV CVT O&amp;U, Damage</t>
  </si>
  <si>
    <t xml:space="preserve">132KV CT of ratio 400/100O&amp;U </t>
  </si>
  <si>
    <t>33 KV CT 400/200/1Amp Damage,bursted</t>
  </si>
  <si>
    <t>Double Tension Hardware fitting old and used / GI scrap</t>
  </si>
  <si>
    <t>70KN Disc Insulator old and used dismantled broken and obsolete</t>
  </si>
  <si>
    <t>MM0M019037</t>
  </si>
  <si>
    <t>Relay Scrap(Master trip,O/C and E/F)</t>
  </si>
  <si>
    <t>JJ7J707003</t>
  </si>
  <si>
    <t xml:space="preserve">Empty SF6 Gas Cylinder 50Kg </t>
  </si>
  <si>
    <t xml:space="preserve">Al clamp scrap </t>
  </si>
  <si>
    <t xml:space="preserve">Scrap of clamp/ Connectors </t>
  </si>
  <si>
    <t>PP &amp; holding clamp of ms flat 75x10mm</t>
  </si>
  <si>
    <t>Bracing clamp of MS  flat 65x8mm</t>
  </si>
  <si>
    <t>ZZ1Z002001</t>
  </si>
  <si>
    <t>Plastic seal (Sl. No. 140901 to 141200)</t>
  </si>
  <si>
    <t>132 KV L.A damage(O/U)</t>
  </si>
  <si>
    <t>YY0Y002005</t>
  </si>
  <si>
    <t>110V Battery set O&amp;U,Dismantled</t>
  </si>
  <si>
    <t>SS0S005001</t>
  </si>
  <si>
    <t>33KV (O&amp;U) Dismantled isolator</t>
  </si>
  <si>
    <t>Total (Rs.)</t>
  </si>
  <si>
    <t>Total Amount( Usable + Non-Moving + Scrap)</t>
  </si>
  <si>
    <t>Inventory of Stock for the M/O 02/2026</t>
  </si>
  <si>
    <t>Name of Substation: 220KV Substation, Piran Kaliyar</t>
  </si>
  <si>
    <t>Name of Division: 220KV O&amp;M Division, Piran Kaliyar</t>
  </si>
  <si>
    <t xml:space="preserve">Usable </t>
  </si>
  <si>
    <t>Disc Insultor 120 KN</t>
  </si>
  <si>
    <t>7/9 SWG G.I.Earth wire</t>
  </si>
  <si>
    <t xml:space="preserve">old &amp; used dismenteled enery meter </t>
  </si>
  <si>
    <t>Main &amp; Auxiliary Structure Bolt &amp; Nuts and anchor bolts (Foundation bolts)
(i) CTDP Col-1No @1540.23 Kg
(ii) 33KV BPI-1 No @ 140.76 Kg</t>
  </si>
  <si>
    <t>MS Round 40 mm Diameter</t>
  </si>
  <si>
    <t>33KV Equpt-Bus Post insulator</t>
  </si>
  <si>
    <t>Earth wire (Old &amp; Used and scrap</t>
  </si>
  <si>
    <t>Telephone Set</t>
  </si>
  <si>
    <t>Control cable 400mm X 3.5 core</t>
  </si>
  <si>
    <t>HF CABLE</t>
  </si>
  <si>
    <t>220KV Isolator- One complete pole of isolator ( including support insulator) with 1 E/S with operating mechanism for main isolator and earth switch ( Excluding structure)</t>
  </si>
  <si>
    <t xml:space="preserve">Set </t>
  </si>
  <si>
    <t>interlocking coils</t>
  </si>
  <si>
    <t>Support insulator</t>
  </si>
  <si>
    <t>33KV:- One complete pole of isolator ( including support insulator) with 1 E/S with operating mechanism for main isolator and earth switch ( Excluding structure)</t>
  </si>
  <si>
    <t>Digital Ammeter CTR 400-200/1A</t>
  </si>
  <si>
    <t>Digital MW Meter, CTR-400-200/1A, PTR-33KV/110VAC with Transducer</t>
  </si>
  <si>
    <t>Digital MVAR Meter, CTR-400-200/1A, PTR-33KV/110VAC with Transducer</t>
  </si>
  <si>
    <t>Isolator control switch (Open, Neutral, Close) 3 position</t>
  </si>
  <si>
    <t>Indicating lamp for DC supply fail, 220VDC, Amber</t>
  </si>
  <si>
    <t>Indicating lamp, 63.5VAC, Red</t>
  </si>
  <si>
    <t>Indicating lamp, 63.5VAC, Yellow</t>
  </si>
  <si>
    <t>Indicating lamp, 63.5VAC, Blue</t>
  </si>
  <si>
    <t>Alarm annunciator,8winows</t>
  </si>
  <si>
    <t>Trip transfer switch, 03 position (normal, Inter, Transfer) 32A</t>
  </si>
  <si>
    <t>12 Pin Synchronizing socket</t>
  </si>
  <si>
    <t>Synchronizing selector switch, 03 positions (Check-off-Manual), STAYPUT TYPE, LOCKABLE TYPE, KEY REMOVABLE</t>
  </si>
  <si>
    <t>Breaker failure relay, 2Element, 7NO+1NC, Elect reset contact &amp; Flag Indiaction</t>
  </si>
  <si>
    <t>Self reset tripping relay, 2Element, 7NO+1NC, Elect reset contact &amp; Flag Indiaction</t>
  </si>
  <si>
    <t>Tripping relay, 2Element, 7NO+1NC, Elect reset contact &amp; Flag Indiaction</t>
  </si>
  <si>
    <t>Auxiliary relay, 2Element, 4C/O S/R contactsREV H/R flag indication</t>
  </si>
  <si>
    <t xml:space="preserve">Auxiliary relay, 2Element, 4C/O S/R contacts &amp;  H/R flag </t>
  </si>
  <si>
    <t>Numerical REF relay, 3DI/5DO, IEC61850on dual optical portwith PRP</t>
  </si>
  <si>
    <t>Digital Ammeter CTR 1600-800/1A</t>
  </si>
  <si>
    <t>Digital MW Meter with external transducer, CTR-1600-800/1A, PTR-220KV/1.732/110/1.732VAC, 3p4w, range 340MW-680MW with Transducer</t>
  </si>
  <si>
    <t>Digital MVAR Meter with external transducer, CTR-1600-800/1A, PTR-220KV/1.732/110/1.732VAC, 3p4w, range 340MW-680MW</t>
  </si>
  <si>
    <t>Digital Voltmeter, 4.5Digit PTR 220kv/1.732/110V/1.732VAC, Range-250KV</t>
  </si>
  <si>
    <t>Breaker control switch, 32A, Pistol grip handle, 3position</t>
  </si>
  <si>
    <t>Isolator control switch (Open, Neutral, Close) 3 position, position  spring return to neutra</t>
  </si>
  <si>
    <t>Indicating lamp for Spring charged, 220VDC, Blue</t>
  </si>
  <si>
    <t>Indicating lamp for CB Auto trip, 220VDC, Amber</t>
  </si>
  <si>
    <t>Alarm annunciator,20winows</t>
  </si>
  <si>
    <t>Alarm annunciator,24winows</t>
  </si>
  <si>
    <t>Push button actuator green with NO element</t>
  </si>
  <si>
    <t>Push button actuator Blue with NO element</t>
  </si>
  <si>
    <t>Push button actuator Yellow with NO element</t>
  </si>
  <si>
    <t>Trip transfer switch, 03 position (normal, Inter, Transfer) 32A, STAYPUT Lockable, key removable in all position</t>
  </si>
  <si>
    <t>DC Supervision relay, 2 Element, 4C/O S/R contacts, REV H/R flag indication</t>
  </si>
  <si>
    <t>Buchholz Relay (Main tank) with complete contacts</t>
  </si>
  <si>
    <t>Remote winding temp indicator (RWTI)</t>
  </si>
  <si>
    <t>Oil temp indicator with contacts</t>
  </si>
  <si>
    <t>winding temp indicator (WTI)with sensing device &amp; matching unit</t>
  </si>
  <si>
    <t>Pressure relief device</t>
  </si>
  <si>
    <t>contactors, switches and relays for electric control panels (one no. of each type)</t>
  </si>
  <si>
    <t>Remote tap position indicator</t>
  </si>
  <si>
    <t>Oil flow indicator with flow switch</t>
  </si>
  <si>
    <t>Oil surge relay for OLTC</t>
  </si>
  <si>
    <t>Card Type B5LA</t>
  </si>
  <si>
    <t>E5LA</t>
  </si>
  <si>
    <t>O4LA</t>
  </si>
  <si>
    <t>O4LC</t>
  </si>
  <si>
    <t>P3LA</t>
  </si>
  <si>
    <t>P4LA</t>
  </si>
  <si>
    <t>P4LB</t>
  </si>
  <si>
    <t>P4LC</t>
  </si>
  <si>
    <t>P4LD</t>
  </si>
  <si>
    <t>P4LF</t>
  </si>
  <si>
    <t>P4LG</t>
  </si>
  <si>
    <t>Card Type For NSD 50-G4AA</t>
  </si>
  <si>
    <t>Card For NSK5-G4AE</t>
  </si>
  <si>
    <t>Coupling Device-A9BS</t>
  </si>
  <si>
    <t>A9BT</t>
  </si>
  <si>
    <t>4 Wire Table Telephone</t>
  </si>
  <si>
    <t>245 KV surge Arrestor with insulating base, surge monitor and terminal connector.</t>
  </si>
  <si>
    <t>245 KV CVT</t>
  </si>
  <si>
    <t>33KV Circuit Breaker pole</t>
  </si>
  <si>
    <t>220KV CB-One complete pole of 1600A CB with pole  column and interrupter. (Including fixed, moving &amp; Arcing contact including insulating nozzle)</t>
  </si>
  <si>
    <t xml:space="preserve">Rubber gaskets, O rings and seals for SF6  gas(complete replacement for one breaker) </t>
  </si>
  <si>
    <t xml:space="preserve">Molecular filter for SF6 Circuit for 1 Pole of  CB </t>
  </si>
  <si>
    <t>Sets</t>
  </si>
  <si>
    <t xml:space="preserve">Density/Pressure monitor for SF6 circuit for  one pole of CB </t>
  </si>
  <si>
    <t>Operation counter</t>
  </si>
  <si>
    <t>All type of coupling for SF6 gas</t>
  </si>
  <si>
    <t>Control Valves</t>
  </si>
  <si>
    <t>set</t>
  </si>
  <si>
    <t>Pressure switches</t>
  </si>
  <si>
    <t>Complete spring operating mechanism</t>
  </si>
  <si>
    <t>Closing dashpot</t>
  </si>
  <si>
    <t>Opening dashpot</t>
  </si>
  <si>
    <t>Opening catch gear</t>
  </si>
  <si>
    <t>Closing catch gear</t>
  </si>
  <si>
    <t>TP Inst O/C Relay, 200-300% setting in step of 200% and adjustable Definite time, CTR-/1A, Aux supply-220VDC</t>
  </si>
  <si>
    <t>Inst E/F relay, Setting 5-80% in step of 5% Definite time delay 00-25Sec, CTR-/1A, Aux sup 220VDC</t>
  </si>
  <si>
    <t>Non Directional 2Pole inverse Time O/C Relay with inst High Set</t>
  </si>
  <si>
    <t>Single pole Definite Time O/C relay, Setting range 50-200%, CTR-/1A</t>
  </si>
  <si>
    <t>Single Pole Inst. Restricted E/F relay, CTR-/1A, Aux-220VDC</t>
  </si>
  <si>
    <t>Three Pole voltage controlled inverse time O/C relayCTR-/1A, PTR 110Volt, Aux-220VDC</t>
  </si>
  <si>
    <t>Single pole Non-Directional, Definit Time O/C relay. Aux-220 VDC</t>
  </si>
  <si>
    <t>Differential protection relay for DG. Aux -220 VDC</t>
  </si>
  <si>
    <t>High Speed tripping relay, 220VDC with 2NO+3NC Aux contact</t>
  </si>
  <si>
    <t>DP Inst. Under Voltage relay. PTR-110V, Aux Supply-220VDC</t>
  </si>
  <si>
    <t>Under voltage relay 2C/O Aux contactAux Supply-240VAC, Operating Voltage 220VDC</t>
  </si>
  <si>
    <t>Under voltage relay 2C/O Aux contactAux Supply-240VAC, Operating Voltage 48VDC</t>
  </si>
  <si>
    <t>Over voltage relay, operating voltage 220VDC, Aux supply-240 VAC</t>
  </si>
  <si>
    <t>Over voltage relay, operating voltage 48VDC, Aux supply-240 VAC</t>
  </si>
  <si>
    <t>Battery E/F Relay, Sensing voltage-220VDC, Aux Suply-240 VAC</t>
  </si>
  <si>
    <t>Aux relay 220VDC</t>
  </si>
  <si>
    <t>Metering CT CTR 1000/1A, CL-1.0, 15VA</t>
  </si>
  <si>
    <t>Metering CT CTR 600/1A, CL-1.0, 15VA</t>
  </si>
  <si>
    <t>Protection CT CTR 1000/1A, CL-5P15, 15VA</t>
  </si>
  <si>
    <t>Protection CT CTR 600/1A, CL-5P15, 15VA</t>
  </si>
  <si>
    <t>PS Class CT CTR 400/1A, 15VA, KPV 300V</t>
  </si>
  <si>
    <t>PT 415/√3/110/√3, 50 VA, CL-0.5, Single phase.</t>
  </si>
  <si>
    <t>Frequency meter 45-55Hz, 415 V AC (Analogue)</t>
  </si>
  <si>
    <t>3-Ph 4 Wire KWH meter</t>
  </si>
  <si>
    <t>Ammeter 0-1000A, CTR 1000/1A (Analouge)</t>
  </si>
  <si>
    <t>Ammeter 0-600A, CTR 600/1A (Analouge)</t>
  </si>
  <si>
    <t>Ammeter 0-400A, CTR 400/1A (Analouge)</t>
  </si>
  <si>
    <t>Ammeter with Shunt (0-75mV) (Analouge)</t>
  </si>
  <si>
    <t>Voltmeter Analouge Type, 0-500V, 415 VAC</t>
  </si>
  <si>
    <t>Voltmeter Analouge Type, 300-0-300, 220 VDC</t>
  </si>
  <si>
    <t>Voltmeter Analouge Type, 75-0-75, 48 VDC</t>
  </si>
  <si>
    <t>Breaker controlswitch-25 A</t>
  </si>
  <si>
    <t>Push Button, Spring return type with 1NO+1NC contact, Green</t>
  </si>
  <si>
    <t>Push Button, Spring return type with 1NO+1NC contact, Red</t>
  </si>
  <si>
    <t>TPN MCB 10KA, C Curve, AC-16 A</t>
  </si>
  <si>
    <t>DP MCB, 4KA 48VDC-20A</t>
  </si>
  <si>
    <t>DP MCB, 4KA 220VDC-20A</t>
  </si>
  <si>
    <t>DP Switch, 220 VDC, Air Break Type-250A</t>
  </si>
  <si>
    <t>DP Switch, 48 VDC, Air Break type-250A</t>
  </si>
  <si>
    <t>4P Electrically operated MCCB 20KA with O/L-400A</t>
  </si>
  <si>
    <t>TP MCCB with thermal magnetic release for O/L-400A</t>
  </si>
  <si>
    <t>TP MCCB with thermal magnetic release for O/L-100A</t>
  </si>
  <si>
    <t>TP MCCB with thermal magnetic release for O/L-63A</t>
  </si>
  <si>
    <t>DP MCCB, 4KA with thermal magnetic release for O/L for 220 VDC-320 A</t>
  </si>
  <si>
    <t>DP MCCB, 4KA with thermal magnetic release for O/L for 48 VDC-320 A</t>
  </si>
  <si>
    <t>DP MCCB, 4KA with thermal magnetic release for O/L for 220 VDC-250A</t>
  </si>
  <si>
    <t>DP MCCB, 4KA with thermal magnetic release for O/L for 48 VDC-250 A</t>
  </si>
  <si>
    <t>SP On/Off rotary switch-6A</t>
  </si>
  <si>
    <t>Door switch-6A</t>
  </si>
  <si>
    <t>Reset push button black</t>
  </si>
  <si>
    <r>
      <rPr>
        <b/>
        <i/>
        <sz val="10"/>
        <rFont val="Arial"/>
        <family val="2"/>
      </rPr>
      <t>220 V DC Charger-</t>
    </r>
    <r>
      <rPr>
        <b/>
        <sz val="10"/>
        <rFont val="Arial"/>
        <family val="2"/>
      </rPr>
      <t xml:space="preserve">
3PH RC Card-69-00003</t>
    </r>
  </si>
  <si>
    <t>3PH Pulse TXR Card 69-00082-03</t>
  </si>
  <si>
    <t>Connector Card 69-00360-01</t>
  </si>
  <si>
    <t>LED Display Card 69-00084</t>
  </si>
  <si>
    <t>MA Card 69-00083</t>
  </si>
  <si>
    <t>3PH Control card 69-00081-02</t>
  </si>
  <si>
    <t>Mains fail card 69-00087</t>
  </si>
  <si>
    <t>Fuse fail card 69-00123</t>
  </si>
  <si>
    <t>Fuse fail card 69-00390</t>
  </si>
  <si>
    <t>SUB LED card 69-00090</t>
  </si>
  <si>
    <t>Relay card 69-00088</t>
  </si>
  <si>
    <t>Temp Sensor card 69-00300</t>
  </si>
  <si>
    <t>Relay 11 Pin 5A 24 VDC 3C/O</t>
  </si>
  <si>
    <t>Relay 11 Pin 5A 220 VDC 3C/O</t>
  </si>
  <si>
    <t xml:space="preserve">Contactor 65A 3P 415 VAC </t>
  </si>
  <si>
    <t>Switch Toggle 1P ON/OFF 6A AC</t>
  </si>
  <si>
    <t>Capacitor ELE 4700mfd 450 VDC</t>
  </si>
  <si>
    <t>THY-THY Module 90 A 1200PIV</t>
  </si>
  <si>
    <t>Diode Stud 250A 1200 PIV</t>
  </si>
  <si>
    <t>Resistor WWR 20 K 12W</t>
  </si>
  <si>
    <t>Resistor WWR 12 K 12W</t>
  </si>
  <si>
    <t>Resistor WWR 15 K 12W</t>
  </si>
  <si>
    <t>Switch CAM 1P 4W NO/OFF 10A AC</t>
  </si>
  <si>
    <t>Switch Volt Select 4P 4Way W/Off 10A AC</t>
  </si>
  <si>
    <t>Potentiometer Multiturn 20K</t>
  </si>
  <si>
    <t>Fuse BS 110A 690 Volt 200KA</t>
  </si>
  <si>
    <t>48V DC Charger-
3PH RC Card-69-00003</t>
  </si>
  <si>
    <t>DC-DC conv Card 69-00085</t>
  </si>
  <si>
    <t>Gen Relay card 69-00333</t>
  </si>
  <si>
    <t>Relay 11 Pin 5A 48 VDC 3C/O</t>
  </si>
  <si>
    <r>
      <rPr>
        <b/>
        <i/>
        <sz val="10"/>
        <rFont val="Arial"/>
        <family val="2"/>
      </rPr>
      <t>220 KV H/W Fitting-</t>
    </r>
    <r>
      <rPr>
        <b/>
        <sz val="10"/>
        <rFont val="Arial"/>
        <family val="2"/>
      </rPr>
      <t xml:space="preserve">
DTF Suitable for ACSR Single zebra cond with turn buckle</t>
    </r>
  </si>
  <si>
    <t>DTF Suitable for ACSR Single zebra cond with out turn buckle</t>
  </si>
  <si>
    <t>DTFSuitable for ACSR twin zebra cond with turn buckle</t>
  </si>
  <si>
    <t>DTFSuitable for ACSR twin zebra cond with out turn buckle</t>
  </si>
  <si>
    <t>Single Suspension fitting for ACSR Single zebra  cond with through type clamp</t>
  </si>
  <si>
    <t>Single Suspension fitting for ACSR Single zebra  cond with drop  type clamp</t>
  </si>
  <si>
    <t>Single Suspension fitting for ACSR Twin zebra cond with through type clamp</t>
  </si>
  <si>
    <t>Single Suspension fitting for ACSR Twin zebra cond with drop type clamp</t>
  </si>
  <si>
    <t>33 KV H/W Fitting-
DTF Suitable for ACSR Single zebra cond with turn buckle</t>
  </si>
  <si>
    <t>Spacer 250mm</t>
  </si>
  <si>
    <t>Al Lug on 33KV Fuse to suit single zebra</t>
  </si>
  <si>
    <t>220 KV BPI</t>
  </si>
  <si>
    <t>Disc insulator 70 KN</t>
  </si>
  <si>
    <t>Nitrogen cylinder</t>
  </si>
  <si>
    <t>Hose pipe with fittings</t>
  </si>
  <si>
    <t>Heat Detectors</t>
  </si>
  <si>
    <t xml:space="preserve">245 KV CT1600/800/1Amp (5Core) 1-PH </t>
  </si>
  <si>
    <t xml:space="preserve">33 KV Potential Transformer </t>
  </si>
  <si>
    <t xml:space="preserve">Pilot fiting ACSR Zebra </t>
  </si>
  <si>
    <t>Double tension fitting ACSR Zebra</t>
  </si>
  <si>
    <t>Tension clamp for 7/9 SWG G.S Earth Wire</t>
  </si>
  <si>
    <t>Suspension Fitting ACSR Zebra</t>
  </si>
  <si>
    <t>Mid Span joint ACSR Zebra</t>
  </si>
  <si>
    <t>Repair Sleeve For ACSR Zebra</t>
  </si>
  <si>
    <t>Disc Insulator 160KN</t>
  </si>
  <si>
    <t>Galvanized Steel Structure (Template &amp;Tower)</t>
  </si>
  <si>
    <t xml:space="preserve">Earth Wire 7/9 SWG </t>
  </si>
  <si>
    <t>Coupling Device(LMU)</t>
  </si>
  <si>
    <t>KM.</t>
  </si>
  <si>
    <t>Al/Aluminium alloy Scrap</t>
  </si>
  <si>
    <t>Old &amp; Used  Trip Ckt Supervision  Faulty Relay</t>
  </si>
  <si>
    <t>ACSR Zebra Conductor ( Cuts &amp; bits)</t>
  </si>
  <si>
    <t>Galvanized B(2*-15*) Type D/C tower with bolts Nuts flat washer pack washer &amp; stub including body extension (Stub 01 set @ 0.258MT)</t>
  </si>
  <si>
    <t>Disc insulator 90KN</t>
  </si>
  <si>
    <t>Old &amp; Used  Battery Cell 48 V</t>
  </si>
  <si>
    <t>High tension strength Mid Span joint Suitable for ACSR Deer conductor</t>
  </si>
  <si>
    <t>High tension strength Dead End Compression type Suitable for ACSR Deer conductor</t>
  </si>
  <si>
    <t>33KV SF6 Circuit Breakers old &amp; Damaged</t>
  </si>
  <si>
    <t>33KV CT Old &amp; Used and Dameged(repairable)</t>
  </si>
  <si>
    <t>30KV Surge Arrestor/Lighting</t>
  </si>
  <si>
    <t xml:space="preserve">Numerical distance protection relay Old &amp; Used Dismantled defective, </t>
  </si>
  <si>
    <t xml:space="preserve">Direction Over Current Relay Old &amp; Used Dismantled defective </t>
  </si>
  <si>
    <t xml:space="preserve"> NON Direction Over Current Relay Old &amp; Used Dismantled defective </t>
  </si>
  <si>
    <t xml:space="preserve">Numerical diffrential protection relay Old &amp; Used Dismantled defective, </t>
  </si>
  <si>
    <t>Trip Relay minimum 8No.2NC Operatig Relay Old &amp; Used Defectiv</t>
  </si>
  <si>
    <t>Three Element Auxilary Relay minimum 4No in Each element Old &amp; Used Defective</t>
  </si>
  <si>
    <t>Old &amp; Used T/F Fan</t>
  </si>
  <si>
    <t>Battery Cell (VRLA) (Defective)</t>
  </si>
  <si>
    <t>Spare molecular sieves filter ( capacity 55Kg)</t>
  </si>
  <si>
    <t>36KV Vacuum circuit breaker (3Ph) along with support structure</t>
  </si>
  <si>
    <t>245kV (5 Core) Current Transformer 1600/800/1 without junction box.</t>
  </si>
  <si>
    <t>245kV (5 Core) Current Transformer 300/1 without junction box.</t>
  </si>
  <si>
    <t>245kV (5 Core) Current Transformer 200/1 without junction box.</t>
  </si>
  <si>
    <t>145kV (5 Core) Current Transformer 800/400/1 without junction box.</t>
  </si>
  <si>
    <t>145kV (5 Core) Current Transformer 500/1 without junction box.</t>
  </si>
  <si>
    <t>Solar Powerd LED Type Bird Flight Diverter</t>
  </si>
  <si>
    <t>Non LED Type Bird Flight Diverter</t>
  </si>
  <si>
    <t>33KV (3Core) CT 800/400/1 without Junction Box</t>
  </si>
  <si>
    <t>C wedge connector Zebra to Zebra</t>
  </si>
  <si>
    <t>220KV LA (Damaged)</t>
  </si>
  <si>
    <t>Battery Charger 220VDC (HBL make) old &amp; used</t>
  </si>
  <si>
    <t>245KV SF6 Circuit Breaker (3 Phase) along with support structure</t>
  </si>
  <si>
    <t xml:space="preserve">Monthly report of inventory categorized for monitoring  </t>
  </si>
  <si>
    <t>Inventory report for the month of :- 23-01-26 to 22.02.2026</t>
  </si>
  <si>
    <t>Name of  Division :- 220 kv O&amp;M Division Piran Kaliyar</t>
  </si>
  <si>
    <t>Name  of S/S;-    132 KV S/S Bhagwanpur</t>
  </si>
  <si>
    <t xml:space="preserve">Name Of   J.e                               Mange Ram </t>
  </si>
  <si>
    <t>unit</t>
  </si>
  <si>
    <t>Unit Rate in RS</t>
  </si>
  <si>
    <t>sur. (2018)</t>
  </si>
  <si>
    <t>sur. (2020)</t>
  </si>
  <si>
    <t>sur.  (2021)</t>
  </si>
  <si>
    <t>Scrap Qty (2022)</t>
  </si>
  <si>
    <t>Scrap Qty  (2023)</t>
  </si>
  <si>
    <t>Scrap Qty  (2024)</t>
  </si>
  <si>
    <t>Total scrap</t>
  </si>
  <si>
    <t>40 MVA LV side T/F Busning block in two pices of size 90*90 mm.</t>
  </si>
  <si>
    <t>33 KV Bus Isolator Clamp for Trantulla Cond.</t>
  </si>
  <si>
    <t>II1I106002</t>
  </si>
  <si>
    <t>33 KV T.Connector Trantulla to Moose. Cond.</t>
  </si>
  <si>
    <t>II1I107004</t>
  </si>
  <si>
    <t>33 KV  T.Connector  Moose to Panther. Cond.</t>
  </si>
  <si>
    <t xml:space="preserve">132 KV Comosite long rod Insulator 120 KN </t>
  </si>
  <si>
    <t>5 watt LED Type Recharable torch</t>
  </si>
  <si>
    <t>33 Kv specer cum droper for   ACSR Single Moose Cond.</t>
  </si>
  <si>
    <t>S/T Clamp Suitable For 7/9 SWG E/W</t>
  </si>
  <si>
    <t>suspension Clamp For 7/10 SWG G.S earth Wire</t>
  </si>
  <si>
    <t>Repair sleeve For ACSR Panther Conductor</t>
  </si>
  <si>
    <t>Mid Span Joint For 7/10 SWG G.S earth Wire</t>
  </si>
  <si>
    <t>G.I Earth Wire Fitting For 7/9 SWG</t>
  </si>
  <si>
    <t>Extension Line For E/W Clamp</t>
  </si>
  <si>
    <t>"C"-wedge Connecter for Zebra to Panther cod.Curr cap-1400Amp</t>
  </si>
  <si>
    <t xml:space="preserve">"Z" Shape </t>
  </si>
  <si>
    <t>Electrical Insulation Sealer for 33 KV XLPE Cable Termination kit 400 MI Arevosol Spray Container</t>
  </si>
  <si>
    <t>Supply of Breakar pad connecter for ABB CKT bkr.as per Drawing. suitable for Twin Zebra  Conductor  with 3 nos U-grip nut &amp; bolts having curent cap-1200 Amps.</t>
  </si>
  <si>
    <t>Breaker pad connector for ABB Circuit breaker for Panther cond Cap-800A</t>
  </si>
  <si>
    <t>CT Clamp Suitable for Panther Cond. With 3 No U-grip Nuts &amp; bolts 800A</t>
  </si>
  <si>
    <t>Isolator Connector Suitable for panther conductor with 3 No-U grip  Nuts &amp; bolts 800A</t>
  </si>
  <si>
    <t>Pad Connector of CB Suitable for Panther C-wedge Connector</t>
  </si>
  <si>
    <t>Supply of Breakar pad connecter for ABB CKT bkr.as per Drawing. suitable for Zebra  Conductor  with 3 nos U-grip nut &amp; bolts having curent cap-800 Amps.</t>
  </si>
  <si>
    <t>Supply of breakar pad connector suitable for Panther Conductor  with 3 nos U-grip nut &amp; bolts having curent cap-600 Amps.</t>
  </si>
  <si>
    <t>Supply of Al -alloy Isolater connecter suitable for panther Conductor  with 2 nos U-grip nut &amp; bolts having curent cap-800 Amps.</t>
  </si>
  <si>
    <t>Isolator Connector Suitable for Panther conductor</t>
  </si>
  <si>
    <t xml:space="preserve">Breaker pad Connector Suitable for Panther Conductor </t>
  </si>
  <si>
    <t>110 Volt Tripping &amp; Closing Coil Bhel Make</t>
  </si>
  <si>
    <t>110 Volt Tripping &amp; Closing Coil Alostom Make</t>
  </si>
  <si>
    <t>198 KV Surge Arrestor/ Lighting</t>
  </si>
  <si>
    <t>120 KV Surge Arrestor/ Lighting</t>
  </si>
  <si>
    <t>30 KV Surge Arrestor/ Lighting</t>
  </si>
  <si>
    <t>145 KV (5Core) Current T/F 800/400/1without junction box</t>
  </si>
  <si>
    <t>145 KV (5Core) Current T/F 400/200/1without junction box</t>
  </si>
  <si>
    <t>33 KV Current Transformer (3Core) CT Ration 800/400/1 without junction box</t>
  </si>
  <si>
    <t>33 KV CT Ratio 200/100/1A (O&amp;U)</t>
  </si>
  <si>
    <t>Recheet wheel assemble with stopper roller</t>
  </si>
  <si>
    <t>Big pawl with bush bearing</t>
  </si>
  <si>
    <t>Small pawl with bush bearing</t>
  </si>
  <si>
    <t>Gas pressure gauge</t>
  </si>
  <si>
    <t>Gas Density Switch</t>
  </si>
  <si>
    <t>Aux DC contactor for DC supervion</t>
  </si>
  <si>
    <t>Antipumping relay contactor</t>
  </si>
  <si>
    <t>Tripping Coil (110V+-10%DC)for CGL make</t>
  </si>
  <si>
    <t>ClosingCoil (110V+-10%DC)for CGL make</t>
  </si>
  <si>
    <t xml:space="preserve">Limet Switch </t>
  </si>
  <si>
    <t>O-RingP12</t>
  </si>
  <si>
    <t>O-RingP18</t>
  </si>
  <si>
    <t>clatch spring</t>
  </si>
  <si>
    <t>Fresh T/Foil</t>
  </si>
  <si>
    <t>Set of sirclip Grup Screw Split Pins etc</t>
  </si>
  <si>
    <t>Motor 230V AC/DC</t>
  </si>
  <si>
    <t>EHV Surge Monitor Having Range (33 KV to 400)With electro Mechnical counter</t>
  </si>
  <si>
    <t>Pennel Heater for Control &amp; Relay penal</t>
  </si>
  <si>
    <t>Havels Make 33 KV 400 Sq MM Power Cable</t>
  </si>
  <si>
    <t>PP0P015016</t>
  </si>
  <si>
    <t>Pp Rope of 12 Mm</t>
  </si>
  <si>
    <t xml:space="preserve"> Alluminium Tape</t>
  </si>
  <si>
    <t xml:space="preserve">AE make Digtal Amp meter CTR 800/400/1A </t>
  </si>
  <si>
    <t>TT1T101019</t>
  </si>
  <si>
    <t>Bay maintenace Resister</t>
  </si>
  <si>
    <t>33 KV CT Repaireble Retio-800/400/1Amp</t>
  </si>
  <si>
    <t>Disk insulator 70 KN</t>
  </si>
  <si>
    <t>Disk insulator 120 KN</t>
  </si>
  <si>
    <t>Disk insulator 120 KN (O&amp;U)</t>
  </si>
  <si>
    <t>HRC type NS Fuse 415V, 80ka, 2Amp</t>
  </si>
  <si>
    <t>HRC type NS Fuse 415V, 80ka, 4Amp</t>
  </si>
  <si>
    <t>HRC type NS Fuse 415V, 80ka, 6Amp</t>
  </si>
  <si>
    <t>HRC type NS Fuse 415V, 80ka, 10 Amp</t>
  </si>
  <si>
    <t>HRC type NS Fuse 415V, 80ka, 32 Amp</t>
  </si>
  <si>
    <t>HRC type NS Fuse 415V, 80ka, 16 Amp</t>
  </si>
  <si>
    <t>Instruction Register</t>
  </si>
  <si>
    <t>L-shape dropper connector for Tarantulla cond. For 40 MVA T/F.</t>
  </si>
  <si>
    <t>TT1T101040</t>
  </si>
  <si>
    <t>Message Register</t>
  </si>
  <si>
    <r>
      <t xml:space="preserve">WTI Meter (0-120 </t>
    </r>
    <r>
      <rPr>
        <b/>
        <vertAlign val="superscript"/>
        <sz val="10"/>
        <rFont val="Arial"/>
        <family val="2"/>
      </rPr>
      <t>0</t>
    </r>
    <r>
      <rPr>
        <b/>
        <sz val="10"/>
        <rFont val="Arial"/>
        <family val="2"/>
      </rPr>
      <t>C )</t>
    </r>
  </si>
  <si>
    <t>OTI Meter 40/20 MVA T/F</t>
  </si>
  <si>
    <t>MM2M202010</t>
  </si>
  <si>
    <t>Volt meter Range -0-40 Kv AC ptr-132 KV / √3 110 V /√3</t>
  </si>
  <si>
    <t>MW Meter Range 50-0-50 MW PTR 132 KV  √V CTR 800/1 Amp</t>
  </si>
  <si>
    <t>Digital MW Meter 3 Phase CT Ratio 800/400/200/1A &amp; PT Ratio 132/33KV Secondary-110 Volts With Aux Supply 110 Volt Ac/DC.</t>
  </si>
  <si>
    <t>Digital MVAR Meter 3 Phase CT Ratio 800/400/200/1A &amp; PT Ratio 132/33KV Secondary-110 Volts With Aux Supply 110 Volt Ac/DC.</t>
  </si>
  <si>
    <t>Digital Amp meter Ct Ratio 800/400/200/100/a1A Aux 110 Volts Ac/Dc</t>
  </si>
  <si>
    <t>Digital Volts Meter PT Ratio 132/33 KV /Secondery 110 Volts With Aux 110 Volts With Aux Supply 110 Volts Ac /DC</t>
  </si>
  <si>
    <t>One side boltless Wedge CT Connector C-wedge Connector zebra To Zebra Conductor</t>
  </si>
  <si>
    <t>II01005001</t>
  </si>
  <si>
    <t>PG Clamp Zebra to Zebra</t>
  </si>
  <si>
    <t>II01005002</t>
  </si>
  <si>
    <t>PG Clamp Panther to Zebra.</t>
  </si>
  <si>
    <t>Repair Sleave for Panther cond.</t>
  </si>
  <si>
    <t>FF3F302001</t>
  </si>
  <si>
    <t>Rail105 LBS (Bend) 1.80 mtr. Long</t>
  </si>
  <si>
    <t>Type MK-1 L&amp;T DOL Starter 3 phase 415V,15Amp with O/L Relay.</t>
  </si>
  <si>
    <t>Transformer Maintenance Register.</t>
  </si>
  <si>
    <t>Bolted Type Tension fitting for panther (O&amp;U)</t>
  </si>
  <si>
    <t>II5I501006</t>
  </si>
  <si>
    <t>Bolted Type Suspension fitting for panther (O&amp;U)</t>
  </si>
  <si>
    <t>II5I501001</t>
  </si>
  <si>
    <t>Bolted Type Single Tension  fitting for Tarantulla cond.(O&amp;U)</t>
  </si>
  <si>
    <t>T/F Cooling Fan O&amp;U.</t>
  </si>
  <si>
    <t>T Clamp for Panther O&amp;U.</t>
  </si>
  <si>
    <t>SS5S502001</t>
  </si>
  <si>
    <t>11KV TPMO (inc.)</t>
  </si>
  <si>
    <t>33 KV CT  ratio 50/25/1A</t>
  </si>
  <si>
    <t xml:space="preserve">ACSR Panther Cond cut &amp; bits </t>
  </si>
  <si>
    <t>ACSR Tarantulla Cond In Cut &amp; bits</t>
  </si>
  <si>
    <t>ACSR Tarantulla Cond In Cut &amp; bits (Scrap)</t>
  </si>
  <si>
    <t>PG Clamp Tarantulla to Tarantulla.</t>
  </si>
  <si>
    <t>T-clamp for Tarantulla to Tarantulla cond.</t>
  </si>
  <si>
    <t>CT clamp for Tarantulla</t>
  </si>
  <si>
    <t>CT clamp for Tarantulla cond. (O&amp;U)</t>
  </si>
  <si>
    <t>T Clamp for Tarantulla to Panther O&amp;U.</t>
  </si>
  <si>
    <t>T/F bushing clamp for Tarantulla cond. O&amp;U.</t>
  </si>
  <si>
    <t>Galvanized steel tower part</t>
  </si>
  <si>
    <t>Scrap items</t>
  </si>
  <si>
    <t>33 KV Circuit breakar Bhel Make (O&amp;U) defective</t>
  </si>
  <si>
    <t>33 KV LA Damage (Scrap)</t>
  </si>
  <si>
    <t>ACSR Panther Cond Scrap</t>
  </si>
  <si>
    <t>7/10 SWG G.S eart wire Scrap</t>
  </si>
  <si>
    <t>132 KV CT Damage ratio 800/400/1A.</t>
  </si>
  <si>
    <t>132 KV CT Damage ratio 200/1A.</t>
  </si>
  <si>
    <t xml:space="preserve">36 KV CT  damage ratio 800/400/1A </t>
  </si>
  <si>
    <t>Energy Meter (O&amp; U) obsolete U/S</t>
  </si>
  <si>
    <t xml:space="preserve">Empty Drum of T/F oil </t>
  </si>
  <si>
    <t>Aluminium scrap of Clamp /conector</t>
  </si>
  <si>
    <t>Aluminium scrap</t>
  </si>
  <si>
    <t>132 KV LA (O&amp;U) Damage Completely (scrap)</t>
  </si>
  <si>
    <t>M.S Scrap (Junction Box)</t>
  </si>
  <si>
    <t>XLPE Cable 3x400 Sq mm Damage (Scrap)</t>
  </si>
  <si>
    <t xml:space="preserve">O/C ,E/F Relay (ABB) (Scrap) </t>
  </si>
  <si>
    <t>Distance Protection Relay obsolerte Scap</t>
  </si>
  <si>
    <t>Disk Insulator broken (Srap)</t>
  </si>
  <si>
    <t>Store Inventry</t>
  </si>
  <si>
    <t>Total usable material</t>
  </si>
  <si>
    <t>Non movable Material</t>
  </si>
  <si>
    <t>Scrap Material</t>
  </si>
  <si>
    <t>Total  store  Inventry 2024-25</t>
  </si>
  <si>
    <t>Inventory - 02/2026</t>
  </si>
  <si>
    <t>Name of Zone-              Garhwal</t>
  </si>
  <si>
    <t>Name of Circle-             Roorkee</t>
  </si>
  <si>
    <t>Name of Division-          220 KV O&amp;M Division Imlikheda(Piran Kaliyar)</t>
  </si>
  <si>
    <t>Name of Sub-Station-     132 KV Sub- Station Chudiyala</t>
  </si>
  <si>
    <t>Month-   FEB. -2026</t>
  </si>
  <si>
    <t>Total Inventory Amt.</t>
  </si>
  <si>
    <t>C.T Junction Box</t>
  </si>
  <si>
    <t>VV6V601003</t>
  </si>
  <si>
    <t>P.T Junction Box</t>
  </si>
  <si>
    <t>132 KV Post Insulator</t>
  </si>
  <si>
    <t>FF0F050032</t>
  </si>
  <si>
    <t>Main &amp; auxiluries lattice structure for 132 KV Gantries  equipment</t>
  </si>
  <si>
    <t>CC3C316005</t>
  </si>
  <si>
    <t>GI cable Tray150mm</t>
  </si>
  <si>
    <t>CC3C316006</t>
  </si>
  <si>
    <t>GI cable Tray100mm</t>
  </si>
  <si>
    <t>CC3C316007</t>
  </si>
  <si>
    <t>GI cable Tray75mm</t>
  </si>
  <si>
    <t>GI flat 50X6mm</t>
  </si>
  <si>
    <t>Ms Rod 36mm dia.</t>
  </si>
  <si>
    <t>U- Bolt</t>
  </si>
  <si>
    <t>CC3C303001</t>
  </si>
  <si>
    <t>Indoor Type End termination Kit 33 KV 400x3 XLPE Cable(New)</t>
  </si>
  <si>
    <t>CC1C104002</t>
  </si>
  <si>
    <t>LT cable3.5x400 Sq mm(W/o Armoured)</t>
  </si>
  <si>
    <t>CCOCOO2011</t>
  </si>
  <si>
    <t>PVC control cable 4X2.5 sq mm(W/o Armoured)</t>
  </si>
  <si>
    <t>CCOCOO1003</t>
  </si>
  <si>
    <t xml:space="preserve"> PVC Control cable 18x2.5 mm sq ( O/U)(Armoured)</t>
  </si>
  <si>
    <t xml:space="preserve">ACSR Panther Conductor  Panther  </t>
  </si>
  <si>
    <t xml:space="preserve">ACSR Panther Comprension Type Single Tension fitting </t>
  </si>
  <si>
    <t>33KV Isolator Jaw (Repairable)</t>
  </si>
  <si>
    <t>Mid-Span Joint for Panther to Panther Cond.</t>
  </si>
  <si>
    <t>Repair Sleeve for Panther Cond.</t>
  </si>
  <si>
    <t>SS6S610009</t>
  </si>
  <si>
    <t>HRC Fuse 63 Amp</t>
  </si>
  <si>
    <t>T/F Cooling Fan (O/U)</t>
  </si>
  <si>
    <t xml:space="preserve">ACSR Panther Single Suspension Fitting </t>
  </si>
  <si>
    <t>SS4S402016</t>
  </si>
  <si>
    <t>33KV Isolator blade Repairable(O/D)</t>
  </si>
  <si>
    <t>TT1T101032</t>
  </si>
  <si>
    <t>Max.-Min. Register</t>
  </si>
  <si>
    <t>II5I507013</t>
  </si>
  <si>
    <t xml:space="preserve">G.I. Earthwire Fitting For 7/9 S.W/G </t>
  </si>
  <si>
    <t>II2I202001</t>
  </si>
  <si>
    <t>Extension Link for E/W Clamp</t>
  </si>
  <si>
    <t>JJ3J301014</t>
  </si>
  <si>
    <t>220V AC/DC spring charging motor                 (Universal motor for FSA opreting mechanism)</t>
  </si>
  <si>
    <t>220/110 V DC trip-2 coil   (220/110 V DC trip-2 coil for FSA operating mechanism)</t>
  </si>
  <si>
    <t>220/110 V DC trip-1 coil   (220/110 V DC trip-1 coil for FSA operating mechanism)</t>
  </si>
  <si>
    <t>JJ7J01004</t>
  </si>
  <si>
    <t xml:space="preserve">Yellow switching element   (Spring charging motor limit switch )  </t>
  </si>
  <si>
    <t xml:space="preserve"> Bule switching element (Spring charging motor limit switch ) </t>
  </si>
  <si>
    <t>JJ3J301009</t>
  </si>
  <si>
    <t>Auxiiliary switch for FSA drive                   (Wiping contact type auxiliary switch)</t>
  </si>
  <si>
    <t xml:space="preserve">Log sheet </t>
  </si>
  <si>
    <t>PP2P226014</t>
  </si>
  <si>
    <t>Biometric Attendance machine</t>
  </si>
  <si>
    <t>ACSR Zebra conductor(O/U) in cut lenth</t>
  </si>
  <si>
    <t>VV3V305004</t>
  </si>
  <si>
    <t>33 KV Cast resin wound CT 1200-600/1-1A(ABB indoor)</t>
  </si>
  <si>
    <t>33 KV Cast resin wound CT 800-400/1-1A(ABB indoor)</t>
  </si>
  <si>
    <t>33 KV XLPE outdoor cable termination kit 3X400 mm²</t>
  </si>
  <si>
    <t>CC3C301003</t>
  </si>
  <si>
    <t>33 KV XLPE Indoor cable termination kit 3X400 mm²</t>
  </si>
  <si>
    <t>Difective 132 KV ABB make Breaker pole type LTB 145/D1 (O&amp;U)</t>
  </si>
  <si>
    <t>CC3C317001</t>
  </si>
  <si>
    <t>Alluminium Tape</t>
  </si>
  <si>
    <t>120 KV Surge Arrestor/Lighting Arrestor</t>
  </si>
  <si>
    <t>33 KV Surge Arrestor/Lighting Arrestor</t>
  </si>
  <si>
    <t>Empty T/F oil Drum</t>
  </si>
  <si>
    <t>TT1T101022</t>
  </si>
  <si>
    <t>Daily Supply Register</t>
  </si>
  <si>
    <t>TT1T101044</t>
  </si>
  <si>
    <t>Stoppage Register</t>
  </si>
  <si>
    <t>Top Drive Unit assembly(Diffective)</t>
  </si>
  <si>
    <t xml:space="preserve"> Insulation Sealer</t>
  </si>
  <si>
    <t>Transformer oil (New)</t>
  </si>
  <si>
    <t>Spare Molecular sives Filter (Capasity 55 Kg) for On Line Moisture Removal System</t>
  </si>
  <si>
    <t>TT1T101018</t>
  </si>
  <si>
    <t>Battery Register</t>
  </si>
  <si>
    <t>TT1T101047</t>
  </si>
  <si>
    <t>33 KV Tripping Regiter</t>
  </si>
  <si>
    <t>MM3M303003</t>
  </si>
  <si>
    <t xml:space="preserve">Digital Amp. Meter CT Ratio 800/400/200/100-1 Amp </t>
  </si>
  <si>
    <t>MM3M302006</t>
  </si>
  <si>
    <t>Digital Volt. Meter PT Ratio 132/33 KV/Secondary-110 Volts with Aux supply110 Volt AC/DC</t>
  </si>
  <si>
    <t>Digital MW Meter 3 phase CT Ratio  800/400/200/100-1 Amp &amp; PT Ratio 132/33 KV Secondary-110 volts with Aux supply 110 volt AC/DC</t>
  </si>
  <si>
    <t>Digital MVAR Meter 3 phase CT Ratio  800/400/200/100-1 Amp &amp; PT Ratio 132/33 KV Secondary-110 volts with Aux supply 110 volt AC/DC</t>
  </si>
  <si>
    <t>MM0M019040</t>
  </si>
  <si>
    <t>Trip  Cikt Supervision Relay ABB Aux supply 200-250 volt AC/DC</t>
  </si>
  <si>
    <t>33 KV Current Transformer (3 Core) 800/400/1(0.2S)</t>
  </si>
  <si>
    <t>VV1V103046</t>
  </si>
  <si>
    <t>33 KV CT Clamp for Twin Zebra conductor</t>
  </si>
  <si>
    <t>JJ8J801005</t>
  </si>
  <si>
    <t>33 KV CB Clamp for Twin Zebra conductor</t>
  </si>
  <si>
    <t>132 KVC.B. Clamp for single Zebra cond.</t>
  </si>
  <si>
    <t>VV1V103045</t>
  </si>
  <si>
    <t>132 KVC.T. Clamp for single Zebra cond.</t>
  </si>
  <si>
    <t>132 KV Isolator Clamp for single zebra Cond.</t>
  </si>
  <si>
    <t>GG0G001003</t>
  </si>
  <si>
    <t>Multipurpose spray</t>
  </si>
  <si>
    <t>CC1C103010</t>
  </si>
  <si>
    <t>Control Cable 70mm x 3.5 core</t>
  </si>
  <si>
    <t>Scrap survey 2025-26</t>
  </si>
  <si>
    <t>PP1P126016</t>
  </si>
  <si>
    <t>Enargy Meter make Secure (R-Back)(O/U)</t>
  </si>
  <si>
    <t>Energy meters L&amp;T make (O/U)</t>
  </si>
  <si>
    <t>Energy meters L&amp;T mak  (R-Back)(O/U)</t>
  </si>
  <si>
    <t xml:space="preserve">ZZ1Z001001(13.1.23)65,L-330 (15.6.23)101 L-330 (23.03.24)134-135 (7.10.24)117,L-316  </t>
  </si>
  <si>
    <t>MM0M019040(2.5.23)81,L-330 (7.9.23)120,L-330</t>
  </si>
  <si>
    <t>TCS Relay (Damaged)</t>
  </si>
  <si>
    <t>AA1A101001  (7.9.23)120,L-330</t>
  </si>
  <si>
    <t>Earth Wire Scrap</t>
  </si>
  <si>
    <t>NN1N101003(25.01.24)44, L-337</t>
  </si>
  <si>
    <t>RTCC Panel(20 MVA T/F NGEF make) Scrap</t>
  </si>
  <si>
    <t>Empty T/F oil Drum as Scrap</t>
  </si>
  <si>
    <t>KK0K005001(04.04.24)60, L-337</t>
  </si>
  <si>
    <t>33 KV LA (Damaged)</t>
  </si>
  <si>
    <t>SS4S402001(10.09.24)76, L-337</t>
  </si>
  <si>
    <t>Copper alloy Scrap (33 KV Isolater blade copper tube)</t>
  </si>
  <si>
    <t>ZZ1Z002001(7.10.24)117,L-316</t>
  </si>
  <si>
    <t>PVC scrap</t>
  </si>
  <si>
    <t>II0I001007(15.04.25)102, L-337</t>
  </si>
  <si>
    <t>Disc Insulator(Damaged)</t>
  </si>
  <si>
    <t>Without Scrap survey 2025-26</t>
  </si>
  <si>
    <t>ZZ1Z001001(15.10.25)200, L-330</t>
  </si>
  <si>
    <t>AA0A002003   (15.10.25) P -200, L-330</t>
  </si>
  <si>
    <t>ACSR Zebra cond. Old &amp; used in cut lenth(Scrap)</t>
  </si>
  <si>
    <t>FF0F015002 (10.11.25)132, L-316</t>
  </si>
  <si>
    <t>G.I Tower parts old &amp; used dismantled (Scrap)</t>
  </si>
  <si>
    <t>Different type Meter &amp; Relay (MW,MVAR,AMP,VOLT&amp; TCS)</t>
  </si>
</sst>
</file>

<file path=xl/styles.xml><?xml version="1.0" encoding="utf-8"?>
<styleSheet xmlns="http://schemas.openxmlformats.org/spreadsheetml/2006/main">
  <numFmts count="8"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[$-409]mmmm\-yy;@"/>
    <numFmt numFmtId="165" formatCode="0.0"/>
    <numFmt numFmtId="166" formatCode="0.000"/>
    <numFmt numFmtId="167" formatCode="#,##0.000"/>
    <numFmt numFmtId="168" formatCode="0.00;[Red]0.00"/>
    <numFmt numFmtId="169" formatCode="_(* #,##0.00_);_(* \(#,##0.00\);_(* &quot;-&quot;??_);_(@_)"/>
  </numFmts>
  <fonts count="18">
    <font>
      <sz val="11"/>
      <color theme="1"/>
      <name val="Calibri"/>
      <family val="2"/>
      <scheme val="minor"/>
    </font>
    <font>
      <sz val="10"/>
      <name val="Arial"/>
    </font>
    <font>
      <sz val="11"/>
      <color theme="1"/>
      <name val="Calibri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u/>
      <sz val="10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i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vertAlign val="subscript"/>
      <sz val="10"/>
      <color theme="1"/>
      <name val="Arial"/>
      <family val="2"/>
    </font>
    <font>
      <b/>
      <u/>
      <sz val="10"/>
      <name val="Arial"/>
      <family val="2"/>
    </font>
    <font>
      <b/>
      <i/>
      <sz val="10"/>
      <name val="Arial"/>
      <family val="2"/>
    </font>
    <font>
      <b/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4">
    <xf numFmtId="0" fontId="0" fillId="0" borderId="0"/>
    <xf numFmtId="0" fontId="1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3" fillId="0" borderId="0"/>
  </cellStyleXfs>
  <cellXfs count="561">
    <xf numFmtId="0" fontId="0" fillId="0" borderId="0" xfId="0"/>
    <xf numFmtId="2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/>
    </xf>
    <xf numFmtId="0" fontId="4" fillId="2" borderId="4" xfId="1" applyFont="1" applyFill="1" applyBorder="1"/>
    <xf numFmtId="2" fontId="4" fillId="2" borderId="4" xfId="1" applyNumberFormat="1" applyFont="1" applyFill="1" applyBorder="1" applyAlignment="1">
      <alignment horizontal="center"/>
    </xf>
    <xf numFmtId="0" fontId="4" fillId="2" borderId="4" xfId="1" applyFont="1" applyFill="1" applyBorder="1" applyAlignment="1">
      <alignment horizontal="left"/>
    </xf>
    <xf numFmtId="0" fontId="4" fillId="2" borderId="4" xfId="1" applyFont="1" applyFill="1" applyBorder="1" applyAlignment="1">
      <alignment horizontal="left" wrapText="1"/>
    </xf>
    <xf numFmtId="0" fontId="3" fillId="2" borderId="4" xfId="1" applyFont="1" applyFill="1" applyBorder="1" applyAlignment="1">
      <alignment horizontal="left"/>
    </xf>
    <xf numFmtId="2" fontId="4" fillId="2" borderId="4" xfId="1" applyNumberFormat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top" wrapText="1"/>
    </xf>
    <xf numFmtId="0" fontId="3" fillId="2" borderId="4" xfId="0" applyFont="1" applyFill="1" applyBorder="1" applyAlignment="1">
      <alignment horizontal="left" wrapText="1"/>
    </xf>
    <xf numFmtId="0" fontId="4" fillId="2" borderId="4" xfId="0" applyFont="1" applyFill="1" applyBorder="1" applyAlignment="1">
      <alignment horizontal="left" vertical="top" wrapText="1"/>
    </xf>
    <xf numFmtId="2" fontId="3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/>
    <xf numFmtId="0" fontId="4" fillId="2" borderId="4" xfId="0" applyFont="1" applyFill="1" applyBorder="1" applyAlignment="1">
      <alignment horizontal="left" vertical="top"/>
    </xf>
    <xf numFmtId="0" fontId="8" fillId="2" borderId="4" xfId="0" applyFont="1" applyFill="1" applyBorder="1" applyAlignment="1">
      <alignment horizontal="left" vertical="top" wrapText="1"/>
    </xf>
    <xf numFmtId="0" fontId="8" fillId="2" borderId="4" xfId="0" applyFont="1" applyFill="1" applyBorder="1" applyAlignment="1">
      <alignment horizontal="left" vertical="top"/>
    </xf>
    <xf numFmtId="0" fontId="8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/>
    </xf>
    <xf numFmtId="165" fontId="3" fillId="2" borderId="4" xfId="0" applyNumberFormat="1" applyFont="1" applyFill="1" applyBorder="1" applyAlignment="1">
      <alignment horizontal="center" vertical="center"/>
    </xf>
    <xf numFmtId="2" fontId="4" fillId="2" borderId="4" xfId="0" applyNumberFormat="1" applyFont="1" applyFill="1" applyBorder="1" applyAlignment="1">
      <alignment horizontal="righ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wrapText="1"/>
    </xf>
    <xf numFmtId="0" fontId="4" fillId="2" borderId="4" xfId="0" applyFont="1" applyFill="1" applyBorder="1" applyAlignment="1">
      <alignment horizontal="center"/>
    </xf>
    <xf numFmtId="166" fontId="4" fillId="2" borderId="4" xfId="0" applyNumberFormat="1" applyFont="1" applyFill="1" applyBorder="1"/>
    <xf numFmtId="2" fontId="4" fillId="2" borderId="4" xfId="0" applyNumberFormat="1" applyFont="1" applyFill="1" applyBorder="1"/>
    <xf numFmtId="2" fontId="3" fillId="2" borderId="4" xfId="0" applyNumberFormat="1" applyFont="1" applyFill="1" applyBorder="1" applyAlignment="1">
      <alignment horizontal="center" vertical="center"/>
    </xf>
    <xf numFmtId="2" fontId="4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/>
    </xf>
    <xf numFmtId="0" fontId="3" fillId="2" borderId="4" xfId="0" applyNumberFormat="1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2" fontId="3" fillId="2" borderId="3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/>
    </xf>
    <xf numFmtId="1" fontId="3" fillId="2" borderId="4" xfId="0" applyNumberFormat="1" applyFont="1" applyFill="1" applyBorder="1" applyAlignment="1">
      <alignment horizontal="center" vertical="center"/>
    </xf>
    <xf numFmtId="166" fontId="3" fillId="2" borderId="4" xfId="0" applyNumberFormat="1" applyFont="1" applyFill="1" applyBorder="1" applyAlignment="1">
      <alignment horizontal="center" vertical="center"/>
    </xf>
    <xf numFmtId="166" fontId="4" fillId="2" borderId="4" xfId="0" applyNumberFormat="1" applyFont="1" applyFill="1" applyBorder="1" applyAlignment="1">
      <alignment horizontal="center" vertical="center" wrapText="1"/>
    </xf>
    <xf numFmtId="166" fontId="4" fillId="2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vertical="center" wrapText="1"/>
    </xf>
    <xf numFmtId="0" fontId="3" fillId="2" borderId="4" xfId="0" applyFont="1" applyFill="1" applyBorder="1"/>
    <xf numFmtId="0" fontId="3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left"/>
    </xf>
    <xf numFmtId="0" fontId="4" fillId="2" borderId="6" xfId="0" applyFont="1" applyFill="1" applyBorder="1" applyAlignment="1">
      <alignment vertical="top" wrapText="1"/>
    </xf>
    <xf numFmtId="0" fontId="3" fillId="2" borderId="4" xfId="0" applyFont="1" applyFill="1" applyBorder="1" applyAlignment="1">
      <alignment wrapText="1"/>
    </xf>
    <xf numFmtId="0" fontId="3" fillId="2" borderId="4" xfId="0" applyFont="1" applyFill="1" applyBorder="1" applyAlignment="1">
      <alignment horizontal="right" vertical="center"/>
    </xf>
    <xf numFmtId="1" fontId="4" fillId="2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left" wrapText="1"/>
    </xf>
    <xf numFmtId="0" fontId="4" fillId="2" borderId="0" xfId="0" applyFont="1" applyFill="1"/>
    <xf numFmtId="0" fontId="4" fillId="2" borderId="0" xfId="0" applyFont="1" applyFill="1" applyAlignment="1">
      <alignment wrapText="1"/>
    </xf>
    <xf numFmtId="0" fontId="4" fillId="2" borderId="0" xfId="0" applyFont="1" applyFill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9" fillId="2" borderId="4" xfId="0" applyFont="1" applyFill="1" applyBorder="1"/>
    <xf numFmtId="0" fontId="4" fillId="2" borderId="4" xfId="0" applyFont="1" applyFill="1" applyBorder="1" applyAlignment="1">
      <alignment vertical="top" wrapText="1"/>
    </xf>
    <xf numFmtId="2" fontId="4" fillId="2" borderId="2" xfId="0" applyNumberFormat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1" fontId="4" fillId="2" borderId="6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0" fontId="9" fillId="2" borderId="0" xfId="0" applyFont="1" applyFill="1"/>
    <xf numFmtId="0" fontId="4" fillId="2" borderId="2" xfId="0" applyNumberFormat="1" applyFont="1" applyFill="1" applyBorder="1" applyAlignment="1">
      <alignment horizontal="right" vertical="center"/>
    </xf>
    <xf numFmtId="0" fontId="4" fillId="2" borderId="4" xfId="0" applyNumberFormat="1" applyFont="1" applyFill="1" applyBorder="1" applyAlignment="1">
      <alignment horizontal="center" vertical="center"/>
    </xf>
    <xf numFmtId="0" fontId="4" fillId="2" borderId="6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165" fontId="4" fillId="2" borderId="2" xfId="0" applyNumberFormat="1" applyFont="1" applyFill="1" applyBorder="1" applyAlignment="1">
      <alignment horizontal="right" vertical="center"/>
    </xf>
    <xf numFmtId="0" fontId="9" fillId="2" borderId="10" xfId="0" applyFont="1" applyFill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Border="1"/>
    <xf numFmtId="0" fontId="4" fillId="2" borderId="5" xfId="0" applyFont="1" applyFill="1" applyBorder="1" applyAlignment="1">
      <alignment horizontal="center" vertical="top"/>
    </xf>
    <xf numFmtId="2" fontId="4" fillId="2" borderId="4" xfId="0" applyNumberFormat="1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vertical="top"/>
    </xf>
    <xf numFmtId="0" fontId="4" fillId="2" borderId="5" xfId="0" applyFont="1" applyFill="1" applyBorder="1" applyAlignment="1">
      <alignment horizontal="center"/>
    </xf>
    <xf numFmtId="1" fontId="4" fillId="2" borderId="4" xfId="0" applyNumberFormat="1" applyFont="1" applyFill="1" applyBorder="1" applyAlignment="1">
      <alignment horizontal="right" vertical="center"/>
    </xf>
    <xf numFmtId="0" fontId="4" fillId="2" borderId="2" xfId="0" applyFont="1" applyFill="1" applyBorder="1"/>
    <xf numFmtId="0" fontId="4" fillId="2" borderId="7" xfId="0" applyFont="1" applyFill="1" applyBorder="1" applyAlignment="1">
      <alignment vertical="top" wrapText="1"/>
    </xf>
    <xf numFmtId="165" fontId="4" fillId="2" borderId="4" xfId="0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vertical="top" wrapText="1"/>
    </xf>
    <xf numFmtId="0" fontId="4" fillId="2" borderId="12" xfId="0" applyFont="1" applyFill="1" applyBorder="1" applyAlignment="1">
      <alignment horizontal="center" vertical="center"/>
    </xf>
    <xf numFmtId="0" fontId="4" fillId="2" borderId="0" xfId="0" applyFont="1" applyFill="1" applyAlignment="1">
      <alignment vertical="top"/>
    </xf>
    <xf numFmtId="0" fontId="4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vertical="top" wrapText="1"/>
    </xf>
    <xf numFmtId="0" fontId="4" fillId="2" borderId="2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center" wrapText="1"/>
    </xf>
    <xf numFmtId="2" fontId="4" fillId="2" borderId="5" xfId="0" applyNumberFormat="1" applyFont="1" applyFill="1" applyBorder="1" applyAlignment="1">
      <alignment horizontal="right" vertical="center"/>
    </xf>
    <xf numFmtId="0" fontId="4" fillId="2" borderId="0" xfId="0" applyFont="1" applyFill="1" applyBorder="1" applyAlignment="1">
      <alignment vertical="center"/>
    </xf>
    <xf numFmtId="2" fontId="4" fillId="2" borderId="7" xfId="0" applyNumberFormat="1" applyFont="1" applyFill="1" applyBorder="1" applyAlignment="1">
      <alignment horizontal="right" vertical="center"/>
    </xf>
    <xf numFmtId="0" fontId="4" fillId="2" borderId="5" xfId="0" applyFont="1" applyFill="1" applyBorder="1" applyAlignment="1">
      <alignment vertical="top" wrapText="1"/>
    </xf>
    <xf numFmtId="0" fontId="4" fillId="2" borderId="5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/>
    </xf>
    <xf numFmtId="2" fontId="4" fillId="2" borderId="9" xfId="0" applyNumberFormat="1" applyFont="1" applyFill="1" applyBorder="1" applyAlignment="1">
      <alignment horizontal="right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4" xfId="0" applyFont="1" applyFill="1" applyBorder="1" applyAlignment="1">
      <alignment horizontal="center" vertical="center" wrapText="1"/>
    </xf>
    <xf numFmtId="14" fontId="4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wrapText="1"/>
    </xf>
    <xf numFmtId="166" fontId="3" fillId="2" borderId="4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166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center" vertical="center" textRotation="90"/>
    </xf>
    <xf numFmtId="2" fontId="4" fillId="2" borderId="4" xfId="0" applyNumberFormat="1" applyFont="1" applyFill="1" applyBorder="1" applyAlignment="1">
      <alignment horizontal="center" vertical="center" textRotation="90"/>
    </xf>
    <xf numFmtId="2" fontId="4" fillId="2" borderId="4" xfId="0" applyNumberFormat="1" applyFont="1" applyFill="1" applyBorder="1" applyAlignment="1">
      <alignment horizontal="left" vertical="center"/>
    </xf>
    <xf numFmtId="2" fontId="4" fillId="2" borderId="4" xfId="0" applyNumberFormat="1" applyFont="1" applyFill="1" applyBorder="1" applyAlignment="1">
      <alignment horizontal="center" vertical="center"/>
    </xf>
    <xf numFmtId="1" fontId="4" fillId="2" borderId="0" xfId="0" applyNumberFormat="1" applyFont="1" applyFill="1"/>
    <xf numFmtId="0" fontId="4" fillId="2" borderId="4" xfId="1" applyFont="1" applyFill="1" applyBorder="1" applyAlignment="1">
      <alignment horizontal="center" wrapText="1"/>
    </xf>
    <xf numFmtId="0" fontId="3" fillId="2" borderId="4" xfId="1" applyFont="1" applyFill="1" applyBorder="1" applyAlignment="1">
      <alignment horizontal="center"/>
    </xf>
    <xf numFmtId="0" fontId="3" fillId="2" borderId="4" xfId="1" applyFont="1" applyFill="1" applyBorder="1"/>
    <xf numFmtId="1" fontId="4" fillId="2" borderId="4" xfId="1" applyNumberFormat="1" applyFont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left" vertical="top"/>
    </xf>
    <xf numFmtId="0" fontId="3" fillId="2" borderId="4" xfId="1" applyFont="1" applyFill="1" applyBorder="1" applyAlignment="1">
      <alignment horizontal="center" vertical="center"/>
    </xf>
    <xf numFmtId="0" fontId="4" fillId="3" borderId="0" xfId="0" applyFont="1" applyFill="1" applyAlignment="1">
      <alignment horizontal="left"/>
    </xf>
    <xf numFmtId="0" fontId="4" fillId="3" borderId="0" xfId="0" applyFont="1" applyFill="1" applyAlignment="1"/>
    <xf numFmtId="0" fontId="4" fillId="3" borderId="0" xfId="0" applyFont="1" applyFill="1" applyAlignment="1">
      <alignment wrapText="1"/>
    </xf>
    <xf numFmtId="0" fontId="4" fillId="3" borderId="0" xfId="0" applyFont="1" applyFill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4" fillId="3" borderId="0" xfId="0" applyFont="1" applyFill="1"/>
    <xf numFmtId="0" fontId="4" fillId="3" borderId="4" xfId="0" applyFont="1" applyFill="1" applyBorder="1"/>
    <xf numFmtId="0" fontId="4" fillId="3" borderId="0" xfId="0" applyFont="1" applyFill="1" applyBorder="1" applyAlignment="1">
      <alignment horizontal="left"/>
    </xf>
    <xf numFmtId="0" fontId="4" fillId="3" borderId="0" xfId="0" applyFont="1" applyFill="1" applyAlignment="1">
      <alignment horizontal="center"/>
    </xf>
    <xf numFmtId="17" fontId="4" fillId="3" borderId="0" xfId="0" applyNumberFormat="1" applyFont="1" applyFill="1" applyAlignment="1">
      <alignment horizontal="left"/>
    </xf>
    <xf numFmtId="0" fontId="4" fillId="3" borderId="0" xfId="1" applyFont="1" applyFill="1" applyAlignment="1"/>
    <xf numFmtId="0" fontId="4" fillId="3" borderId="0" xfId="1" applyFont="1" applyFill="1"/>
    <xf numFmtId="0" fontId="3" fillId="0" borderId="4" xfId="0" applyFont="1" applyFill="1" applyBorder="1" applyAlignment="1">
      <alignment horizontal="center" vertical="center" wrapText="1"/>
    </xf>
    <xf numFmtId="2" fontId="3" fillId="0" borderId="4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4" xfId="0" applyFont="1" applyBorder="1" applyAlignment="1">
      <alignment horizontal="left" wrapText="1"/>
    </xf>
    <xf numFmtId="0" fontId="4" fillId="0" borderId="4" xfId="0" applyFont="1" applyBorder="1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2" fontId="4" fillId="0" borderId="4" xfId="0" applyNumberFormat="1" applyFont="1" applyBorder="1"/>
    <xf numFmtId="2" fontId="4" fillId="0" borderId="4" xfId="0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wrapText="1"/>
    </xf>
    <xf numFmtId="0" fontId="3" fillId="0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wrapText="1"/>
    </xf>
    <xf numFmtId="0" fontId="3" fillId="0" borderId="4" xfId="0" applyFont="1" applyBorder="1" applyAlignment="1">
      <alignment horizontal="left" vertical="top" wrapText="1"/>
    </xf>
    <xf numFmtId="2" fontId="3" fillId="0" borderId="4" xfId="0" applyNumberFormat="1" applyFont="1" applyFill="1" applyBorder="1" applyAlignment="1">
      <alignment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/>
    </xf>
    <xf numFmtId="2" fontId="3" fillId="0" borderId="4" xfId="0" applyNumberFormat="1" applyFont="1" applyFill="1" applyBorder="1" applyAlignment="1">
      <alignment wrapText="1"/>
    </xf>
    <xf numFmtId="2" fontId="3" fillId="0" borderId="4" xfId="0" applyNumberFormat="1" applyFont="1" applyBorder="1" applyAlignment="1">
      <alignment horizontal="center" vertical="top" wrapText="1"/>
    </xf>
    <xf numFmtId="0" fontId="3" fillId="0" borderId="4" xfId="0" applyFont="1" applyBorder="1" applyAlignment="1">
      <alignment vertical="top" wrapText="1"/>
    </xf>
    <xf numFmtId="167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top" wrapText="1"/>
    </xf>
    <xf numFmtId="0" fontId="4" fillId="0" borderId="4" xfId="0" applyFont="1" applyBorder="1"/>
    <xf numFmtId="0" fontId="4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wrapText="1"/>
    </xf>
    <xf numFmtId="0" fontId="4" fillId="0" borderId="2" xfId="0" applyFont="1" applyBorder="1"/>
    <xf numFmtId="0" fontId="4" fillId="0" borderId="4" xfId="0" applyFont="1" applyBorder="1" applyAlignment="1">
      <alignment vertical="center" wrapText="1"/>
    </xf>
    <xf numFmtId="2" fontId="4" fillId="2" borderId="2" xfId="0" applyNumberFormat="1" applyFont="1" applyFill="1" applyBorder="1" applyAlignment="1">
      <alignment horizontal="center" vertical="center"/>
    </xf>
    <xf numFmtId="2" fontId="3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/>
    <xf numFmtId="0" fontId="3" fillId="0" borderId="4" xfId="0" applyFont="1" applyBorder="1"/>
    <xf numFmtId="0" fontId="3" fillId="0" borderId="4" xfId="0" applyFont="1" applyBorder="1" applyAlignment="1">
      <alignment wrapText="1"/>
    </xf>
    <xf numFmtId="2" fontId="4" fillId="0" borderId="2" xfId="0" applyNumberFormat="1" applyFont="1" applyBorder="1"/>
    <xf numFmtId="0" fontId="3" fillId="0" borderId="4" xfId="0" applyFont="1" applyFill="1" applyBorder="1"/>
    <xf numFmtId="0" fontId="3" fillId="0" borderId="4" xfId="0" applyFont="1" applyBorder="1" applyAlignment="1">
      <alignment vertical="center"/>
    </xf>
    <xf numFmtId="0" fontId="4" fillId="0" borderId="4" xfId="0" applyFont="1" applyBorder="1" applyAlignment="1">
      <alignment horizontal="left" vertical="center" wrapText="1"/>
    </xf>
    <xf numFmtId="2" fontId="4" fillId="0" borderId="2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/>
    </xf>
    <xf numFmtId="0" fontId="4" fillId="0" borderId="4" xfId="0" applyFont="1" applyBorder="1" applyAlignment="1">
      <alignment horizontal="left" vertical="center"/>
    </xf>
    <xf numFmtId="0" fontId="11" fillId="0" borderId="1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9" fillId="0" borderId="0" xfId="0" applyFont="1"/>
    <xf numFmtId="0" fontId="11" fillId="2" borderId="14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9" fillId="0" borderId="4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/>
    </xf>
    <xf numFmtId="0" fontId="11" fillId="0" borderId="15" xfId="0" applyFont="1" applyBorder="1" applyAlignment="1">
      <alignment vertical="top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2" fontId="4" fillId="0" borderId="4" xfId="0" applyNumberFormat="1" applyFont="1" applyBorder="1" applyAlignment="1">
      <alignment vertical="center"/>
    </xf>
    <xf numFmtId="2" fontId="4" fillId="0" borderId="2" xfId="0" applyNumberFormat="1" applyFont="1" applyBorder="1" applyAlignment="1">
      <alignment horizontal="right" vertical="center"/>
    </xf>
    <xf numFmtId="2" fontId="4" fillId="0" borderId="6" xfId="0" applyNumberFormat="1" applyFont="1" applyBorder="1" applyAlignment="1">
      <alignment vertical="center"/>
    </xf>
    <xf numFmtId="0" fontId="4" fillId="0" borderId="2" xfId="0" applyFont="1" applyBorder="1" applyAlignment="1"/>
    <xf numFmtId="0" fontId="4" fillId="3" borderId="0" xfId="0" applyFont="1" applyFill="1" applyBorder="1" applyAlignment="1"/>
    <xf numFmtId="0" fontId="4" fillId="3" borderId="0" xfId="0" applyFont="1" applyFill="1" applyBorder="1"/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4" fillId="3" borderId="0" xfId="0" applyFont="1" applyFill="1" applyAlignment="1">
      <alignment horizontal="left"/>
    </xf>
    <xf numFmtId="0" fontId="4" fillId="3" borderId="0" xfId="0" applyFont="1" applyFill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3" borderId="0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wrapText="1"/>
    </xf>
    <xf numFmtId="2" fontId="4" fillId="2" borderId="4" xfId="0" applyNumberFormat="1" applyFont="1" applyFill="1" applyBorder="1" applyAlignment="1">
      <alignment horizontal="center" vertical="center"/>
    </xf>
    <xf numFmtId="0" fontId="4" fillId="2" borderId="0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left"/>
    </xf>
    <xf numFmtId="2" fontId="4" fillId="2" borderId="0" xfId="1" applyNumberFormat="1" applyFont="1" applyFill="1" applyBorder="1" applyAlignment="1">
      <alignment horizontal="center" vertical="center"/>
    </xf>
    <xf numFmtId="0" fontId="3" fillId="2" borderId="0" xfId="1" applyFont="1" applyFill="1" applyBorder="1"/>
    <xf numFmtId="2" fontId="3" fillId="2" borderId="0" xfId="1" applyNumberFormat="1" applyFont="1" applyFill="1" applyBorder="1"/>
    <xf numFmtId="0" fontId="4" fillId="2" borderId="5" xfId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/>
    </xf>
    <xf numFmtId="0" fontId="4" fillId="2" borderId="3" xfId="1" applyFont="1" applyFill="1" applyBorder="1" applyAlignment="1">
      <alignment horizontal="center"/>
    </xf>
    <xf numFmtId="0" fontId="4" fillId="2" borderId="5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2" fontId="4" fillId="2" borderId="4" xfId="0" applyNumberFormat="1" applyFont="1" applyFill="1" applyBorder="1" applyAlignment="1">
      <alignment horizontal="center" vertical="center"/>
    </xf>
    <xf numFmtId="0" fontId="4" fillId="3" borderId="0" xfId="1" applyFont="1" applyFill="1" applyAlignment="1">
      <alignment horizontal="left"/>
    </xf>
    <xf numFmtId="0" fontId="4" fillId="3" borderId="0" xfId="1" applyFont="1" applyFill="1" applyAlignment="1">
      <alignment horizontal="center"/>
    </xf>
    <xf numFmtId="0" fontId="4" fillId="3" borderId="1" xfId="1" applyFont="1" applyFill="1" applyBorder="1" applyAlignment="1">
      <alignment horizontal="left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/>
    </xf>
    <xf numFmtId="0" fontId="3" fillId="2" borderId="6" xfId="0" applyFont="1" applyFill="1" applyBorder="1" applyAlignment="1">
      <alignment horizontal="center" vertical="center" textRotation="90"/>
    </xf>
    <xf numFmtId="0" fontId="4" fillId="3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textRotation="90"/>
    </xf>
    <xf numFmtId="0" fontId="4" fillId="2" borderId="7" xfId="0" applyFont="1" applyFill="1" applyBorder="1" applyAlignment="1">
      <alignment horizontal="center" vertical="center" textRotation="90"/>
    </xf>
    <xf numFmtId="0" fontId="4" fillId="2" borderId="6" xfId="0" applyFont="1" applyFill="1" applyBorder="1" applyAlignment="1">
      <alignment horizontal="center" vertical="center" textRotation="90"/>
    </xf>
    <xf numFmtId="0" fontId="3" fillId="2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/>
    </xf>
    <xf numFmtId="0" fontId="4" fillId="3" borderId="0" xfId="0" applyFont="1" applyFill="1" applyAlignment="1">
      <alignment horizontal="left"/>
    </xf>
    <xf numFmtId="0" fontId="4" fillId="3" borderId="4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left"/>
    </xf>
    <xf numFmtId="164" fontId="4" fillId="3" borderId="4" xfId="0" applyNumberFormat="1" applyFont="1" applyFill="1" applyBorder="1" applyAlignment="1">
      <alignment horizontal="left"/>
    </xf>
    <xf numFmtId="164" fontId="4" fillId="3" borderId="2" xfId="0" applyNumberFormat="1" applyFont="1" applyFill="1" applyBorder="1" applyAlignment="1">
      <alignment horizontal="left"/>
    </xf>
    <xf numFmtId="0" fontId="3" fillId="2" borderId="4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3" fillId="3" borderId="0" xfId="0" applyFont="1" applyFill="1" applyAlignment="1">
      <alignment horizontal="left" vertical="center" wrapText="1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wrapText="1"/>
    </xf>
    <xf numFmtId="0" fontId="4" fillId="2" borderId="4" xfId="0" applyFont="1" applyFill="1" applyBorder="1" applyAlignment="1">
      <alignment horizontal="right" wrapText="1"/>
    </xf>
    <xf numFmtId="0" fontId="3" fillId="3" borderId="0" xfId="0" applyFont="1" applyFill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2" fontId="3" fillId="2" borderId="5" xfId="0" applyNumberFormat="1" applyFont="1" applyFill="1" applyBorder="1" applyAlignment="1">
      <alignment horizontal="center" vertical="center" wrapText="1"/>
    </xf>
    <xf numFmtId="2" fontId="3" fillId="2" borderId="6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right"/>
    </xf>
    <xf numFmtId="0" fontId="4" fillId="3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 wrapText="1"/>
    </xf>
    <xf numFmtId="2" fontId="3" fillId="0" borderId="12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17" fontId="3" fillId="3" borderId="1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left"/>
    </xf>
    <xf numFmtId="49" fontId="4" fillId="3" borderId="0" xfId="0" applyNumberFormat="1" applyFont="1" applyFill="1" applyBorder="1" applyAlignment="1">
      <alignment horizontal="left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5" fillId="3" borderId="0" xfId="0" applyFont="1" applyFill="1" applyAlignment="1"/>
    <xf numFmtId="0" fontId="4" fillId="3" borderId="0" xfId="0" applyFont="1" applyFill="1" applyAlignment="1">
      <alignment vertical="center" wrapText="1"/>
    </xf>
    <xf numFmtId="0" fontId="4" fillId="3" borderId="0" xfId="0" applyFont="1" applyFill="1" applyAlignment="1">
      <alignment horizontal="right" vertical="center"/>
    </xf>
    <xf numFmtId="0" fontId="4" fillId="3" borderId="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right" vertical="center"/>
    </xf>
    <xf numFmtId="0" fontId="4" fillId="2" borderId="4" xfId="0" applyFont="1" applyFill="1" applyBorder="1" applyAlignment="1" applyProtection="1">
      <alignment horizontal="center" vertical="center" wrapText="1"/>
    </xf>
    <xf numFmtId="168" fontId="4" fillId="2" borderId="2" xfId="0" applyNumberFormat="1" applyFont="1" applyFill="1" applyBorder="1" applyAlignment="1" applyProtection="1">
      <alignment horizontal="right" vertical="center" wrapText="1"/>
      <protection locked="0"/>
    </xf>
    <xf numFmtId="0" fontId="4" fillId="2" borderId="4" xfId="0" applyFont="1" applyFill="1" applyBorder="1" applyAlignment="1" applyProtection="1">
      <alignment horizontal="justify" vertical="center" wrapText="1"/>
    </xf>
    <xf numFmtId="1" fontId="4" fillId="2" borderId="4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</xf>
    <xf numFmtId="168" fontId="4" fillId="2" borderId="9" xfId="0" applyNumberFormat="1" applyFont="1" applyFill="1" applyBorder="1" applyAlignment="1" applyProtection="1">
      <alignment horizontal="right" vertical="center" wrapText="1"/>
      <protection locked="0"/>
    </xf>
    <xf numFmtId="166" fontId="4" fillId="2" borderId="5" xfId="0" applyNumberFormat="1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 wrapText="1"/>
    </xf>
    <xf numFmtId="2" fontId="4" fillId="2" borderId="5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 wrapText="1"/>
    </xf>
    <xf numFmtId="0" fontId="4" fillId="2" borderId="12" xfId="0" applyFont="1" applyFill="1" applyBorder="1" applyAlignment="1">
      <alignment horizontal="right" vertical="center" wrapText="1"/>
    </xf>
    <xf numFmtId="0" fontId="4" fillId="2" borderId="3" xfId="0" applyFont="1" applyFill="1" applyBorder="1" applyAlignment="1">
      <alignment horizontal="right" vertical="center" wrapText="1"/>
    </xf>
    <xf numFmtId="166" fontId="4" fillId="2" borderId="2" xfId="0" applyNumberFormat="1" applyFont="1" applyFill="1" applyBorder="1" applyAlignment="1">
      <alignment horizontal="center"/>
    </xf>
    <xf numFmtId="0" fontId="4" fillId="2" borderId="12" xfId="0" applyFont="1" applyFill="1" applyBorder="1"/>
    <xf numFmtId="0" fontId="4" fillId="2" borderId="3" xfId="0" applyFont="1" applyFill="1" applyBorder="1"/>
    <xf numFmtId="166" fontId="4" fillId="2" borderId="0" xfId="0" applyNumberFormat="1" applyFont="1" applyFill="1"/>
    <xf numFmtId="166" fontId="4" fillId="2" borderId="12" xfId="0" applyNumberFormat="1" applyFont="1" applyFill="1" applyBorder="1" applyAlignment="1">
      <alignment horizontal="center"/>
    </xf>
    <xf numFmtId="166" fontId="4" fillId="2" borderId="3" xfId="0" applyNumberFormat="1" applyFont="1" applyFill="1" applyBorder="1" applyAlignment="1">
      <alignment horizontal="center"/>
    </xf>
    <xf numFmtId="166" fontId="4" fillId="3" borderId="0" xfId="0" applyNumberFormat="1" applyFont="1" applyFill="1"/>
    <xf numFmtId="0" fontId="4" fillId="3" borderId="0" xfId="0" applyFont="1" applyFill="1" applyAlignment="1">
      <alignment vertical="center"/>
    </xf>
    <xf numFmtId="43" fontId="4" fillId="2" borderId="4" xfId="3" applyFont="1" applyFill="1" applyBorder="1" applyAlignment="1">
      <alignment horizontal="right" vertical="center"/>
    </xf>
    <xf numFmtId="43" fontId="4" fillId="2" borderId="4" xfId="3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center" vertical="center"/>
    </xf>
    <xf numFmtId="43" fontId="4" fillId="2" borderId="4" xfId="3" applyFont="1" applyFill="1" applyBorder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 textRotation="90" shrinkToFit="1"/>
    </xf>
    <xf numFmtId="0" fontId="4" fillId="2" borderId="5" xfId="0" applyFont="1" applyFill="1" applyBorder="1" applyAlignment="1">
      <alignment horizontal="center" vertical="center" textRotation="90" shrinkToFit="1"/>
    </xf>
    <xf numFmtId="0" fontId="4" fillId="2" borderId="5" xfId="0" applyFont="1" applyFill="1" applyBorder="1" applyAlignment="1">
      <alignment vertical="center" shrinkToFit="1"/>
    </xf>
    <xf numFmtId="0" fontId="4" fillId="2" borderId="5" xfId="0" applyFont="1" applyFill="1" applyBorder="1" applyAlignment="1">
      <alignment vertical="distributed" shrinkToFit="1"/>
    </xf>
    <xf numFmtId="0" fontId="4" fillId="2" borderId="6" xfId="0" applyFont="1" applyFill="1" applyBorder="1" applyAlignment="1">
      <alignment vertical="center" textRotation="90" shrinkToFit="1"/>
    </xf>
    <xf numFmtId="0" fontId="4" fillId="2" borderId="6" xfId="0" applyFont="1" applyFill="1" applyBorder="1" applyAlignment="1">
      <alignment horizontal="center" vertical="center" textRotation="90" shrinkToFit="1"/>
    </xf>
    <xf numFmtId="0" fontId="4" fillId="2" borderId="6" xfId="0" applyFont="1" applyFill="1" applyBorder="1" applyAlignment="1">
      <alignment vertical="center" shrinkToFit="1"/>
    </xf>
    <xf numFmtId="0" fontId="4" fillId="2" borderId="6" xfId="0" applyFont="1" applyFill="1" applyBorder="1" applyAlignment="1">
      <alignment vertical="distributed" shrinkToFit="1"/>
    </xf>
    <xf numFmtId="17" fontId="4" fillId="2" borderId="4" xfId="0" applyNumberFormat="1" applyFont="1" applyFill="1" applyBorder="1" applyAlignment="1">
      <alignment horizontal="center" vertical="center"/>
    </xf>
    <xf numFmtId="17" fontId="4" fillId="2" borderId="4" xfId="0" applyNumberFormat="1" applyFont="1" applyFill="1" applyBorder="1" applyAlignment="1">
      <alignment horizontal="center" vertical="center" wrapText="1"/>
    </xf>
    <xf numFmtId="169" fontId="4" fillId="2" borderId="4" xfId="0" applyNumberFormat="1" applyFont="1" applyFill="1" applyBorder="1" applyAlignment="1">
      <alignment horizontal="center" vertical="center" wrapText="1"/>
    </xf>
    <xf numFmtId="169" fontId="4" fillId="2" borderId="4" xfId="3" applyNumberFormat="1" applyFont="1" applyFill="1" applyBorder="1"/>
    <xf numFmtId="169" fontId="4" fillId="2" borderId="4" xfId="0" applyNumberFormat="1" applyFont="1" applyFill="1" applyBorder="1"/>
    <xf numFmtId="0" fontId="4" fillId="2" borderId="3" xfId="0" applyFont="1" applyFill="1" applyBorder="1"/>
    <xf numFmtId="0" fontId="4" fillId="2" borderId="4" xfId="5" applyFont="1" applyFill="1" applyBorder="1" applyAlignment="1">
      <alignment horizontal="left" vertical="top" wrapText="1"/>
    </xf>
    <xf numFmtId="169" fontId="4" fillId="2" borderId="4" xfId="3" applyNumberFormat="1" applyFont="1" applyFill="1" applyBorder="1" applyAlignment="1">
      <alignment vertical="top"/>
    </xf>
    <xf numFmtId="169" fontId="4" fillId="2" borderId="4" xfId="0" applyNumberFormat="1" applyFont="1" applyFill="1" applyBorder="1" applyAlignment="1">
      <alignment vertical="top"/>
    </xf>
    <xf numFmtId="0" fontId="4" fillId="2" borderId="3" xfId="0" applyFont="1" applyFill="1" applyBorder="1" applyAlignment="1">
      <alignment vertical="center"/>
    </xf>
    <xf numFmtId="169" fontId="4" fillId="2" borderId="4" xfId="3" applyNumberFormat="1" applyFont="1" applyFill="1" applyBorder="1" applyAlignment="1">
      <alignment horizontal="right" vertical="center"/>
    </xf>
    <xf numFmtId="0" fontId="4" fillId="2" borderId="4" xfId="6" applyFont="1" applyFill="1" applyBorder="1" applyAlignment="1">
      <alignment wrapText="1"/>
    </xf>
    <xf numFmtId="169" fontId="4" fillId="2" borderId="4" xfId="0" applyNumberFormat="1" applyFont="1" applyFill="1" applyBorder="1" applyAlignment="1">
      <alignment horizontal="center"/>
    </xf>
    <xf numFmtId="169" fontId="4" fillId="2" borderId="4" xfId="3" applyNumberFormat="1" applyFont="1" applyFill="1" applyBorder="1" applyAlignment="1">
      <alignment horizontal="right" wrapText="1"/>
    </xf>
    <xf numFmtId="0" fontId="11" fillId="2" borderId="4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vertical="top"/>
    </xf>
    <xf numFmtId="169" fontId="4" fillId="2" borderId="4" xfId="3" applyNumberFormat="1" applyFont="1" applyFill="1" applyBorder="1" applyAlignment="1">
      <alignment horizontal="right" vertical="top"/>
    </xf>
    <xf numFmtId="0" fontId="4" fillId="2" borderId="4" xfId="7" applyFont="1" applyFill="1" applyBorder="1" applyAlignment="1">
      <alignment wrapText="1"/>
    </xf>
    <xf numFmtId="0" fontId="4" fillId="2" borderId="4" xfId="7" applyFont="1" applyFill="1" applyBorder="1" applyAlignment="1">
      <alignment horizontal="left" wrapText="1"/>
    </xf>
    <xf numFmtId="0" fontId="4" fillId="2" borderId="4" xfId="8" applyFont="1" applyFill="1" applyBorder="1" applyAlignment="1">
      <alignment wrapText="1"/>
    </xf>
    <xf numFmtId="0" fontId="4" fillId="2" borderId="3" xfId="5" applyFont="1" applyFill="1" applyBorder="1" applyAlignment="1">
      <alignment horizontal="left" vertical="top" wrapText="1"/>
    </xf>
    <xf numFmtId="169" fontId="4" fillId="2" borderId="4" xfId="0" applyNumberFormat="1" applyFont="1" applyFill="1" applyBorder="1" applyAlignment="1">
      <alignment vertical="center"/>
    </xf>
    <xf numFmtId="0" fontId="4" fillId="2" borderId="3" xfId="0" applyFont="1" applyFill="1" applyBorder="1" applyAlignment="1">
      <alignment vertical="top"/>
    </xf>
    <xf numFmtId="2" fontId="4" fillId="2" borderId="2" xfId="0" applyNumberFormat="1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5" fillId="3" borderId="0" xfId="0" applyFont="1" applyFill="1" applyAlignment="1">
      <alignment horizontal="center" vertical="center"/>
    </xf>
    <xf numFmtId="0" fontId="4" fillId="2" borderId="5" xfId="0" applyFont="1" applyFill="1" applyBorder="1" applyAlignment="1">
      <alignment horizontal="center" vertical="center" textRotation="90" wrapText="1"/>
    </xf>
    <xf numFmtId="0" fontId="4" fillId="2" borderId="6" xfId="0" applyFont="1" applyFill="1" applyBorder="1" applyAlignment="1">
      <alignment horizontal="center" vertical="center" textRotation="90" wrapText="1"/>
    </xf>
    <xf numFmtId="2" fontId="4" fillId="2" borderId="4" xfId="0" applyNumberFormat="1" applyFont="1" applyFill="1" applyBorder="1" applyAlignment="1">
      <alignment wrapText="1"/>
    </xf>
    <xf numFmtId="0" fontId="4" fillId="2" borderId="4" xfId="0" applyFont="1" applyFill="1" applyBorder="1" applyAlignment="1">
      <alignment horizontal="center" wrapText="1"/>
    </xf>
    <xf numFmtId="2" fontId="4" fillId="2" borderId="4" xfId="0" applyNumberFormat="1" applyFont="1" applyFill="1" applyBorder="1" applyAlignment="1">
      <alignment horizontal="center" wrapText="1"/>
    </xf>
    <xf numFmtId="166" fontId="4" fillId="2" borderId="2" xfId="0" applyNumberFormat="1" applyFont="1" applyFill="1" applyBorder="1" applyAlignment="1">
      <alignment horizontal="center" vertical="center"/>
    </xf>
    <xf numFmtId="0" fontId="3" fillId="4" borderId="0" xfId="0" applyFont="1" applyFill="1"/>
    <xf numFmtId="0" fontId="3" fillId="4" borderId="4" xfId="0" applyFont="1" applyFill="1" applyBorder="1" applyAlignment="1">
      <alignment horizontal="center"/>
    </xf>
    <xf numFmtId="0" fontId="3" fillId="2" borderId="0" xfId="0" applyFont="1" applyFill="1"/>
    <xf numFmtId="0" fontId="3" fillId="2" borderId="4" xfId="0" applyFont="1" applyFill="1" applyBorder="1" applyAlignment="1">
      <alignment horizontal="center"/>
    </xf>
    <xf numFmtId="17" fontId="3" fillId="2" borderId="4" xfId="0" applyNumberFormat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top"/>
    </xf>
    <xf numFmtId="0" fontId="3" fillId="2" borderId="4" xfId="0" applyFont="1" applyFill="1" applyBorder="1" applyAlignment="1">
      <alignment horizontal="center" wrapText="1"/>
    </xf>
    <xf numFmtId="0" fontId="3" fillId="2" borderId="6" xfId="0" applyFont="1" applyFill="1" applyBorder="1" applyAlignment="1">
      <alignment horizontal="center" vertical="center"/>
    </xf>
    <xf numFmtId="2" fontId="3" fillId="2" borderId="4" xfId="1" applyNumberFormat="1" applyFont="1" applyFill="1" applyBorder="1" applyAlignment="1">
      <alignment horizontal="right"/>
    </xf>
    <xf numFmtId="0" fontId="3" fillId="2" borderId="4" xfId="0" applyFont="1" applyFill="1" applyBorder="1" applyAlignment="1">
      <alignment horizontal="right"/>
    </xf>
    <xf numFmtId="2" fontId="3" fillId="2" borderId="4" xfId="0" applyNumberFormat="1" applyFont="1" applyFill="1" applyBorder="1" applyAlignment="1">
      <alignment horizontal="right"/>
    </xf>
    <xf numFmtId="0" fontId="3" fillId="2" borderId="4" xfId="0" applyFont="1" applyFill="1" applyBorder="1" applyAlignment="1">
      <alignment horizontal="right" wrapText="1"/>
    </xf>
    <xf numFmtId="2" fontId="3" fillId="2" borderId="4" xfId="0" applyNumberFormat="1" applyFont="1" applyFill="1" applyBorder="1" applyAlignment="1">
      <alignment horizontal="center"/>
    </xf>
    <xf numFmtId="2" fontId="3" fillId="2" borderId="5" xfId="0" applyNumberFormat="1" applyFont="1" applyFill="1" applyBorder="1" applyAlignment="1">
      <alignment horizontal="right"/>
    </xf>
    <xf numFmtId="0" fontId="3" fillId="2" borderId="5" xfId="0" applyFont="1" applyFill="1" applyBorder="1" applyAlignment="1">
      <alignment horizontal="right"/>
    </xf>
    <xf numFmtId="2" fontId="3" fillId="2" borderId="4" xfId="0" applyNumberFormat="1" applyFont="1" applyFill="1" applyBorder="1"/>
    <xf numFmtId="0" fontId="3" fillId="2" borderId="3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 vertical="top"/>
    </xf>
    <xf numFmtId="0" fontId="3" fillId="2" borderId="8" xfId="0" applyFont="1" applyFill="1" applyBorder="1" applyAlignment="1">
      <alignment horizontal="center" vertical="top"/>
    </xf>
    <xf numFmtId="0" fontId="3" fillId="2" borderId="16" xfId="0" applyFont="1" applyFill="1" applyBorder="1" applyAlignment="1">
      <alignment horizontal="left" wrapText="1"/>
    </xf>
    <xf numFmtId="0" fontId="3" fillId="2" borderId="5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wrapText="1"/>
    </xf>
    <xf numFmtId="0" fontId="3" fillId="2" borderId="18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wrapText="1"/>
    </xf>
    <xf numFmtId="0" fontId="3" fillId="2" borderId="7" xfId="0" applyFont="1" applyFill="1" applyBorder="1" applyAlignment="1">
      <alignment horizontal="center" vertical="center"/>
    </xf>
    <xf numFmtId="2" fontId="3" fillId="2" borderId="5" xfId="0" applyNumberFormat="1" applyFont="1" applyFill="1" applyBorder="1"/>
    <xf numFmtId="0" fontId="3" fillId="2" borderId="5" xfId="0" applyFont="1" applyFill="1" applyBorder="1" applyAlignment="1">
      <alignment horizontal="left" vertical="center" wrapText="1"/>
    </xf>
    <xf numFmtId="1" fontId="3" fillId="2" borderId="4" xfId="0" applyNumberFormat="1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2" fontId="3" fillId="2" borderId="4" xfId="0" applyNumberFormat="1" applyFont="1" applyFill="1" applyBorder="1" applyAlignment="1">
      <alignment horizontal="center" vertical="top" wrapText="1"/>
    </xf>
    <xf numFmtId="2" fontId="3" fillId="2" borderId="4" xfId="1" applyNumberFormat="1" applyFont="1" applyFill="1" applyBorder="1" applyAlignment="1">
      <alignment horizontal="right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left" wrapText="1"/>
    </xf>
    <xf numFmtId="0" fontId="3" fillId="2" borderId="8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2" fontId="3" fillId="2" borderId="4" xfId="1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left" wrapText="1"/>
    </xf>
    <xf numFmtId="2" fontId="3" fillId="2" borderId="3" xfId="0" applyNumberFormat="1" applyFont="1" applyFill="1" applyBorder="1"/>
    <xf numFmtId="2" fontId="3" fillId="2" borderId="0" xfId="0" applyNumberFormat="1" applyFont="1" applyFill="1"/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left" vertical="center"/>
    </xf>
    <xf numFmtId="0" fontId="15" fillId="4" borderId="1" xfId="0" applyFont="1" applyFill="1" applyBorder="1" applyAlignment="1">
      <alignment horizontal="left" vertical="center"/>
    </xf>
    <xf numFmtId="0" fontId="3" fillId="2" borderId="10" xfId="0" applyFont="1" applyFill="1" applyBorder="1" applyAlignment="1">
      <alignment vertical="top"/>
    </xf>
    <xf numFmtId="2" fontId="3" fillId="2" borderId="4" xfId="0" applyNumberFormat="1" applyFont="1" applyFill="1" applyBorder="1" applyAlignment="1">
      <alignment vertical="center" wrapText="1"/>
    </xf>
    <xf numFmtId="0" fontId="3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left" vertical="center" wrapText="1"/>
    </xf>
    <xf numFmtId="166" fontId="3" fillId="2" borderId="4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center" vertical="top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2" fontId="3" fillId="2" borderId="4" xfId="0" applyNumberFormat="1" applyFont="1" applyFill="1" applyBorder="1" applyAlignment="1">
      <alignment horizontal="center" vertical="center" wrapText="1"/>
    </xf>
    <xf numFmtId="0" fontId="3" fillId="3" borderId="0" xfId="0" applyFont="1" applyFill="1"/>
    <xf numFmtId="0" fontId="3" fillId="3" borderId="0" xfId="0" applyFont="1" applyFill="1" applyAlignment="1">
      <alignment horizontal="center"/>
    </xf>
    <xf numFmtId="0" fontId="15" fillId="3" borderId="19" xfId="0" applyFont="1" applyFill="1" applyBorder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3" fillId="3" borderId="19" xfId="0" applyFont="1" applyFill="1" applyBorder="1" applyAlignment="1">
      <alignment horizontal="left" vertical="center"/>
    </xf>
    <xf numFmtId="0" fontId="3" fillId="3" borderId="0" xfId="0" applyFont="1" applyFill="1" applyAlignment="1">
      <alignment horizontal="left"/>
    </xf>
    <xf numFmtId="0" fontId="4" fillId="0" borderId="12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3" fillId="0" borderId="4" xfId="1" applyFont="1" applyBorder="1" applyAlignment="1">
      <alignment horizontal="left" vertical="top" wrapText="1"/>
    </xf>
    <xf numFmtId="0" fontId="3" fillId="0" borderId="4" xfId="9" applyFont="1" applyBorder="1" applyAlignment="1">
      <alignment horizontal="center" vertical="center"/>
    </xf>
    <xf numFmtId="2" fontId="3" fillId="0" borderId="4" xfId="9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4" xfId="10" applyFont="1" applyBorder="1" applyAlignment="1">
      <alignment horizontal="left"/>
    </xf>
    <xf numFmtId="2" fontId="3" fillId="0" borderId="4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4" xfId="11" applyFont="1" applyBorder="1" applyAlignment="1">
      <alignment horizontal="left" vertical="top" wrapText="1"/>
    </xf>
    <xf numFmtId="0" fontId="3" fillId="0" borderId="4" xfId="12" applyFont="1" applyBorder="1" applyAlignment="1">
      <alignment horizontal="center" vertical="center"/>
    </xf>
    <xf numFmtId="2" fontId="3" fillId="0" borderId="4" xfId="12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2" fontId="3" fillId="0" borderId="4" xfId="12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center" vertical="center"/>
    </xf>
    <xf numFmtId="166" fontId="3" fillId="0" borderId="4" xfId="0" applyNumberFormat="1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 shrinkToFit="1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wrapText="1"/>
    </xf>
    <xf numFmtId="2" fontId="3" fillId="0" borderId="6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center" vertical="top"/>
    </xf>
    <xf numFmtId="0" fontId="3" fillId="0" borderId="4" xfId="0" applyFont="1" applyBorder="1" applyAlignment="1">
      <alignment horizontal="left" vertical="center"/>
    </xf>
    <xf numFmtId="0" fontId="3" fillId="0" borderId="4" xfId="13" applyFont="1" applyBorder="1" applyAlignment="1">
      <alignment horizontal="left" vertical="top" wrapText="1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center"/>
    </xf>
    <xf numFmtId="2" fontId="3" fillId="0" borderId="4" xfId="0" applyNumberFormat="1" applyFont="1" applyFill="1" applyBorder="1" applyAlignment="1">
      <alignment horizontal="center" vertical="center"/>
    </xf>
    <xf numFmtId="0" fontId="4" fillId="0" borderId="0" xfId="0" applyFont="1"/>
    <xf numFmtId="2" fontId="4" fillId="0" borderId="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wrapText="1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right" vertical="center"/>
    </xf>
    <xf numFmtId="2" fontId="3" fillId="0" borderId="4" xfId="0" applyNumberFormat="1" applyFont="1" applyBorder="1" applyAlignment="1">
      <alignment vertical="center"/>
    </xf>
    <xf numFmtId="2" fontId="3" fillId="0" borderId="4" xfId="0" applyNumberFormat="1" applyFont="1" applyBorder="1" applyAlignment="1">
      <alignment horizontal="right" vertical="center" wrapText="1"/>
    </xf>
    <xf numFmtId="0" fontId="3" fillId="2" borderId="4" xfId="4" applyNumberFormat="1" applyFont="1" applyFill="1" applyBorder="1" applyAlignment="1">
      <alignment wrapText="1"/>
    </xf>
    <xf numFmtId="0" fontId="3" fillId="2" borderId="4" xfId="4" applyNumberFormat="1" applyFont="1" applyFill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/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15" fillId="3" borderId="19" xfId="0" applyFont="1" applyFill="1" applyBorder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0" fontId="3" fillId="3" borderId="1" xfId="0" applyFont="1" applyFill="1" applyBorder="1" applyAlignment="1">
      <alignment horizontal="left" vertical="center"/>
    </xf>
    <xf numFmtId="0" fontId="4" fillId="3" borderId="0" xfId="0" applyFont="1" applyFill="1" applyAlignment="1">
      <alignment horizontal="center" vertical="center"/>
    </xf>
    <xf numFmtId="0" fontId="4" fillId="0" borderId="4" xfId="0" applyFont="1" applyBorder="1" applyAlignment="1">
      <alignment horizontal="center" wrapText="1"/>
    </xf>
    <xf numFmtId="2" fontId="4" fillId="0" borderId="4" xfId="0" applyNumberFormat="1" applyFont="1" applyBorder="1" applyAlignment="1">
      <alignment horizontal="center" vertical="center" wrapText="1"/>
    </xf>
    <xf numFmtId="166" fontId="4" fillId="0" borderId="4" xfId="0" applyNumberFormat="1" applyFont="1" applyBorder="1"/>
    <xf numFmtId="0" fontId="4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 wrapText="1"/>
    </xf>
    <xf numFmtId="0" fontId="15" fillId="0" borderId="4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165" fontId="3" fillId="0" borderId="4" xfId="0" applyNumberFormat="1" applyFont="1" applyBorder="1" applyAlignment="1">
      <alignment horizontal="center"/>
    </xf>
    <xf numFmtId="2" fontId="4" fillId="0" borderId="4" xfId="0" applyNumberFormat="1" applyFont="1" applyBorder="1" applyAlignment="1">
      <alignment horizontal="right"/>
    </xf>
    <xf numFmtId="0" fontId="4" fillId="0" borderId="6" xfId="0" applyFont="1" applyBorder="1"/>
    <xf numFmtId="0" fontId="4" fillId="0" borderId="6" xfId="0" applyFont="1" applyBorder="1" applyAlignment="1">
      <alignment vertical="center"/>
    </xf>
    <xf numFmtId="0" fontId="4" fillId="0" borderId="17" xfId="0" applyFont="1" applyBorder="1" applyAlignment="1">
      <alignment vertical="center"/>
    </xf>
    <xf numFmtId="2" fontId="4" fillId="0" borderId="5" xfId="0" applyNumberFormat="1" applyFont="1" applyBorder="1" applyAlignment="1">
      <alignment vertical="center"/>
    </xf>
    <xf numFmtId="0" fontId="4" fillId="0" borderId="0" xfId="0" applyFont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66" fontId="4" fillId="0" borderId="4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top" wrapText="1"/>
    </xf>
    <xf numFmtId="0" fontId="3" fillId="2" borderId="5" xfId="0" applyFont="1" applyFill="1" applyBorder="1" applyAlignment="1">
      <alignment horizontal="left" wrapText="1"/>
    </xf>
    <xf numFmtId="0" fontId="4" fillId="2" borderId="18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left" vertical="center" wrapText="1"/>
    </xf>
    <xf numFmtId="2" fontId="3" fillId="2" borderId="3" xfId="0" applyNumberFormat="1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2" fontId="4" fillId="0" borderId="2" xfId="0" applyNumberFormat="1" applyFont="1" applyBorder="1" applyAlignment="1">
      <alignment vertical="center"/>
    </xf>
    <xf numFmtId="2" fontId="4" fillId="0" borderId="12" xfId="0" applyNumberFormat="1" applyFont="1" applyBorder="1" applyAlignment="1">
      <alignment horizontal="center" vertical="center" wrapText="1"/>
    </xf>
    <xf numFmtId="2" fontId="4" fillId="0" borderId="12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vertical="center"/>
    </xf>
    <xf numFmtId="2" fontId="4" fillId="0" borderId="3" xfId="0" applyNumberFormat="1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2" fontId="4" fillId="0" borderId="2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0" fontId="4" fillId="0" borderId="18" xfId="0" applyFont="1" applyBorder="1" applyAlignment="1">
      <alignment vertical="center"/>
    </xf>
    <xf numFmtId="2" fontId="4" fillId="0" borderId="18" xfId="0" applyNumberFormat="1" applyFont="1" applyBorder="1" applyAlignment="1">
      <alignment vertical="center"/>
    </xf>
  </cellXfs>
  <cellStyles count="14">
    <cellStyle name="Comma" xfId="3" builtinId="3"/>
    <cellStyle name="Comma 2" xfId="2"/>
    <cellStyle name="Currency" xfId="4" builtinId="4"/>
    <cellStyle name="Normal" xfId="0" builtinId="0"/>
    <cellStyle name="Normal 12" xfId="7"/>
    <cellStyle name="Normal 14" xfId="6"/>
    <cellStyle name="Normal 15" xfId="8"/>
    <cellStyle name="Normal 2" xfId="1"/>
    <cellStyle name="Normal 3" xfId="13"/>
    <cellStyle name="Normal 4" xfId="5"/>
    <cellStyle name="Normal 4 2" xfId="11"/>
    <cellStyle name="Normal 4 2 10" xfId="10"/>
    <cellStyle name="Normal 8" xfId="9"/>
    <cellStyle name="Normal 9" xfId="1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209550</xdr:colOff>
      <xdr:row>257</xdr:row>
      <xdr:rowOff>0</xdr:rowOff>
    </xdr:from>
    <xdr:ext cx="248401" cy="264560"/>
    <xdr:sp macro="" textlink="">
      <xdr:nvSpPr>
        <xdr:cNvPr id="2" name="TextBox 1"/>
        <xdr:cNvSpPr txBox="1"/>
      </xdr:nvSpPr>
      <xdr:spPr>
        <a:xfrm>
          <a:off x="1152525" y="45967650"/>
          <a:ext cx="24840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1100"/>
            <a:t>  </a:t>
          </a:r>
        </a:p>
      </xdr:txBody>
    </xdr:sp>
    <xdr:clientData/>
  </xdr:oneCellAnchor>
  <xdr:oneCellAnchor>
    <xdr:from>
      <xdr:col>16</xdr:col>
      <xdr:colOff>0</xdr:colOff>
      <xdr:row>257</xdr:row>
      <xdr:rowOff>0</xdr:rowOff>
    </xdr:from>
    <xdr:ext cx="280270" cy="264560"/>
    <xdr:sp macro="" textlink="">
      <xdr:nvSpPr>
        <xdr:cNvPr id="3" name="TextBox 2"/>
        <xdr:cNvSpPr txBox="1"/>
      </xdr:nvSpPr>
      <xdr:spPr>
        <a:xfrm>
          <a:off x="10096500" y="45967650"/>
          <a:ext cx="28027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1100"/>
            <a:t>   </a:t>
          </a:r>
        </a:p>
      </xdr:txBody>
    </xdr:sp>
    <xdr:clientData/>
  </xdr:oneCellAnchor>
  <xdr:oneCellAnchor>
    <xdr:from>
      <xdr:col>16</xdr:col>
      <xdr:colOff>0</xdr:colOff>
      <xdr:row>257</xdr:row>
      <xdr:rowOff>0</xdr:rowOff>
    </xdr:from>
    <xdr:ext cx="4330212" cy="857250"/>
    <xdr:sp macro="" textlink="">
      <xdr:nvSpPr>
        <xdr:cNvPr id="4" name="TextBox 3"/>
        <xdr:cNvSpPr txBox="1"/>
      </xdr:nvSpPr>
      <xdr:spPr>
        <a:xfrm>
          <a:off x="10096500" y="45967650"/>
          <a:ext cx="4330212" cy="857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IN" sz="1100" baseline="0"/>
            <a:t>      </a:t>
          </a:r>
          <a:endParaRPr lang="en-IN" sz="1100"/>
        </a:p>
      </xdr:txBody>
    </xdr:sp>
    <xdr:clientData/>
  </xdr:oneCellAnchor>
  <xdr:oneCellAnchor>
    <xdr:from>
      <xdr:col>9</xdr:col>
      <xdr:colOff>285750</xdr:colOff>
      <xdr:row>343</xdr:row>
      <xdr:rowOff>95982</xdr:rowOff>
    </xdr:from>
    <xdr:ext cx="1661865" cy="217560"/>
    <xdr:sp macro="" textlink="">
      <xdr:nvSpPr>
        <xdr:cNvPr id="5" name="TextBox 4"/>
        <xdr:cNvSpPr txBox="1"/>
      </xdr:nvSpPr>
      <xdr:spPr>
        <a:xfrm>
          <a:off x="7010400" y="59979657"/>
          <a:ext cx="1661865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800"/>
        </a:p>
      </xdr:txBody>
    </xdr:sp>
    <xdr:clientData/>
  </xdr:oneCellAnchor>
  <xdr:oneCellAnchor>
    <xdr:from>
      <xdr:col>16</xdr:col>
      <xdr:colOff>0</xdr:colOff>
      <xdr:row>261</xdr:row>
      <xdr:rowOff>0</xdr:rowOff>
    </xdr:from>
    <xdr:ext cx="280270" cy="264560"/>
    <xdr:sp macro="" textlink="">
      <xdr:nvSpPr>
        <xdr:cNvPr id="6" name="TextBox 5"/>
        <xdr:cNvSpPr txBox="1"/>
      </xdr:nvSpPr>
      <xdr:spPr>
        <a:xfrm>
          <a:off x="10096500" y="46577250"/>
          <a:ext cx="28027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1100"/>
            <a:t>   </a:t>
          </a:r>
        </a:p>
      </xdr:txBody>
    </xdr:sp>
    <xdr:clientData/>
  </xdr:oneCellAnchor>
  <xdr:oneCellAnchor>
    <xdr:from>
      <xdr:col>16</xdr:col>
      <xdr:colOff>0</xdr:colOff>
      <xdr:row>286</xdr:row>
      <xdr:rowOff>0</xdr:rowOff>
    </xdr:from>
    <xdr:ext cx="280270" cy="264560"/>
    <xdr:sp macro="" textlink="">
      <xdr:nvSpPr>
        <xdr:cNvPr id="7" name="TextBox 6"/>
        <xdr:cNvSpPr txBox="1"/>
      </xdr:nvSpPr>
      <xdr:spPr>
        <a:xfrm>
          <a:off x="10096500" y="50987325"/>
          <a:ext cx="28027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1100"/>
            <a:t>   </a:t>
          </a:r>
        </a:p>
      </xdr:txBody>
    </xdr:sp>
    <xdr:clientData/>
  </xdr:oneCellAnchor>
  <xdr:oneCellAnchor>
    <xdr:from>
      <xdr:col>16</xdr:col>
      <xdr:colOff>0</xdr:colOff>
      <xdr:row>329</xdr:row>
      <xdr:rowOff>0</xdr:rowOff>
    </xdr:from>
    <xdr:ext cx="280270" cy="264560"/>
    <xdr:sp macro="" textlink="">
      <xdr:nvSpPr>
        <xdr:cNvPr id="8" name="TextBox 7"/>
        <xdr:cNvSpPr txBox="1"/>
      </xdr:nvSpPr>
      <xdr:spPr>
        <a:xfrm>
          <a:off x="10096500" y="57731025"/>
          <a:ext cx="28027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IN" sz="1100"/>
            <a:t>   </a:t>
          </a:r>
        </a:p>
      </xdr:txBody>
    </xdr:sp>
    <xdr:clientData/>
  </xdr:oneCellAnchor>
  <xdr:oneCellAnchor>
    <xdr:from>
      <xdr:col>2</xdr:col>
      <xdr:colOff>0</xdr:colOff>
      <xdr:row>343</xdr:row>
      <xdr:rowOff>104775</xdr:rowOff>
    </xdr:from>
    <xdr:ext cx="1661865" cy="217560"/>
    <xdr:sp macro="" textlink="">
      <xdr:nvSpPr>
        <xdr:cNvPr id="9" name="TextBox 8"/>
        <xdr:cNvSpPr txBox="1"/>
      </xdr:nvSpPr>
      <xdr:spPr>
        <a:xfrm>
          <a:off x="942975" y="59988450"/>
          <a:ext cx="1661865" cy="217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800"/>
        </a:p>
      </xdr:txBody>
    </xdr:sp>
    <xdr:clientData/>
  </xdr:oneCellAnchor>
  <xdr:twoCellAnchor editAs="oneCell">
    <xdr:from>
      <xdr:col>2</xdr:col>
      <xdr:colOff>1409700</xdr:colOff>
      <xdr:row>2436</xdr:row>
      <xdr:rowOff>0</xdr:rowOff>
    </xdr:from>
    <xdr:to>
      <xdr:col>2</xdr:col>
      <xdr:colOff>1933575</xdr:colOff>
      <xdr:row>2436</xdr:row>
      <xdr:rowOff>28575</xdr:rowOff>
    </xdr:to>
    <xdr:pic>
      <xdr:nvPicPr>
        <xdr:cNvPr id="10" name="Picture 3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4725" y="102822375"/>
          <a:ext cx="52387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1409700</xdr:colOff>
      <xdr:row>2436</xdr:row>
      <xdr:rowOff>0</xdr:rowOff>
    </xdr:from>
    <xdr:to>
      <xdr:col>2</xdr:col>
      <xdr:colOff>1933575</xdr:colOff>
      <xdr:row>2436</xdr:row>
      <xdr:rowOff>28575</xdr:rowOff>
    </xdr:to>
    <xdr:pic>
      <xdr:nvPicPr>
        <xdr:cNvPr id="11" name="Picture 3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4725" y="102822375"/>
          <a:ext cx="52387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1409700</xdr:colOff>
      <xdr:row>2436</xdr:row>
      <xdr:rowOff>0</xdr:rowOff>
    </xdr:from>
    <xdr:to>
      <xdr:col>2</xdr:col>
      <xdr:colOff>1933575</xdr:colOff>
      <xdr:row>2436</xdr:row>
      <xdr:rowOff>28575</xdr:rowOff>
    </xdr:to>
    <xdr:pic>
      <xdr:nvPicPr>
        <xdr:cNvPr id="12" name="Picture 11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4725" y="102822375"/>
          <a:ext cx="52387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1409700</xdr:colOff>
      <xdr:row>2436</xdr:row>
      <xdr:rowOff>0</xdr:rowOff>
    </xdr:from>
    <xdr:to>
      <xdr:col>2</xdr:col>
      <xdr:colOff>1933575</xdr:colOff>
      <xdr:row>2436</xdr:row>
      <xdr:rowOff>28575</xdr:rowOff>
    </xdr:to>
    <xdr:pic>
      <xdr:nvPicPr>
        <xdr:cNvPr id="13" name="Picture 3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4725" y="102822375"/>
          <a:ext cx="52387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1409700</xdr:colOff>
      <xdr:row>2436</xdr:row>
      <xdr:rowOff>0</xdr:rowOff>
    </xdr:from>
    <xdr:to>
      <xdr:col>2</xdr:col>
      <xdr:colOff>1933575</xdr:colOff>
      <xdr:row>2436</xdr:row>
      <xdr:rowOff>28575</xdr:rowOff>
    </xdr:to>
    <xdr:pic>
      <xdr:nvPicPr>
        <xdr:cNvPr id="14" name="Picture 3">
          <a:extLst>
            <a:ext uri="{FF2B5EF4-FFF2-40B4-BE49-F238E27FC236}">
              <a16:creationId xmlns=""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4725" y="102822375"/>
          <a:ext cx="52387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1409700</xdr:colOff>
      <xdr:row>2436</xdr:row>
      <xdr:rowOff>0</xdr:rowOff>
    </xdr:from>
    <xdr:to>
      <xdr:col>2</xdr:col>
      <xdr:colOff>1933575</xdr:colOff>
      <xdr:row>2436</xdr:row>
      <xdr:rowOff>28575</xdr:rowOff>
    </xdr:to>
    <xdr:pic>
      <xdr:nvPicPr>
        <xdr:cNvPr id="15" name="Picture 3">
          <a:extLst>
            <a:ext uri="{FF2B5EF4-FFF2-40B4-BE49-F238E27FC236}">
              <a16:creationId xmlns=""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14725" y="102822375"/>
          <a:ext cx="52387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17</xdr:col>
      <xdr:colOff>381934</xdr:colOff>
      <xdr:row>2898</xdr:row>
      <xdr:rowOff>166206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2719B118-9144-4242-A1F5-4E4505F19823}"/>
            </a:ext>
          </a:extLst>
        </xdr:cNvPr>
        <xdr:cNvSpPr txBox="1"/>
      </xdr:nvSpPr>
      <xdr:spPr>
        <a:xfrm>
          <a:off x="17422159" y="9393983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302559</xdr:colOff>
      <xdr:row>2898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xmlns="" id="{4149057D-A84E-49E7-B2FC-0951BA6CDE2D}"/>
            </a:ext>
          </a:extLst>
        </xdr:cNvPr>
        <xdr:cNvSpPr txBox="1"/>
      </xdr:nvSpPr>
      <xdr:spPr>
        <a:xfrm>
          <a:off x="12532659" y="93773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8" name="Rectangle 6">
          <a:extLst>
            <a:ext uri="{FF2B5EF4-FFF2-40B4-BE49-F238E27FC236}">
              <a16:creationId xmlns:a16="http://schemas.microsoft.com/office/drawing/2014/main" xmlns="" id="{C9C1E0A6-CE2F-4CB6-8E3A-7E79E7274466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857250</xdr:colOff>
      <xdr:row>2946</xdr:row>
      <xdr:rowOff>0</xdr:rowOff>
    </xdr:from>
    <xdr:to>
      <xdr:col>1</xdr:col>
      <xdr:colOff>180975</xdr:colOff>
      <xdr:row>2946</xdr:row>
      <xdr:rowOff>174755</xdr:rowOff>
    </xdr:to>
    <xdr:sp macro="" textlink="">
      <xdr:nvSpPr>
        <xdr:cNvPr id="19" name="Rectangle 6">
          <a:extLst>
            <a:ext uri="{FF2B5EF4-FFF2-40B4-BE49-F238E27FC236}">
              <a16:creationId xmlns:a16="http://schemas.microsoft.com/office/drawing/2014/main" xmlns="" id="{21C283D1-73DE-4660-91DA-9962869AE595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85725</xdr:rowOff>
    </xdr:to>
    <xdr:sp macro="" textlink="">
      <xdr:nvSpPr>
        <xdr:cNvPr id="20" name="Rectangle 6">
          <a:extLst>
            <a:ext uri="{FF2B5EF4-FFF2-40B4-BE49-F238E27FC236}">
              <a16:creationId xmlns:a16="http://schemas.microsoft.com/office/drawing/2014/main" xmlns="" id="{1DEE0D29-E6F2-4540-A1A2-CFF00B0AFE51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85725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xmlns="" id="{8066FD23-E584-45CD-8591-077B578E9A0A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22" name="Rectangle 6">
          <a:extLst>
            <a:ext uri="{FF2B5EF4-FFF2-40B4-BE49-F238E27FC236}">
              <a16:creationId xmlns:a16="http://schemas.microsoft.com/office/drawing/2014/main" xmlns="" id="{3BE69617-5B27-4E1A-A40F-BB3B9C5B0C2F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174755</xdr:rowOff>
    </xdr:to>
    <xdr:sp macro="" textlink="">
      <xdr:nvSpPr>
        <xdr:cNvPr id="23" name="Rectangle 22">
          <a:extLst>
            <a:ext uri="{FF2B5EF4-FFF2-40B4-BE49-F238E27FC236}">
              <a16:creationId xmlns:a16="http://schemas.microsoft.com/office/drawing/2014/main" xmlns="" id="{E9901B07-F79A-42A6-BE8D-9F9DD7B4297C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24" name="Rectangle 6">
          <a:extLst>
            <a:ext uri="{FF2B5EF4-FFF2-40B4-BE49-F238E27FC236}">
              <a16:creationId xmlns:a16="http://schemas.microsoft.com/office/drawing/2014/main" xmlns="" id="{21640128-7397-4D0C-9047-CEC5C2967DC3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25" name="Rectangle 6">
          <a:extLst>
            <a:ext uri="{FF2B5EF4-FFF2-40B4-BE49-F238E27FC236}">
              <a16:creationId xmlns:a16="http://schemas.microsoft.com/office/drawing/2014/main" xmlns="" id="{217F0A3C-B3A8-49F5-8151-F1CFAD1EAC34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26" name="Rectangle 6">
          <a:extLst>
            <a:ext uri="{FF2B5EF4-FFF2-40B4-BE49-F238E27FC236}">
              <a16:creationId xmlns:a16="http://schemas.microsoft.com/office/drawing/2014/main" xmlns="" id="{CEA250A8-A0CB-4867-B3AC-95A9ADEA1137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174755</xdr:rowOff>
    </xdr:to>
    <xdr:sp macro="" textlink="">
      <xdr:nvSpPr>
        <xdr:cNvPr id="27" name="Rectangle 6">
          <a:extLst>
            <a:ext uri="{FF2B5EF4-FFF2-40B4-BE49-F238E27FC236}">
              <a16:creationId xmlns:a16="http://schemas.microsoft.com/office/drawing/2014/main" xmlns="" id="{AD2E7A1C-CE97-4FFE-8FEB-69FF49276ABD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28" name="Rectangle 6">
          <a:extLst>
            <a:ext uri="{FF2B5EF4-FFF2-40B4-BE49-F238E27FC236}">
              <a16:creationId xmlns:a16="http://schemas.microsoft.com/office/drawing/2014/main" xmlns="" id="{557FE05F-9E7C-4F39-8979-ACE8084486DB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29" name="Rectangle 6">
          <a:extLst>
            <a:ext uri="{FF2B5EF4-FFF2-40B4-BE49-F238E27FC236}">
              <a16:creationId xmlns:a16="http://schemas.microsoft.com/office/drawing/2014/main" xmlns="" id="{847CF3CF-FE55-48B3-B40B-7C48C1F11E4D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30" name="Rectangle 6">
          <a:extLst>
            <a:ext uri="{FF2B5EF4-FFF2-40B4-BE49-F238E27FC236}">
              <a16:creationId xmlns:a16="http://schemas.microsoft.com/office/drawing/2014/main" xmlns="" id="{A4EB052F-B2C6-4D05-B310-6A4173E2A223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31" name="Rectangle 6">
          <a:extLst>
            <a:ext uri="{FF2B5EF4-FFF2-40B4-BE49-F238E27FC236}">
              <a16:creationId xmlns:a16="http://schemas.microsoft.com/office/drawing/2014/main" xmlns="" id="{706C1FB6-DD52-4980-8AC2-C1C7960C9B09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32" name="Rectangle 6">
          <a:extLst>
            <a:ext uri="{FF2B5EF4-FFF2-40B4-BE49-F238E27FC236}">
              <a16:creationId xmlns:a16="http://schemas.microsoft.com/office/drawing/2014/main" xmlns="" id="{D7B274F2-38C9-4D89-9F0D-10F74717C44A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174755</xdr:rowOff>
    </xdr:to>
    <xdr:sp macro="" textlink="">
      <xdr:nvSpPr>
        <xdr:cNvPr id="33" name="Rectangle 6">
          <a:extLst>
            <a:ext uri="{FF2B5EF4-FFF2-40B4-BE49-F238E27FC236}">
              <a16:creationId xmlns:a16="http://schemas.microsoft.com/office/drawing/2014/main" xmlns="" id="{CA669F93-B4F2-4B8B-9BD2-009FE7F84296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34" name="Rectangle 6">
          <a:extLst>
            <a:ext uri="{FF2B5EF4-FFF2-40B4-BE49-F238E27FC236}">
              <a16:creationId xmlns:a16="http://schemas.microsoft.com/office/drawing/2014/main" xmlns="" id="{68F36BB0-F5AD-43FB-B7C8-4DB87B213A48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35" name="Rectangle 6">
          <a:extLst>
            <a:ext uri="{FF2B5EF4-FFF2-40B4-BE49-F238E27FC236}">
              <a16:creationId xmlns:a16="http://schemas.microsoft.com/office/drawing/2014/main" xmlns="" id="{3C3EEF1E-2781-4C75-AC8A-26175CD1D842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36" name="Rectangle 6">
          <a:extLst>
            <a:ext uri="{FF2B5EF4-FFF2-40B4-BE49-F238E27FC236}">
              <a16:creationId xmlns:a16="http://schemas.microsoft.com/office/drawing/2014/main" xmlns="" id="{4212543D-7CC3-4D79-AB0E-5E89E0E5177F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174755</xdr:rowOff>
    </xdr:to>
    <xdr:sp macro="" textlink="">
      <xdr:nvSpPr>
        <xdr:cNvPr id="37" name="Rectangle 6">
          <a:extLst>
            <a:ext uri="{FF2B5EF4-FFF2-40B4-BE49-F238E27FC236}">
              <a16:creationId xmlns:a16="http://schemas.microsoft.com/office/drawing/2014/main" xmlns="" id="{F613A7F4-E37A-4F47-A455-B532FA9AC09B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33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38" name="Rectangle 6">
          <a:extLst>
            <a:ext uri="{FF2B5EF4-FFF2-40B4-BE49-F238E27FC236}">
              <a16:creationId xmlns:a16="http://schemas.microsoft.com/office/drawing/2014/main" xmlns="" id="{627B9E2B-DB9E-481D-99DF-EBC036BD08CC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39" name="Rectangle 6">
          <a:extLst>
            <a:ext uri="{FF2B5EF4-FFF2-40B4-BE49-F238E27FC236}">
              <a16:creationId xmlns:a16="http://schemas.microsoft.com/office/drawing/2014/main" xmlns="" id="{3AC64FD1-9A23-401E-9C7E-B9868EA16270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40" name="Rectangle 6">
          <a:extLst>
            <a:ext uri="{FF2B5EF4-FFF2-40B4-BE49-F238E27FC236}">
              <a16:creationId xmlns:a16="http://schemas.microsoft.com/office/drawing/2014/main" xmlns="" id="{2205E819-B04F-414D-BACD-E38101888889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41" name="Rectangle 6">
          <a:extLst>
            <a:ext uri="{FF2B5EF4-FFF2-40B4-BE49-F238E27FC236}">
              <a16:creationId xmlns:a16="http://schemas.microsoft.com/office/drawing/2014/main" xmlns="" id="{2A4AC542-12E5-423A-9BDF-A4903D0F1851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85725</xdr:rowOff>
    </xdr:to>
    <xdr:sp macro="" textlink="">
      <xdr:nvSpPr>
        <xdr:cNvPr id="42" name="Rectangle 6">
          <a:extLst>
            <a:ext uri="{FF2B5EF4-FFF2-40B4-BE49-F238E27FC236}">
              <a16:creationId xmlns:a16="http://schemas.microsoft.com/office/drawing/2014/main" xmlns="" id="{D6B4FA8E-1DC4-4E79-9F32-B0CC093013ED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43" name="Rectangle 6">
          <a:extLst>
            <a:ext uri="{FF2B5EF4-FFF2-40B4-BE49-F238E27FC236}">
              <a16:creationId xmlns:a16="http://schemas.microsoft.com/office/drawing/2014/main" xmlns="" id="{CAC45419-BD00-460A-9B0A-E3D605DAA307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44" name="Rectangle 6">
          <a:extLst>
            <a:ext uri="{FF2B5EF4-FFF2-40B4-BE49-F238E27FC236}">
              <a16:creationId xmlns:a16="http://schemas.microsoft.com/office/drawing/2014/main" xmlns="" id="{D5A9BB7B-087D-4558-A1A2-16453570124F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45" name="Rectangle 6">
          <a:extLst>
            <a:ext uri="{FF2B5EF4-FFF2-40B4-BE49-F238E27FC236}">
              <a16:creationId xmlns:a16="http://schemas.microsoft.com/office/drawing/2014/main" xmlns="" id="{B4CE7258-AA08-49B0-8075-623926C51F4B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46" name="Rectangle 6">
          <a:extLst>
            <a:ext uri="{FF2B5EF4-FFF2-40B4-BE49-F238E27FC236}">
              <a16:creationId xmlns:a16="http://schemas.microsoft.com/office/drawing/2014/main" xmlns="" id="{E5D0428A-3235-425F-BD04-D037EE5EB79F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85725</xdr:rowOff>
    </xdr:to>
    <xdr:sp macro="" textlink="">
      <xdr:nvSpPr>
        <xdr:cNvPr id="47" name="Rectangle 6">
          <a:extLst>
            <a:ext uri="{FF2B5EF4-FFF2-40B4-BE49-F238E27FC236}">
              <a16:creationId xmlns:a16="http://schemas.microsoft.com/office/drawing/2014/main" xmlns="" id="{0B49EE25-1BBB-4557-B2FD-53157351E873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48" name="Rectangle 6">
          <a:extLst>
            <a:ext uri="{FF2B5EF4-FFF2-40B4-BE49-F238E27FC236}">
              <a16:creationId xmlns:a16="http://schemas.microsoft.com/office/drawing/2014/main" xmlns="" id="{F4D40244-F189-48D8-B7A2-00AC6F5E6C10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49" name="Rectangle 6">
          <a:extLst>
            <a:ext uri="{FF2B5EF4-FFF2-40B4-BE49-F238E27FC236}">
              <a16:creationId xmlns:a16="http://schemas.microsoft.com/office/drawing/2014/main" xmlns="" id="{35006C58-C2A2-47D6-8F38-DBF13E241A6E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50" name="Rectangle 6">
          <a:extLst>
            <a:ext uri="{FF2B5EF4-FFF2-40B4-BE49-F238E27FC236}">
              <a16:creationId xmlns:a16="http://schemas.microsoft.com/office/drawing/2014/main" xmlns="" id="{8C76FA9B-FD90-4BF8-ACC1-5611E0A31DFB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51" name="Rectangle 6">
          <a:extLst>
            <a:ext uri="{FF2B5EF4-FFF2-40B4-BE49-F238E27FC236}">
              <a16:creationId xmlns:a16="http://schemas.microsoft.com/office/drawing/2014/main" xmlns="" id="{1577513E-9B8F-4C63-B1BB-609E2CC41001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52" name="Rectangle 6">
          <a:extLst>
            <a:ext uri="{FF2B5EF4-FFF2-40B4-BE49-F238E27FC236}">
              <a16:creationId xmlns:a16="http://schemas.microsoft.com/office/drawing/2014/main" xmlns="" id="{7D3489C5-665C-4281-8E07-8274238C996E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53" name="Rectangle 6">
          <a:extLst>
            <a:ext uri="{FF2B5EF4-FFF2-40B4-BE49-F238E27FC236}">
              <a16:creationId xmlns:a16="http://schemas.microsoft.com/office/drawing/2014/main" xmlns="" id="{2D039F54-4AE6-4836-A366-05038120E4DC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54" name="Rectangle 6">
          <a:extLst>
            <a:ext uri="{FF2B5EF4-FFF2-40B4-BE49-F238E27FC236}">
              <a16:creationId xmlns:a16="http://schemas.microsoft.com/office/drawing/2014/main" xmlns="" id="{C725722C-1EEC-4D0C-B185-934B9BD4AC42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55" name="Rectangle 6">
          <a:extLst>
            <a:ext uri="{FF2B5EF4-FFF2-40B4-BE49-F238E27FC236}">
              <a16:creationId xmlns:a16="http://schemas.microsoft.com/office/drawing/2014/main" xmlns="" id="{DBBA4EEA-C188-452C-AB21-6B08726B8239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56" name="Rectangle 6">
          <a:extLst>
            <a:ext uri="{FF2B5EF4-FFF2-40B4-BE49-F238E27FC236}">
              <a16:creationId xmlns:a16="http://schemas.microsoft.com/office/drawing/2014/main" xmlns="" id="{4FBD8266-1306-408C-912A-DB44479D60FE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57" name="Rectangle 6">
          <a:extLst>
            <a:ext uri="{FF2B5EF4-FFF2-40B4-BE49-F238E27FC236}">
              <a16:creationId xmlns:a16="http://schemas.microsoft.com/office/drawing/2014/main" xmlns="" id="{95BF8D2D-8BFE-44D4-8E47-025D18B3377C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58" name="Rectangle 6">
          <a:extLst>
            <a:ext uri="{FF2B5EF4-FFF2-40B4-BE49-F238E27FC236}">
              <a16:creationId xmlns:a16="http://schemas.microsoft.com/office/drawing/2014/main" xmlns="" id="{1C67B9D0-FD4D-4EC8-B9B4-F432E88914CF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59" name="Rectangle 6">
          <a:extLst>
            <a:ext uri="{FF2B5EF4-FFF2-40B4-BE49-F238E27FC236}">
              <a16:creationId xmlns:a16="http://schemas.microsoft.com/office/drawing/2014/main" xmlns="" id="{B1B74732-589C-4722-A449-8A0DD4637D7A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60" name="Rectangle 6">
          <a:extLst>
            <a:ext uri="{FF2B5EF4-FFF2-40B4-BE49-F238E27FC236}">
              <a16:creationId xmlns:a16="http://schemas.microsoft.com/office/drawing/2014/main" xmlns="" id="{31034EDB-2969-4BC9-8ADE-189D78F4A8D5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61" name="Rectangle 6">
          <a:extLst>
            <a:ext uri="{FF2B5EF4-FFF2-40B4-BE49-F238E27FC236}">
              <a16:creationId xmlns:a16="http://schemas.microsoft.com/office/drawing/2014/main" xmlns="" id="{BEE76CD9-06C2-4229-869A-328AD87CC7BB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85725</xdr:rowOff>
    </xdr:to>
    <xdr:sp macro="" textlink="">
      <xdr:nvSpPr>
        <xdr:cNvPr id="62" name="Rectangle 6">
          <a:extLst>
            <a:ext uri="{FF2B5EF4-FFF2-40B4-BE49-F238E27FC236}">
              <a16:creationId xmlns:a16="http://schemas.microsoft.com/office/drawing/2014/main" xmlns="" id="{64935579-CC55-4091-B333-3276B1330F0A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63" name="Rectangle 6">
          <a:extLst>
            <a:ext uri="{FF2B5EF4-FFF2-40B4-BE49-F238E27FC236}">
              <a16:creationId xmlns:a16="http://schemas.microsoft.com/office/drawing/2014/main" xmlns="" id="{D11A862B-4004-4F53-903E-98F729117455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64" name="Rectangle 6">
          <a:extLst>
            <a:ext uri="{FF2B5EF4-FFF2-40B4-BE49-F238E27FC236}">
              <a16:creationId xmlns:a16="http://schemas.microsoft.com/office/drawing/2014/main" xmlns="" id="{48C3D5FD-D6D7-4238-9470-A89D08AAB874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65" name="Rectangle 6">
          <a:extLst>
            <a:ext uri="{FF2B5EF4-FFF2-40B4-BE49-F238E27FC236}">
              <a16:creationId xmlns:a16="http://schemas.microsoft.com/office/drawing/2014/main" xmlns="" id="{FBA170CD-373C-4B1C-8AFE-59E6898859EF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66" name="Rectangle 6">
          <a:extLst>
            <a:ext uri="{FF2B5EF4-FFF2-40B4-BE49-F238E27FC236}">
              <a16:creationId xmlns:a16="http://schemas.microsoft.com/office/drawing/2014/main" xmlns="" id="{854D2BD1-EA37-48B4-AEA8-8F9F973225A1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85725</xdr:rowOff>
    </xdr:to>
    <xdr:sp macro="" textlink="">
      <xdr:nvSpPr>
        <xdr:cNvPr id="67" name="Rectangle 6">
          <a:extLst>
            <a:ext uri="{FF2B5EF4-FFF2-40B4-BE49-F238E27FC236}">
              <a16:creationId xmlns:a16="http://schemas.microsoft.com/office/drawing/2014/main" xmlns="" id="{B8D54568-C01A-434D-A4BB-9B9375F5F1BD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68" name="Rectangle 6">
          <a:extLst>
            <a:ext uri="{FF2B5EF4-FFF2-40B4-BE49-F238E27FC236}">
              <a16:creationId xmlns:a16="http://schemas.microsoft.com/office/drawing/2014/main" xmlns="" id="{065ACB70-D8B1-4751-986D-E2C68A8AC0D8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69" name="Rectangle 6">
          <a:extLst>
            <a:ext uri="{FF2B5EF4-FFF2-40B4-BE49-F238E27FC236}">
              <a16:creationId xmlns:a16="http://schemas.microsoft.com/office/drawing/2014/main" xmlns="" id="{47A98408-3396-469F-9EAA-AE89BD306596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70" name="Rectangle 6">
          <a:extLst>
            <a:ext uri="{FF2B5EF4-FFF2-40B4-BE49-F238E27FC236}">
              <a16:creationId xmlns:a16="http://schemas.microsoft.com/office/drawing/2014/main" xmlns="" id="{BBC3EA25-41B2-4ED5-8E9E-AFE1E45EBA6C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71" name="Rectangle 6">
          <a:extLst>
            <a:ext uri="{FF2B5EF4-FFF2-40B4-BE49-F238E27FC236}">
              <a16:creationId xmlns:a16="http://schemas.microsoft.com/office/drawing/2014/main" xmlns="" id="{420268C3-9224-4129-82EE-8D9E1F924B5A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72" name="Rectangle 6">
          <a:extLst>
            <a:ext uri="{FF2B5EF4-FFF2-40B4-BE49-F238E27FC236}">
              <a16:creationId xmlns:a16="http://schemas.microsoft.com/office/drawing/2014/main" xmlns="" id="{9B8AC345-266A-4754-98C8-1B52A9805007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73" name="Rectangle 6">
          <a:extLst>
            <a:ext uri="{FF2B5EF4-FFF2-40B4-BE49-F238E27FC236}">
              <a16:creationId xmlns:a16="http://schemas.microsoft.com/office/drawing/2014/main" xmlns="" id="{299772C5-985C-4685-820D-1A5EB5338545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74" name="Rectangle 6">
          <a:extLst>
            <a:ext uri="{FF2B5EF4-FFF2-40B4-BE49-F238E27FC236}">
              <a16:creationId xmlns:a16="http://schemas.microsoft.com/office/drawing/2014/main" xmlns="" id="{8DC3CD49-57C6-4935-8CA9-86BC00AF70A2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75" name="Rectangle 6">
          <a:extLst>
            <a:ext uri="{FF2B5EF4-FFF2-40B4-BE49-F238E27FC236}">
              <a16:creationId xmlns:a16="http://schemas.microsoft.com/office/drawing/2014/main" xmlns="" id="{23EB60D1-CA1E-4C62-B77F-F17CAF46DC6B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76" name="Rectangle 6">
          <a:extLst>
            <a:ext uri="{FF2B5EF4-FFF2-40B4-BE49-F238E27FC236}">
              <a16:creationId xmlns:a16="http://schemas.microsoft.com/office/drawing/2014/main" xmlns="" id="{45900A9C-4A84-4A71-AFBE-7837D4FFCF7F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77" name="Rectangle 6">
          <a:extLst>
            <a:ext uri="{FF2B5EF4-FFF2-40B4-BE49-F238E27FC236}">
              <a16:creationId xmlns:a16="http://schemas.microsoft.com/office/drawing/2014/main" xmlns="" id="{E3546B3B-4986-4900-8980-5CE3449DB4BB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78" name="Rectangle 6">
          <a:extLst>
            <a:ext uri="{FF2B5EF4-FFF2-40B4-BE49-F238E27FC236}">
              <a16:creationId xmlns:a16="http://schemas.microsoft.com/office/drawing/2014/main" xmlns="" id="{AE4F3489-D514-401F-BBC1-32AE545B9FF7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79" name="Rectangle 6">
          <a:extLst>
            <a:ext uri="{FF2B5EF4-FFF2-40B4-BE49-F238E27FC236}">
              <a16:creationId xmlns:a16="http://schemas.microsoft.com/office/drawing/2014/main" xmlns="" id="{5DBC325B-5DF7-43D5-9F44-69E39576E3A7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80" name="Rectangle 6">
          <a:extLst>
            <a:ext uri="{FF2B5EF4-FFF2-40B4-BE49-F238E27FC236}">
              <a16:creationId xmlns:a16="http://schemas.microsoft.com/office/drawing/2014/main" xmlns="" id="{ECC97CAE-3D52-497A-BCC9-9AC18414B067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81" name="Rectangle 6">
          <a:extLst>
            <a:ext uri="{FF2B5EF4-FFF2-40B4-BE49-F238E27FC236}">
              <a16:creationId xmlns:a16="http://schemas.microsoft.com/office/drawing/2014/main" xmlns="" id="{969DC539-F3EC-49EF-97B5-BA77D38EB5FF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85725</xdr:rowOff>
    </xdr:to>
    <xdr:sp macro="" textlink="">
      <xdr:nvSpPr>
        <xdr:cNvPr id="82" name="Rectangle 6">
          <a:extLst>
            <a:ext uri="{FF2B5EF4-FFF2-40B4-BE49-F238E27FC236}">
              <a16:creationId xmlns:a16="http://schemas.microsoft.com/office/drawing/2014/main" xmlns="" id="{508E1A86-8C71-42CB-9C94-237F285BE347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83" name="Rectangle 6">
          <a:extLst>
            <a:ext uri="{FF2B5EF4-FFF2-40B4-BE49-F238E27FC236}">
              <a16:creationId xmlns:a16="http://schemas.microsoft.com/office/drawing/2014/main" xmlns="" id="{A1DACAAA-8F30-4EBA-AE09-3BB027F3E3A8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84" name="Rectangle 6">
          <a:extLst>
            <a:ext uri="{FF2B5EF4-FFF2-40B4-BE49-F238E27FC236}">
              <a16:creationId xmlns:a16="http://schemas.microsoft.com/office/drawing/2014/main" xmlns="" id="{B53C74E7-9E75-4A80-9099-9673ACC47E89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85" name="Rectangle 6">
          <a:extLst>
            <a:ext uri="{FF2B5EF4-FFF2-40B4-BE49-F238E27FC236}">
              <a16:creationId xmlns:a16="http://schemas.microsoft.com/office/drawing/2014/main" xmlns="" id="{C81279FC-9559-4643-BA58-E67F97313F0D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86" name="Rectangle 6">
          <a:extLst>
            <a:ext uri="{FF2B5EF4-FFF2-40B4-BE49-F238E27FC236}">
              <a16:creationId xmlns:a16="http://schemas.microsoft.com/office/drawing/2014/main" xmlns="" id="{01CA9316-C808-4FB2-A748-0E6E5DDD50B8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85725</xdr:rowOff>
    </xdr:to>
    <xdr:sp macro="" textlink="">
      <xdr:nvSpPr>
        <xdr:cNvPr id="87" name="Rectangle 6">
          <a:extLst>
            <a:ext uri="{FF2B5EF4-FFF2-40B4-BE49-F238E27FC236}">
              <a16:creationId xmlns:a16="http://schemas.microsoft.com/office/drawing/2014/main" xmlns="" id="{CD66F0C9-1D23-4C28-B4DA-E164368CBDEC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88" name="Rectangle 6">
          <a:extLst>
            <a:ext uri="{FF2B5EF4-FFF2-40B4-BE49-F238E27FC236}">
              <a16:creationId xmlns:a16="http://schemas.microsoft.com/office/drawing/2014/main" xmlns="" id="{3ED7DBC6-C199-4D01-B4AE-C3BA11D87A62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89" name="Rectangle 6">
          <a:extLst>
            <a:ext uri="{FF2B5EF4-FFF2-40B4-BE49-F238E27FC236}">
              <a16:creationId xmlns:a16="http://schemas.microsoft.com/office/drawing/2014/main" xmlns="" id="{0F099F97-DE7A-4D01-8539-822774393518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90" name="Rectangle 6">
          <a:extLst>
            <a:ext uri="{FF2B5EF4-FFF2-40B4-BE49-F238E27FC236}">
              <a16:creationId xmlns:a16="http://schemas.microsoft.com/office/drawing/2014/main" xmlns="" id="{CB7685D9-2341-4570-BFB6-A8A570E96999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91" name="Rectangle 6">
          <a:extLst>
            <a:ext uri="{FF2B5EF4-FFF2-40B4-BE49-F238E27FC236}">
              <a16:creationId xmlns:a16="http://schemas.microsoft.com/office/drawing/2014/main" xmlns="" id="{31C1996D-BF59-4265-B8BD-F10EDE5309D9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92" name="Rectangle 6">
          <a:extLst>
            <a:ext uri="{FF2B5EF4-FFF2-40B4-BE49-F238E27FC236}">
              <a16:creationId xmlns:a16="http://schemas.microsoft.com/office/drawing/2014/main" xmlns="" id="{E4AC2F86-E179-473A-90ED-107391DFA22F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93" name="Rectangle 6">
          <a:extLst>
            <a:ext uri="{FF2B5EF4-FFF2-40B4-BE49-F238E27FC236}">
              <a16:creationId xmlns:a16="http://schemas.microsoft.com/office/drawing/2014/main" xmlns="" id="{5F66EF27-754C-4C9F-9D21-9ECABB5D86B1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94" name="Rectangle 6">
          <a:extLst>
            <a:ext uri="{FF2B5EF4-FFF2-40B4-BE49-F238E27FC236}">
              <a16:creationId xmlns:a16="http://schemas.microsoft.com/office/drawing/2014/main" xmlns="" id="{12DB3FD2-325A-4172-A3B8-14524E4D0C2D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95" name="Rectangle 6">
          <a:extLst>
            <a:ext uri="{FF2B5EF4-FFF2-40B4-BE49-F238E27FC236}">
              <a16:creationId xmlns:a16="http://schemas.microsoft.com/office/drawing/2014/main" xmlns="" id="{E1C49B7A-CBAE-4691-AF75-9F05514152ED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96" name="Rectangle 6">
          <a:extLst>
            <a:ext uri="{FF2B5EF4-FFF2-40B4-BE49-F238E27FC236}">
              <a16:creationId xmlns:a16="http://schemas.microsoft.com/office/drawing/2014/main" xmlns="" id="{85DF1135-B312-47C9-A638-44A08C8BDA58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97" name="Rectangle 6">
          <a:extLst>
            <a:ext uri="{FF2B5EF4-FFF2-40B4-BE49-F238E27FC236}">
              <a16:creationId xmlns:a16="http://schemas.microsoft.com/office/drawing/2014/main" xmlns="" id="{4199892A-EDC0-4499-8FBF-1ACF99D18D62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98" name="Rectangle 6">
          <a:extLst>
            <a:ext uri="{FF2B5EF4-FFF2-40B4-BE49-F238E27FC236}">
              <a16:creationId xmlns:a16="http://schemas.microsoft.com/office/drawing/2014/main" xmlns="" id="{0D7078C1-D224-42CE-8EA0-5E41874B8069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99" name="Rectangle 6">
          <a:extLst>
            <a:ext uri="{FF2B5EF4-FFF2-40B4-BE49-F238E27FC236}">
              <a16:creationId xmlns:a16="http://schemas.microsoft.com/office/drawing/2014/main" xmlns="" id="{C921D2FC-3EF4-4834-B814-E53245FA565C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00" name="Rectangle 6">
          <a:extLst>
            <a:ext uri="{FF2B5EF4-FFF2-40B4-BE49-F238E27FC236}">
              <a16:creationId xmlns:a16="http://schemas.microsoft.com/office/drawing/2014/main" xmlns="" id="{49BDCAD7-8FA5-4B51-8FE4-74CC6524897A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01" name="Rectangle 6">
          <a:extLst>
            <a:ext uri="{FF2B5EF4-FFF2-40B4-BE49-F238E27FC236}">
              <a16:creationId xmlns:a16="http://schemas.microsoft.com/office/drawing/2014/main" xmlns="" id="{79C50FE7-F3BC-4F3E-9074-9EE2C55A56F7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02" name="Rectangle 6">
          <a:extLst>
            <a:ext uri="{FF2B5EF4-FFF2-40B4-BE49-F238E27FC236}">
              <a16:creationId xmlns:a16="http://schemas.microsoft.com/office/drawing/2014/main" xmlns="" id="{3FB16BEE-C6C3-4BDE-B4FC-38F8292BC097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03" name="Rectangle 6">
          <a:extLst>
            <a:ext uri="{FF2B5EF4-FFF2-40B4-BE49-F238E27FC236}">
              <a16:creationId xmlns:a16="http://schemas.microsoft.com/office/drawing/2014/main" xmlns="" id="{23F428A2-622D-4FD9-9641-E8229C091FF3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85725</xdr:rowOff>
    </xdr:to>
    <xdr:sp macro="" textlink="">
      <xdr:nvSpPr>
        <xdr:cNvPr id="104" name="Rectangle 6">
          <a:extLst>
            <a:ext uri="{FF2B5EF4-FFF2-40B4-BE49-F238E27FC236}">
              <a16:creationId xmlns:a16="http://schemas.microsoft.com/office/drawing/2014/main" xmlns="" id="{6E4502FD-9740-4520-B59A-BBF4E1A83376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05" name="Rectangle 6">
          <a:extLst>
            <a:ext uri="{FF2B5EF4-FFF2-40B4-BE49-F238E27FC236}">
              <a16:creationId xmlns:a16="http://schemas.microsoft.com/office/drawing/2014/main" xmlns="" id="{32ADD6B9-9A36-48F0-A2EA-41D5568E6C22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106" name="Rectangle 6">
          <a:extLst>
            <a:ext uri="{FF2B5EF4-FFF2-40B4-BE49-F238E27FC236}">
              <a16:creationId xmlns:a16="http://schemas.microsoft.com/office/drawing/2014/main" xmlns="" id="{88BB2871-7F8E-4CD4-876B-C29F28D88A61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07" name="Rectangle 6">
          <a:extLst>
            <a:ext uri="{FF2B5EF4-FFF2-40B4-BE49-F238E27FC236}">
              <a16:creationId xmlns:a16="http://schemas.microsoft.com/office/drawing/2014/main" xmlns="" id="{3485582D-EDE9-4EC0-A777-42557D665D8C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08" name="Rectangle 6">
          <a:extLst>
            <a:ext uri="{FF2B5EF4-FFF2-40B4-BE49-F238E27FC236}">
              <a16:creationId xmlns:a16="http://schemas.microsoft.com/office/drawing/2014/main" xmlns="" id="{A7F17188-A24C-4E52-8A1E-FD5F973CBAC4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85725</xdr:rowOff>
    </xdr:to>
    <xdr:sp macro="" textlink="">
      <xdr:nvSpPr>
        <xdr:cNvPr id="109" name="Rectangle 6">
          <a:extLst>
            <a:ext uri="{FF2B5EF4-FFF2-40B4-BE49-F238E27FC236}">
              <a16:creationId xmlns:a16="http://schemas.microsoft.com/office/drawing/2014/main" xmlns="" id="{12E70ECC-A397-4B57-922E-A4E9DD407C5A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10" name="Rectangle 6">
          <a:extLst>
            <a:ext uri="{FF2B5EF4-FFF2-40B4-BE49-F238E27FC236}">
              <a16:creationId xmlns:a16="http://schemas.microsoft.com/office/drawing/2014/main" xmlns="" id="{180E9570-73DB-42DD-ACD4-1537094BBD67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111" name="Rectangle 6">
          <a:extLst>
            <a:ext uri="{FF2B5EF4-FFF2-40B4-BE49-F238E27FC236}">
              <a16:creationId xmlns:a16="http://schemas.microsoft.com/office/drawing/2014/main" xmlns="" id="{51CE6045-B8C6-45B8-B1FB-C9EE2474B7F5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12" name="Rectangle 6">
          <a:extLst>
            <a:ext uri="{FF2B5EF4-FFF2-40B4-BE49-F238E27FC236}">
              <a16:creationId xmlns:a16="http://schemas.microsoft.com/office/drawing/2014/main" xmlns="" id="{DFA45C00-1CB9-4C2E-B372-C807FC8F4989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13" name="Rectangle 6">
          <a:extLst>
            <a:ext uri="{FF2B5EF4-FFF2-40B4-BE49-F238E27FC236}">
              <a16:creationId xmlns:a16="http://schemas.microsoft.com/office/drawing/2014/main" xmlns="" id="{1C089208-78E4-4B64-B7CB-295BC7CF602F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14" name="Rectangle 6">
          <a:extLst>
            <a:ext uri="{FF2B5EF4-FFF2-40B4-BE49-F238E27FC236}">
              <a16:creationId xmlns:a16="http://schemas.microsoft.com/office/drawing/2014/main" xmlns="" id="{9B9B3D1B-DFA1-461F-8C61-37D2B5DF1064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15" name="Rectangle 6">
          <a:extLst>
            <a:ext uri="{FF2B5EF4-FFF2-40B4-BE49-F238E27FC236}">
              <a16:creationId xmlns:a16="http://schemas.microsoft.com/office/drawing/2014/main" xmlns="" id="{556F2C2B-A3BD-416F-9953-5BC4523D23B3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16" name="Rectangle 6">
          <a:extLst>
            <a:ext uri="{FF2B5EF4-FFF2-40B4-BE49-F238E27FC236}">
              <a16:creationId xmlns:a16="http://schemas.microsoft.com/office/drawing/2014/main" xmlns="" id="{F88393E3-91CB-4F08-8679-B6115AB47703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117" name="Rectangle 6">
          <a:extLst>
            <a:ext uri="{FF2B5EF4-FFF2-40B4-BE49-F238E27FC236}">
              <a16:creationId xmlns:a16="http://schemas.microsoft.com/office/drawing/2014/main" xmlns="" id="{F7B09048-9F86-4F16-ABA5-C6958138C72F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18" name="Rectangle 6">
          <a:extLst>
            <a:ext uri="{FF2B5EF4-FFF2-40B4-BE49-F238E27FC236}">
              <a16:creationId xmlns:a16="http://schemas.microsoft.com/office/drawing/2014/main" xmlns="" id="{27399B76-110F-4A35-844E-FAB646E76E8A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19" name="Rectangle 6">
          <a:extLst>
            <a:ext uri="{FF2B5EF4-FFF2-40B4-BE49-F238E27FC236}">
              <a16:creationId xmlns:a16="http://schemas.microsoft.com/office/drawing/2014/main" xmlns="" id="{6022F163-6BAC-487E-922A-8CD421460F5E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20" name="Rectangle 6">
          <a:extLst>
            <a:ext uri="{FF2B5EF4-FFF2-40B4-BE49-F238E27FC236}">
              <a16:creationId xmlns:a16="http://schemas.microsoft.com/office/drawing/2014/main" xmlns="" id="{76872CDD-1A52-47E0-9B9D-2DA5B6A87A03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165230</xdr:rowOff>
    </xdr:to>
    <xdr:sp macro="" textlink="">
      <xdr:nvSpPr>
        <xdr:cNvPr id="121" name="Rectangle 6">
          <a:extLst>
            <a:ext uri="{FF2B5EF4-FFF2-40B4-BE49-F238E27FC236}">
              <a16:creationId xmlns:a16="http://schemas.microsoft.com/office/drawing/2014/main" xmlns="" id="{B290CEFD-7835-4BCF-9B42-D95A9AB1CB0C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22" name="Rectangle 6">
          <a:extLst>
            <a:ext uri="{FF2B5EF4-FFF2-40B4-BE49-F238E27FC236}">
              <a16:creationId xmlns:a16="http://schemas.microsoft.com/office/drawing/2014/main" xmlns="" id="{4C2B7DC9-2585-4A73-BA71-B8FBD17E162B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2990850</xdr:colOff>
      <xdr:row>2946</xdr:row>
      <xdr:rowOff>0</xdr:rowOff>
    </xdr:from>
    <xdr:to>
      <xdr:col>1</xdr:col>
      <xdr:colOff>180975</xdr:colOff>
      <xdr:row>2946</xdr:row>
      <xdr:rowOff>161925</xdr:rowOff>
    </xdr:to>
    <xdr:sp macro="" textlink="">
      <xdr:nvSpPr>
        <xdr:cNvPr id="123" name="Rectangle 6">
          <a:extLst>
            <a:ext uri="{FF2B5EF4-FFF2-40B4-BE49-F238E27FC236}">
              <a16:creationId xmlns:a16="http://schemas.microsoft.com/office/drawing/2014/main" xmlns="" id="{162F0AB1-04CF-461E-81C4-FE69E205B1EE}"/>
            </a:ext>
          </a:extLst>
        </xdr:cNvPr>
        <xdr:cNvSpPr>
          <a:spLocks noChangeArrowheads="1"/>
        </xdr:cNvSpPr>
      </xdr:nvSpPr>
      <xdr:spPr bwMode="auto">
        <a:xfrm>
          <a:off x="371475" y="103651050"/>
          <a:ext cx="1809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24" name="Rectangle 6">
          <a:extLst>
            <a:ext uri="{FF2B5EF4-FFF2-40B4-BE49-F238E27FC236}">
              <a16:creationId xmlns:a16="http://schemas.microsoft.com/office/drawing/2014/main" xmlns="" id="{9D0D21A9-B3BD-493C-9F79-A3460EFAFA2C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857250</xdr:colOff>
      <xdr:row>2947</xdr:row>
      <xdr:rowOff>409575</xdr:rowOff>
    </xdr:from>
    <xdr:ext cx="189035" cy="323850"/>
    <xdr:sp macro="" textlink="">
      <xdr:nvSpPr>
        <xdr:cNvPr id="125" name="Rectangle 6">
          <a:extLst>
            <a:ext uri="{FF2B5EF4-FFF2-40B4-BE49-F238E27FC236}">
              <a16:creationId xmlns:a16="http://schemas.microsoft.com/office/drawing/2014/main" xmlns="" id="{0A52D83E-782D-4A00-AA66-B50155E2637D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85725"/>
    <xdr:sp macro="" textlink="">
      <xdr:nvSpPr>
        <xdr:cNvPr id="126" name="Rectangle 6">
          <a:extLst>
            <a:ext uri="{FF2B5EF4-FFF2-40B4-BE49-F238E27FC236}">
              <a16:creationId xmlns:a16="http://schemas.microsoft.com/office/drawing/2014/main" xmlns="" id="{9ED7153C-BB9D-4016-B897-0EBF70134AF8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85725"/>
    <xdr:sp macro="" textlink="">
      <xdr:nvSpPr>
        <xdr:cNvPr id="127" name="Rectangle 6">
          <a:extLst>
            <a:ext uri="{FF2B5EF4-FFF2-40B4-BE49-F238E27FC236}">
              <a16:creationId xmlns:a16="http://schemas.microsoft.com/office/drawing/2014/main" xmlns="" id="{DC96ED28-878A-4F38-88CA-A413C4E2971C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28" name="Rectangle 6">
          <a:extLst>
            <a:ext uri="{FF2B5EF4-FFF2-40B4-BE49-F238E27FC236}">
              <a16:creationId xmlns:a16="http://schemas.microsoft.com/office/drawing/2014/main" xmlns="" id="{C5ED9DB4-1D47-4EF7-B3F7-23A3C51C6EBD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23850"/>
    <xdr:sp macro="" textlink="">
      <xdr:nvSpPr>
        <xdr:cNvPr id="129" name="Rectangle 6">
          <a:extLst>
            <a:ext uri="{FF2B5EF4-FFF2-40B4-BE49-F238E27FC236}">
              <a16:creationId xmlns:a16="http://schemas.microsoft.com/office/drawing/2014/main" xmlns="" id="{8895B793-7B8D-44B4-A340-88C62B8B743E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30" name="Rectangle 6">
          <a:extLst>
            <a:ext uri="{FF2B5EF4-FFF2-40B4-BE49-F238E27FC236}">
              <a16:creationId xmlns:a16="http://schemas.microsoft.com/office/drawing/2014/main" xmlns="" id="{88D6030B-F285-4345-8718-C2FD99EBF41A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31" name="Rectangle 6">
          <a:extLst>
            <a:ext uri="{FF2B5EF4-FFF2-40B4-BE49-F238E27FC236}">
              <a16:creationId xmlns:a16="http://schemas.microsoft.com/office/drawing/2014/main" xmlns="" id="{AB77708B-A698-4215-9043-9C7594190099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32" name="Rectangle 6">
          <a:extLst>
            <a:ext uri="{FF2B5EF4-FFF2-40B4-BE49-F238E27FC236}">
              <a16:creationId xmlns:a16="http://schemas.microsoft.com/office/drawing/2014/main" xmlns="" id="{7D2F81EB-82FA-446C-A280-9C6F92AAF21A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23850"/>
    <xdr:sp macro="" textlink="">
      <xdr:nvSpPr>
        <xdr:cNvPr id="133" name="Rectangle 6">
          <a:extLst>
            <a:ext uri="{FF2B5EF4-FFF2-40B4-BE49-F238E27FC236}">
              <a16:creationId xmlns:a16="http://schemas.microsoft.com/office/drawing/2014/main" xmlns="" id="{5DAD42ED-97F9-4047-B006-C292272A0442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34" name="Rectangle 6">
          <a:extLst>
            <a:ext uri="{FF2B5EF4-FFF2-40B4-BE49-F238E27FC236}">
              <a16:creationId xmlns:a16="http://schemas.microsoft.com/office/drawing/2014/main" xmlns="" id="{560A9AA7-4CB3-4065-83F5-278E53CE9769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35" name="Rectangle 6">
          <a:extLst>
            <a:ext uri="{FF2B5EF4-FFF2-40B4-BE49-F238E27FC236}">
              <a16:creationId xmlns:a16="http://schemas.microsoft.com/office/drawing/2014/main" xmlns="" id="{CCF6B063-81AF-4C58-BDF0-762CA8BDC16E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36" name="Rectangle 6">
          <a:extLst>
            <a:ext uri="{FF2B5EF4-FFF2-40B4-BE49-F238E27FC236}">
              <a16:creationId xmlns:a16="http://schemas.microsoft.com/office/drawing/2014/main" xmlns="" id="{9D11D6BA-FB54-43FD-82B3-BEC018B6DACB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37" name="Rectangle 6">
          <a:extLst>
            <a:ext uri="{FF2B5EF4-FFF2-40B4-BE49-F238E27FC236}">
              <a16:creationId xmlns:a16="http://schemas.microsoft.com/office/drawing/2014/main" xmlns="" id="{3EF8F51E-52A7-4E64-8F84-6A7834E41DB3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38" name="Rectangle 6">
          <a:extLst>
            <a:ext uri="{FF2B5EF4-FFF2-40B4-BE49-F238E27FC236}">
              <a16:creationId xmlns:a16="http://schemas.microsoft.com/office/drawing/2014/main" xmlns="" id="{40A628F0-9021-4EFE-81B6-A5FBB08B554E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23850"/>
    <xdr:sp macro="" textlink="">
      <xdr:nvSpPr>
        <xdr:cNvPr id="139" name="Rectangle 6">
          <a:extLst>
            <a:ext uri="{FF2B5EF4-FFF2-40B4-BE49-F238E27FC236}">
              <a16:creationId xmlns:a16="http://schemas.microsoft.com/office/drawing/2014/main" xmlns="" id="{E7878D7D-6057-4D4F-85CC-7B1E0FC94805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40" name="Rectangle 6">
          <a:extLst>
            <a:ext uri="{FF2B5EF4-FFF2-40B4-BE49-F238E27FC236}">
              <a16:creationId xmlns:a16="http://schemas.microsoft.com/office/drawing/2014/main" xmlns="" id="{A73131B7-5797-45B6-A776-3A6EEE49CD71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41" name="Rectangle 6">
          <a:extLst>
            <a:ext uri="{FF2B5EF4-FFF2-40B4-BE49-F238E27FC236}">
              <a16:creationId xmlns:a16="http://schemas.microsoft.com/office/drawing/2014/main" xmlns="" id="{C767F2E6-9CEC-441A-8F49-FEC5972791AA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42" name="Rectangle 6">
          <a:extLst>
            <a:ext uri="{FF2B5EF4-FFF2-40B4-BE49-F238E27FC236}">
              <a16:creationId xmlns:a16="http://schemas.microsoft.com/office/drawing/2014/main" xmlns="" id="{D9599CFA-EBC6-491C-83C4-A3F6CBEE2909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23850"/>
    <xdr:sp macro="" textlink="">
      <xdr:nvSpPr>
        <xdr:cNvPr id="143" name="Rectangle 6">
          <a:extLst>
            <a:ext uri="{FF2B5EF4-FFF2-40B4-BE49-F238E27FC236}">
              <a16:creationId xmlns:a16="http://schemas.microsoft.com/office/drawing/2014/main" xmlns="" id="{1E66BFA4-6713-4B16-A8E8-78535E7B2D26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44" name="Rectangle 6">
          <a:extLst>
            <a:ext uri="{FF2B5EF4-FFF2-40B4-BE49-F238E27FC236}">
              <a16:creationId xmlns:a16="http://schemas.microsoft.com/office/drawing/2014/main" xmlns="" id="{7797071E-9975-44C7-87A5-9E162F6CFE48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71450"/>
    <xdr:sp macro="" textlink="">
      <xdr:nvSpPr>
        <xdr:cNvPr id="145" name="Rectangle 6">
          <a:extLst>
            <a:ext uri="{FF2B5EF4-FFF2-40B4-BE49-F238E27FC236}">
              <a16:creationId xmlns:a16="http://schemas.microsoft.com/office/drawing/2014/main" xmlns="" id="{23AA6BAE-1DA3-440B-B1B1-2D445F92BA4F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46" name="Rectangle 6">
          <a:extLst>
            <a:ext uri="{FF2B5EF4-FFF2-40B4-BE49-F238E27FC236}">
              <a16:creationId xmlns:a16="http://schemas.microsoft.com/office/drawing/2014/main" xmlns="" id="{0371095E-9528-4D81-A608-66802AEF6377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47" name="Rectangle 6">
          <a:extLst>
            <a:ext uri="{FF2B5EF4-FFF2-40B4-BE49-F238E27FC236}">
              <a16:creationId xmlns:a16="http://schemas.microsoft.com/office/drawing/2014/main" xmlns="" id="{912EEC3B-874B-4620-A9E6-92E18E323C5D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85725"/>
    <xdr:sp macro="" textlink="">
      <xdr:nvSpPr>
        <xdr:cNvPr id="148" name="Rectangle 6">
          <a:extLst>
            <a:ext uri="{FF2B5EF4-FFF2-40B4-BE49-F238E27FC236}">
              <a16:creationId xmlns:a16="http://schemas.microsoft.com/office/drawing/2014/main" xmlns="" id="{814A2C0C-424F-437C-8E14-5A636A2C9E83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49" name="Rectangle 6">
          <a:extLst>
            <a:ext uri="{FF2B5EF4-FFF2-40B4-BE49-F238E27FC236}">
              <a16:creationId xmlns:a16="http://schemas.microsoft.com/office/drawing/2014/main" xmlns="" id="{8C9CE545-9A51-43C6-BE4A-05B1B50F12B8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150" name="Rectangle 6">
          <a:extLst>
            <a:ext uri="{FF2B5EF4-FFF2-40B4-BE49-F238E27FC236}">
              <a16:creationId xmlns:a16="http://schemas.microsoft.com/office/drawing/2014/main" xmlns="" id="{768919B7-F591-4A52-84D2-090290F91E48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51" name="Rectangle 6">
          <a:extLst>
            <a:ext uri="{FF2B5EF4-FFF2-40B4-BE49-F238E27FC236}">
              <a16:creationId xmlns:a16="http://schemas.microsoft.com/office/drawing/2014/main" xmlns="" id="{D5CD4C5A-9174-431F-BA15-D701238EBABC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52" name="Rectangle 6">
          <a:extLst>
            <a:ext uri="{FF2B5EF4-FFF2-40B4-BE49-F238E27FC236}">
              <a16:creationId xmlns:a16="http://schemas.microsoft.com/office/drawing/2014/main" xmlns="" id="{9EDE5CC4-E5FA-434D-AF4E-EA30648495B4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85725"/>
    <xdr:sp macro="" textlink="">
      <xdr:nvSpPr>
        <xdr:cNvPr id="153" name="Rectangle 6">
          <a:extLst>
            <a:ext uri="{FF2B5EF4-FFF2-40B4-BE49-F238E27FC236}">
              <a16:creationId xmlns:a16="http://schemas.microsoft.com/office/drawing/2014/main" xmlns="" id="{35A5E91C-A505-4F21-A81E-66E075B7A1A7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54" name="Rectangle 6">
          <a:extLst>
            <a:ext uri="{FF2B5EF4-FFF2-40B4-BE49-F238E27FC236}">
              <a16:creationId xmlns:a16="http://schemas.microsoft.com/office/drawing/2014/main" xmlns="" id="{AAC5AD92-C112-464B-BA1A-DF53F9D21E80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155" name="Rectangle 6">
          <a:extLst>
            <a:ext uri="{FF2B5EF4-FFF2-40B4-BE49-F238E27FC236}">
              <a16:creationId xmlns:a16="http://schemas.microsoft.com/office/drawing/2014/main" xmlns="" id="{D36D5E4F-ED9B-43F7-AEFA-A8CEE5788CD0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56" name="Rectangle 6">
          <a:extLst>
            <a:ext uri="{FF2B5EF4-FFF2-40B4-BE49-F238E27FC236}">
              <a16:creationId xmlns:a16="http://schemas.microsoft.com/office/drawing/2014/main" xmlns="" id="{426D9B7C-52C1-4A56-A5E3-4286A92820B1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57" name="Rectangle 6">
          <a:extLst>
            <a:ext uri="{FF2B5EF4-FFF2-40B4-BE49-F238E27FC236}">
              <a16:creationId xmlns:a16="http://schemas.microsoft.com/office/drawing/2014/main" xmlns="" id="{C21EE755-3810-4432-A948-D7472ED48C7A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58" name="Rectangle 6">
          <a:extLst>
            <a:ext uri="{FF2B5EF4-FFF2-40B4-BE49-F238E27FC236}">
              <a16:creationId xmlns:a16="http://schemas.microsoft.com/office/drawing/2014/main" xmlns="" id="{837A6E12-2177-458D-92BC-1B151A94AF49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59" name="Rectangle 6">
          <a:extLst>
            <a:ext uri="{FF2B5EF4-FFF2-40B4-BE49-F238E27FC236}">
              <a16:creationId xmlns:a16="http://schemas.microsoft.com/office/drawing/2014/main" xmlns="" id="{4441960A-A306-43D4-BA86-0EF1783DE3CD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60" name="Rectangle 6">
          <a:extLst>
            <a:ext uri="{FF2B5EF4-FFF2-40B4-BE49-F238E27FC236}">
              <a16:creationId xmlns:a16="http://schemas.microsoft.com/office/drawing/2014/main" xmlns="" id="{06AA0533-B69D-495D-ADA1-C81F809078DE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161" name="Rectangle 6">
          <a:extLst>
            <a:ext uri="{FF2B5EF4-FFF2-40B4-BE49-F238E27FC236}">
              <a16:creationId xmlns:a16="http://schemas.microsoft.com/office/drawing/2014/main" xmlns="" id="{B5CC01A9-1406-43BE-BC99-EE429F3061CB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62" name="Rectangle 6">
          <a:extLst>
            <a:ext uri="{FF2B5EF4-FFF2-40B4-BE49-F238E27FC236}">
              <a16:creationId xmlns:a16="http://schemas.microsoft.com/office/drawing/2014/main" xmlns="" id="{B14AA02B-828B-4E83-A215-0DE503BA6FF5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63" name="Rectangle 6">
          <a:extLst>
            <a:ext uri="{FF2B5EF4-FFF2-40B4-BE49-F238E27FC236}">
              <a16:creationId xmlns:a16="http://schemas.microsoft.com/office/drawing/2014/main" xmlns="" id="{BCE59A9C-2F95-4A4E-B0C2-BD4A8FE30E83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64" name="Rectangle 6">
          <a:extLst>
            <a:ext uri="{FF2B5EF4-FFF2-40B4-BE49-F238E27FC236}">
              <a16:creationId xmlns:a16="http://schemas.microsoft.com/office/drawing/2014/main" xmlns="" id="{330E06DD-EBB4-42EE-BB14-B29A35F4D5C7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165" name="Rectangle 6">
          <a:extLst>
            <a:ext uri="{FF2B5EF4-FFF2-40B4-BE49-F238E27FC236}">
              <a16:creationId xmlns:a16="http://schemas.microsoft.com/office/drawing/2014/main" xmlns="" id="{D456FEEA-0BFC-4239-8247-F123E7B3B874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66" name="Rectangle 6">
          <a:extLst>
            <a:ext uri="{FF2B5EF4-FFF2-40B4-BE49-F238E27FC236}">
              <a16:creationId xmlns:a16="http://schemas.microsoft.com/office/drawing/2014/main" xmlns="" id="{1E066107-C403-489B-89B4-D41D1F2AE344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67" name="Rectangle 6">
          <a:extLst>
            <a:ext uri="{FF2B5EF4-FFF2-40B4-BE49-F238E27FC236}">
              <a16:creationId xmlns:a16="http://schemas.microsoft.com/office/drawing/2014/main" xmlns="" id="{6A9C4104-9729-4669-909F-F1A37FD2327E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85725"/>
    <xdr:sp macro="" textlink="">
      <xdr:nvSpPr>
        <xdr:cNvPr id="168" name="Rectangle 6">
          <a:extLst>
            <a:ext uri="{FF2B5EF4-FFF2-40B4-BE49-F238E27FC236}">
              <a16:creationId xmlns:a16="http://schemas.microsoft.com/office/drawing/2014/main" xmlns="" id="{99DB5595-50BA-4216-81E5-826D8B66452D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69" name="Rectangle 6">
          <a:extLst>
            <a:ext uri="{FF2B5EF4-FFF2-40B4-BE49-F238E27FC236}">
              <a16:creationId xmlns:a16="http://schemas.microsoft.com/office/drawing/2014/main" xmlns="" id="{C7BDBB4E-B1B1-4739-A7C7-7126D1F4E67D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170" name="Rectangle 6">
          <a:extLst>
            <a:ext uri="{FF2B5EF4-FFF2-40B4-BE49-F238E27FC236}">
              <a16:creationId xmlns:a16="http://schemas.microsoft.com/office/drawing/2014/main" xmlns="" id="{2A1AB0DE-5F58-4E28-8C1E-CAD31BEAC570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71" name="Rectangle 6">
          <a:extLst>
            <a:ext uri="{FF2B5EF4-FFF2-40B4-BE49-F238E27FC236}">
              <a16:creationId xmlns:a16="http://schemas.microsoft.com/office/drawing/2014/main" xmlns="" id="{8510B3F8-DD72-4DDA-B475-1FC5B38B3AF4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72" name="Rectangle 6">
          <a:extLst>
            <a:ext uri="{FF2B5EF4-FFF2-40B4-BE49-F238E27FC236}">
              <a16:creationId xmlns:a16="http://schemas.microsoft.com/office/drawing/2014/main" xmlns="" id="{EF593D32-6086-44B3-82FC-5FC188F47E54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85725"/>
    <xdr:sp macro="" textlink="">
      <xdr:nvSpPr>
        <xdr:cNvPr id="173" name="Rectangle 6">
          <a:extLst>
            <a:ext uri="{FF2B5EF4-FFF2-40B4-BE49-F238E27FC236}">
              <a16:creationId xmlns:a16="http://schemas.microsoft.com/office/drawing/2014/main" xmlns="" id="{211E4776-E1DD-42AE-8203-86BEE3DC8F95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74" name="Rectangle 6">
          <a:extLst>
            <a:ext uri="{FF2B5EF4-FFF2-40B4-BE49-F238E27FC236}">
              <a16:creationId xmlns:a16="http://schemas.microsoft.com/office/drawing/2014/main" xmlns="" id="{843EADBC-1163-47C2-B291-A687D17972AC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175" name="Rectangle 6">
          <a:extLst>
            <a:ext uri="{FF2B5EF4-FFF2-40B4-BE49-F238E27FC236}">
              <a16:creationId xmlns:a16="http://schemas.microsoft.com/office/drawing/2014/main" xmlns="" id="{837951AF-5837-483F-9026-1EE981FBAE7C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76" name="Rectangle 6">
          <a:extLst>
            <a:ext uri="{FF2B5EF4-FFF2-40B4-BE49-F238E27FC236}">
              <a16:creationId xmlns:a16="http://schemas.microsoft.com/office/drawing/2014/main" xmlns="" id="{E1C67B6F-6CE3-4D8B-9E6C-0786E36C9CC2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77" name="Rectangle 6">
          <a:extLst>
            <a:ext uri="{FF2B5EF4-FFF2-40B4-BE49-F238E27FC236}">
              <a16:creationId xmlns:a16="http://schemas.microsoft.com/office/drawing/2014/main" xmlns="" id="{9A74DED1-BFE0-4566-8864-F6932A0D4F9E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78" name="Rectangle 6">
          <a:extLst>
            <a:ext uri="{FF2B5EF4-FFF2-40B4-BE49-F238E27FC236}">
              <a16:creationId xmlns:a16="http://schemas.microsoft.com/office/drawing/2014/main" xmlns="" id="{C698BDFF-3C70-4DD4-AAB9-A902B28015C1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79" name="Rectangle 6">
          <a:extLst>
            <a:ext uri="{FF2B5EF4-FFF2-40B4-BE49-F238E27FC236}">
              <a16:creationId xmlns:a16="http://schemas.microsoft.com/office/drawing/2014/main" xmlns="" id="{D86BF12B-4554-41E1-9BAD-AF25068C9B17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80" name="Rectangle 6">
          <a:extLst>
            <a:ext uri="{FF2B5EF4-FFF2-40B4-BE49-F238E27FC236}">
              <a16:creationId xmlns:a16="http://schemas.microsoft.com/office/drawing/2014/main" xmlns="" id="{DDF4C592-15F3-4A58-B99F-6E2C5E5B060F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181" name="Rectangle 6">
          <a:extLst>
            <a:ext uri="{FF2B5EF4-FFF2-40B4-BE49-F238E27FC236}">
              <a16:creationId xmlns:a16="http://schemas.microsoft.com/office/drawing/2014/main" xmlns="" id="{FAAA4D59-CCCF-488D-A5F4-DFDBE13EFB71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82" name="Rectangle 6">
          <a:extLst>
            <a:ext uri="{FF2B5EF4-FFF2-40B4-BE49-F238E27FC236}">
              <a16:creationId xmlns:a16="http://schemas.microsoft.com/office/drawing/2014/main" xmlns="" id="{E54971CC-7B7A-4FF6-8E5E-85789FB04ADD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83" name="Rectangle 6">
          <a:extLst>
            <a:ext uri="{FF2B5EF4-FFF2-40B4-BE49-F238E27FC236}">
              <a16:creationId xmlns:a16="http://schemas.microsoft.com/office/drawing/2014/main" xmlns="" id="{88FD0AEA-7CEF-426B-8E31-21834B5B9D9F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84" name="Rectangle 6">
          <a:extLst>
            <a:ext uri="{FF2B5EF4-FFF2-40B4-BE49-F238E27FC236}">
              <a16:creationId xmlns:a16="http://schemas.microsoft.com/office/drawing/2014/main" xmlns="" id="{C5A309B6-BC88-4C45-BF92-37ECAE9036A3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185" name="Rectangle 6">
          <a:extLst>
            <a:ext uri="{FF2B5EF4-FFF2-40B4-BE49-F238E27FC236}">
              <a16:creationId xmlns:a16="http://schemas.microsoft.com/office/drawing/2014/main" xmlns="" id="{3C3F6D00-23A9-4DAC-BE1C-6B8C6CEE25A4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86" name="Rectangle 6">
          <a:extLst>
            <a:ext uri="{FF2B5EF4-FFF2-40B4-BE49-F238E27FC236}">
              <a16:creationId xmlns:a16="http://schemas.microsoft.com/office/drawing/2014/main" xmlns="" id="{921D4F8C-2138-42CD-849C-DF8F581B0CE1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87" name="Rectangle 6">
          <a:extLst>
            <a:ext uri="{FF2B5EF4-FFF2-40B4-BE49-F238E27FC236}">
              <a16:creationId xmlns:a16="http://schemas.microsoft.com/office/drawing/2014/main" xmlns="" id="{DE54AEA3-2665-4970-B769-7F219B547C32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85725"/>
    <xdr:sp macro="" textlink="">
      <xdr:nvSpPr>
        <xdr:cNvPr id="188" name="Rectangle 6">
          <a:extLst>
            <a:ext uri="{FF2B5EF4-FFF2-40B4-BE49-F238E27FC236}">
              <a16:creationId xmlns:a16="http://schemas.microsoft.com/office/drawing/2014/main" xmlns="" id="{B3927B52-B618-4A3F-842A-1228D60F7255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89" name="Rectangle 6">
          <a:extLst>
            <a:ext uri="{FF2B5EF4-FFF2-40B4-BE49-F238E27FC236}">
              <a16:creationId xmlns:a16="http://schemas.microsoft.com/office/drawing/2014/main" xmlns="" id="{73802EEA-1FBD-42AD-93E4-901076071FF8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190" name="Rectangle 6">
          <a:extLst>
            <a:ext uri="{FF2B5EF4-FFF2-40B4-BE49-F238E27FC236}">
              <a16:creationId xmlns:a16="http://schemas.microsoft.com/office/drawing/2014/main" xmlns="" id="{7E137DF9-4E4D-4878-9E8D-BCEB07FF663C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91" name="Rectangle 6">
          <a:extLst>
            <a:ext uri="{FF2B5EF4-FFF2-40B4-BE49-F238E27FC236}">
              <a16:creationId xmlns:a16="http://schemas.microsoft.com/office/drawing/2014/main" xmlns="" id="{A71B3D82-9CC0-4255-A2A9-42EE3090AEC9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92" name="Rectangle 6">
          <a:extLst>
            <a:ext uri="{FF2B5EF4-FFF2-40B4-BE49-F238E27FC236}">
              <a16:creationId xmlns:a16="http://schemas.microsoft.com/office/drawing/2014/main" xmlns="" id="{727EC723-60BC-4749-8926-FD22B4C2FEE3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85725"/>
    <xdr:sp macro="" textlink="">
      <xdr:nvSpPr>
        <xdr:cNvPr id="193" name="Rectangle 6">
          <a:extLst>
            <a:ext uri="{FF2B5EF4-FFF2-40B4-BE49-F238E27FC236}">
              <a16:creationId xmlns:a16="http://schemas.microsoft.com/office/drawing/2014/main" xmlns="" id="{17003C21-16A4-45FA-BA5C-368B80E93634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94" name="Rectangle 6">
          <a:extLst>
            <a:ext uri="{FF2B5EF4-FFF2-40B4-BE49-F238E27FC236}">
              <a16:creationId xmlns:a16="http://schemas.microsoft.com/office/drawing/2014/main" xmlns="" id="{187C09F3-E362-4560-99F5-A56AC70EADD6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195" name="Rectangle 6">
          <a:extLst>
            <a:ext uri="{FF2B5EF4-FFF2-40B4-BE49-F238E27FC236}">
              <a16:creationId xmlns:a16="http://schemas.microsoft.com/office/drawing/2014/main" xmlns="" id="{2A387E9D-AF4C-4E09-B412-DCC2A85067FB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96" name="Rectangle 6">
          <a:extLst>
            <a:ext uri="{FF2B5EF4-FFF2-40B4-BE49-F238E27FC236}">
              <a16:creationId xmlns:a16="http://schemas.microsoft.com/office/drawing/2014/main" xmlns="" id="{B80157BA-11A4-40B8-B204-1DA483F2F4D4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97" name="Rectangle 6">
          <a:extLst>
            <a:ext uri="{FF2B5EF4-FFF2-40B4-BE49-F238E27FC236}">
              <a16:creationId xmlns:a16="http://schemas.microsoft.com/office/drawing/2014/main" xmlns="" id="{A30FD791-ACF2-49B3-BD4C-E37D087E7531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98" name="Rectangle 6">
          <a:extLst>
            <a:ext uri="{FF2B5EF4-FFF2-40B4-BE49-F238E27FC236}">
              <a16:creationId xmlns:a16="http://schemas.microsoft.com/office/drawing/2014/main" xmlns="" id="{780BC6C0-1CE5-44F9-AA92-F30F2E556308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199" name="Rectangle 6">
          <a:extLst>
            <a:ext uri="{FF2B5EF4-FFF2-40B4-BE49-F238E27FC236}">
              <a16:creationId xmlns:a16="http://schemas.microsoft.com/office/drawing/2014/main" xmlns="" id="{31C65001-9551-479E-AF25-9640EEEDBB7B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00" name="Rectangle 6">
          <a:extLst>
            <a:ext uri="{FF2B5EF4-FFF2-40B4-BE49-F238E27FC236}">
              <a16:creationId xmlns:a16="http://schemas.microsoft.com/office/drawing/2014/main" xmlns="" id="{930C78F0-171A-4E62-8B8D-A18B4097439C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201" name="Rectangle 6">
          <a:extLst>
            <a:ext uri="{FF2B5EF4-FFF2-40B4-BE49-F238E27FC236}">
              <a16:creationId xmlns:a16="http://schemas.microsoft.com/office/drawing/2014/main" xmlns="" id="{CB2D6631-68E3-4F5B-A4D2-F6096FAD616C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02" name="Rectangle 6">
          <a:extLst>
            <a:ext uri="{FF2B5EF4-FFF2-40B4-BE49-F238E27FC236}">
              <a16:creationId xmlns:a16="http://schemas.microsoft.com/office/drawing/2014/main" xmlns="" id="{40CB8F0E-7F10-4328-B51B-22A94108319D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03" name="Rectangle 6">
          <a:extLst>
            <a:ext uri="{FF2B5EF4-FFF2-40B4-BE49-F238E27FC236}">
              <a16:creationId xmlns:a16="http://schemas.microsoft.com/office/drawing/2014/main" xmlns="" id="{49C3D25D-95F3-4457-ADCB-46F3A0A7BBAF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04" name="Rectangle 6">
          <a:extLst>
            <a:ext uri="{FF2B5EF4-FFF2-40B4-BE49-F238E27FC236}">
              <a16:creationId xmlns:a16="http://schemas.microsoft.com/office/drawing/2014/main" xmlns="" id="{A8DAD607-BF4F-4B61-A42F-4685F310558E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205" name="Rectangle 6">
          <a:extLst>
            <a:ext uri="{FF2B5EF4-FFF2-40B4-BE49-F238E27FC236}">
              <a16:creationId xmlns:a16="http://schemas.microsoft.com/office/drawing/2014/main" xmlns="" id="{F915992D-CFA6-419D-BA14-C76D14E3EDC6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06" name="Rectangle 6">
          <a:extLst>
            <a:ext uri="{FF2B5EF4-FFF2-40B4-BE49-F238E27FC236}">
              <a16:creationId xmlns:a16="http://schemas.microsoft.com/office/drawing/2014/main" xmlns="" id="{7CC95E95-18FF-4634-A66C-EFAE852D70B3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07" name="Rectangle 6">
          <a:extLst>
            <a:ext uri="{FF2B5EF4-FFF2-40B4-BE49-F238E27FC236}">
              <a16:creationId xmlns:a16="http://schemas.microsoft.com/office/drawing/2014/main" xmlns="" id="{DE434E10-3DF8-40F0-9681-145005F48FD5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08" name="Rectangle 6">
          <a:extLst>
            <a:ext uri="{FF2B5EF4-FFF2-40B4-BE49-F238E27FC236}">
              <a16:creationId xmlns:a16="http://schemas.microsoft.com/office/drawing/2014/main" xmlns="" id="{45D2B726-5804-4B0D-B95B-DC8E6D662ACD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09" name="Rectangle 6">
          <a:extLst>
            <a:ext uri="{FF2B5EF4-FFF2-40B4-BE49-F238E27FC236}">
              <a16:creationId xmlns:a16="http://schemas.microsoft.com/office/drawing/2014/main" xmlns="" id="{6034C48C-2A42-4189-B4E6-B1A193AD9915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85725"/>
    <xdr:sp macro="" textlink="">
      <xdr:nvSpPr>
        <xdr:cNvPr id="210" name="Rectangle 6">
          <a:extLst>
            <a:ext uri="{FF2B5EF4-FFF2-40B4-BE49-F238E27FC236}">
              <a16:creationId xmlns:a16="http://schemas.microsoft.com/office/drawing/2014/main" xmlns="" id="{2374C5A1-9699-4642-8751-752893B1B911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11" name="Rectangle 6">
          <a:extLst>
            <a:ext uri="{FF2B5EF4-FFF2-40B4-BE49-F238E27FC236}">
              <a16:creationId xmlns:a16="http://schemas.microsoft.com/office/drawing/2014/main" xmlns="" id="{B7640BDD-D134-4CB3-84A7-411D73735EDF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212" name="Rectangle 6">
          <a:extLst>
            <a:ext uri="{FF2B5EF4-FFF2-40B4-BE49-F238E27FC236}">
              <a16:creationId xmlns:a16="http://schemas.microsoft.com/office/drawing/2014/main" xmlns="" id="{38ABB3DD-4316-4109-B058-B4A0C1161C99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13" name="Rectangle 6">
          <a:extLst>
            <a:ext uri="{FF2B5EF4-FFF2-40B4-BE49-F238E27FC236}">
              <a16:creationId xmlns:a16="http://schemas.microsoft.com/office/drawing/2014/main" xmlns="" id="{AA1B5969-DBF5-4785-A51E-880015489A04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14" name="Rectangle 6">
          <a:extLst>
            <a:ext uri="{FF2B5EF4-FFF2-40B4-BE49-F238E27FC236}">
              <a16:creationId xmlns:a16="http://schemas.microsoft.com/office/drawing/2014/main" xmlns="" id="{EC7F6638-0B14-4DCF-A877-421700DD8FE6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85725"/>
    <xdr:sp macro="" textlink="">
      <xdr:nvSpPr>
        <xdr:cNvPr id="215" name="Rectangle 6">
          <a:extLst>
            <a:ext uri="{FF2B5EF4-FFF2-40B4-BE49-F238E27FC236}">
              <a16:creationId xmlns:a16="http://schemas.microsoft.com/office/drawing/2014/main" xmlns="" id="{8819D1DC-20D4-4C6A-A452-BE2B3C4027A0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16" name="Rectangle 6">
          <a:extLst>
            <a:ext uri="{FF2B5EF4-FFF2-40B4-BE49-F238E27FC236}">
              <a16:creationId xmlns:a16="http://schemas.microsoft.com/office/drawing/2014/main" xmlns="" id="{7FDEEBE8-6880-47E7-88C3-E10ED850D4F8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217" name="Rectangle 6">
          <a:extLst>
            <a:ext uri="{FF2B5EF4-FFF2-40B4-BE49-F238E27FC236}">
              <a16:creationId xmlns:a16="http://schemas.microsoft.com/office/drawing/2014/main" xmlns="" id="{14B618EF-08D8-4F9C-9FDA-42EDB5ABB8A9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18" name="Rectangle 6">
          <a:extLst>
            <a:ext uri="{FF2B5EF4-FFF2-40B4-BE49-F238E27FC236}">
              <a16:creationId xmlns:a16="http://schemas.microsoft.com/office/drawing/2014/main" xmlns="" id="{A6D1B890-D930-4D02-BFEA-571339DA4B38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19" name="Rectangle 6">
          <a:extLst>
            <a:ext uri="{FF2B5EF4-FFF2-40B4-BE49-F238E27FC236}">
              <a16:creationId xmlns:a16="http://schemas.microsoft.com/office/drawing/2014/main" xmlns="" id="{8D9AF281-1D37-4237-8C86-43E922B90638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20" name="Rectangle 6">
          <a:extLst>
            <a:ext uri="{FF2B5EF4-FFF2-40B4-BE49-F238E27FC236}">
              <a16:creationId xmlns:a16="http://schemas.microsoft.com/office/drawing/2014/main" xmlns="" id="{F10D2131-CFBB-44CB-8C4D-D691EF7F499C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21" name="Rectangle 6">
          <a:extLst>
            <a:ext uri="{FF2B5EF4-FFF2-40B4-BE49-F238E27FC236}">
              <a16:creationId xmlns:a16="http://schemas.microsoft.com/office/drawing/2014/main" xmlns="" id="{96481A6A-CA52-4DBD-AEF9-2B99AB8F8371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22" name="Rectangle 6">
          <a:extLst>
            <a:ext uri="{FF2B5EF4-FFF2-40B4-BE49-F238E27FC236}">
              <a16:creationId xmlns:a16="http://schemas.microsoft.com/office/drawing/2014/main" xmlns="" id="{B1B6C259-731C-4791-9662-5AC25517871F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223" name="Rectangle 6">
          <a:extLst>
            <a:ext uri="{FF2B5EF4-FFF2-40B4-BE49-F238E27FC236}">
              <a16:creationId xmlns:a16="http://schemas.microsoft.com/office/drawing/2014/main" xmlns="" id="{C44A1A5A-D431-4944-A3EC-C6E2ED541B92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24" name="Rectangle 6">
          <a:extLst>
            <a:ext uri="{FF2B5EF4-FFF2-40B4-BE49-F238E27FC236}">
              <a16:creationId xmlns:a16="http://schemas.microsoft.com/office/drawing/2014/main" xmlns="" id="{311C1380-8A36-441F-BABE-9140750A15EB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25" name="Rectangle 6">
          <a:extLst>
            <a:ext uri="{FF2B5EF4-FFF2-40B4-BE49-F238E27FC236}">
              <a16:creationId xmlns:a16="http://schemas.microsoft.com/office/drawing/2014/main" xmlns="" id="{76B546C4-4DB5-4D30-A432-2B1A88A03546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161925"/>
    <xdr:sp macro="" textlink="">
      <xdr:nvSpPr>
        <xdr:cNvPr id="226" name="Rectangle 6">
          <a:extLst>
            <a:ext uri="{FF2B5EF4-FFF2-40B4-BE49-F238E27FC236}">
              <a16:creationId xmlns:a16="http://schemas.microsoft.com/office/drawing/2014/main" xmlns="" id="{EB37F830-5B4F-4B42-83C2-5A16D035F84C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2947</xdr:row>
      <xdr:rowOff>428625</xdr:rowOff>
    </xdr:from>
    <xdr:ext cx="189035" cy="314325"/>
    <xdr:sp macro="" textlink="">
      <xdr:nvSpPr>
        <xdr:cNvPr id="227" name="Rectangle 6">
          <a:extLst>
            <a:ext uri="{FF2B5EF4-FFF2-40B4-BE49-F238E27FC236}">
              <a16:creationId xmlns:a16="http://schemas.microsoft.com/office/drawing/2014/main" xmlns="" id="{5583DD24-A4BD-4454-B444-0AB41E9D2E6C}"/>
            </a:ext>
          </a:extLst>
        </xdr:cNvPr>
        <xdr:cNvSpPr>
          <a:spLocks noChangeArrowheads="1"/>
        </xdr:cNvSpPr>
      </xdr:nvSpPr>
      <xdr:spPr bwMode="auto">
        <a:xfrm>
          <a:off x="371475" y="1042987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40019</xdr:colOff>
      <xdr:row>2949</xdr:row>
      <xdr:rowOff>168972</xdr:rowOff>
    </xdr:from>
    <xdr:ext cx="189035" cy="161925"/>
    <xdr:sp macro="" textlink="">
      <xdr:nvSpPr>
        <xdr:cNvPr id="228" name="Rectangle 6">
          <a:extLst>
            <a:ext uri="{FF2B5EF4-FFF2-40B4-BE49-F238E27FC236}">
              <a16:creationId xmlns:a16="http://schemas.microsoft.com/office/drawing/2014/main" xmlns="" id="{F18923CA-3331-4DEA-AE9D-5B4C56980305}"/>
            </a:ext>
          </a:extLst>
        </xdr:cNvPr>
        <xdr:cNvSpPr>
          <a:spLocks noChangeArrowheads="1"/>
        </xdr:cNvSpPr>
      </xdr:nvSpPr>
      <xdr:spPr bwMode="auto">
        <a:xfrm>
          <a:off x="40019" y="104791572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29" name="Rectangle 6">
          <a:extLst>
            <a:ext uri="{FF2B5EF4-FFF2-40B4-BE49-F238E27FC236}">
              <a16:creationId xmlns:a16="http://schemas.microsoft.com/office/drawing/2014/main" xmlns="" id="{E861FE4D-1FA0-43B2-90DB-BA205FD67E6B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857250</xdr:colOff>
      <xdr:row>2977</xdr:row>
      <xdr:rowOff>409575</xdr:rowOff>
    </xdr:from>
    <xdr:ext cx="189035" cy="323850"/>
    <xdr:sp macro="" textlink="">
      <xdr:nvSpPr>
        <xdr:cNvPr id="230" name="Rectangle 6">
          <a:extLst>
            <a:ext uri="{FF2B5EF4-FFF2-40B4-BE49-F238E27FC236}">
              <a16:creationId xmlns:a16="http://schemas.microsoft.com/office/drawing/2014/main" xmlns="" id="{51BEEF91-4BAC-4B3E-97D3-57F2CB8B9559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85725"/>
    <xdr:sp macro="" textlink="">
      <xdr:nvSpPr>
        <xdr:cNvPr id="231" name="Rectangle 6">
          <a:extLst>
            <a:ext uri="{FF2B5EF4-FFF2-40B4-BE49-F238E27FC236}">
              <a16:creationId xmlns:a16="http://schemas.microsoft.com/office/drawing/2014/main" xmlns="" id="{3F1958C5-885E-4477-98BE-5EF307ABFEB1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85725"/>
    <xdr:sp macro="" textlink="">
      <xdr:nvSpPr>
        <xdr:cNvPr id="232" name="Rectangle 6">
          <a:extLst>
            <a:ext uri="{FF2B5EF4-FFF2-40B4-BE49-F238E27FC236}">
              <a16:creationId xmlns:a16="http://schemas.microsoft.com/office/drawing/2014/main" xmlns="" id="{87F23F92-51BE-4317-9662-6DC5B92B8F64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33" name="Rectangle 6">
          <a:extLst>
            <a:ext uri="{FF2B5EF4-FFF2-40B4-BE49-F238E27FC236}">
              <a16:creationId xmlns:a16="http://schemas.microsoft.com/office/drawing/2014/main" xmlns="" id="{A798A12A-6C2F-43FC-9DFD-1B38FD782702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23850"/>
    <xdr:sp macro="" textlink="">
      <xdr:nvSpPr>
        <xdr:cNvPr id="234" name="Rectangle 6">
          <a:extLst>
            <a:ext uri="{FF2B5EF4-FFF2-40B4-BE49-F238E27FC236}">
              <a16:creationId xmlns:a16="http://schemas.microsoft.com/office/drawing/2014/main" xmlns="" id="{7333833B-F4C2-45B9-9BFB-1667CBBDA299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35" name="Rectangle 6">
          <a:extLst>
            <a:ext uri="{FF2B5EF4-FFF2-40B4-BE49-F238E27FC236}">
              <a16:creationId xmlns:a16="http://schemas.microsoft.com/office/drawing/2014/main" xmlns="" id="{AD8B5E02-8635-4DB0-B6DE-6FDCBE745F92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36" name="Rectangle 6">
          <a:extLst>
            <a:ext uri="{FF2B5EF4-FFF2-40B4-BE49-F238E27FC236}">
              <a16:creationId xmlns:a16="http://schemas.microsoft.com/office/drawing/2014/main" xmlns="" id="{5BF1BCFF-34FC-4896-9B02-433B75050E3D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37" name="Rectangle 6">
          <a:extLst>
            <a:ext uri="{FF2B5EF4-FFF2-40B4-BE49-F238E27FC236}">
              <a16:creationId xmlns:a16="http://schemas.microsoft.com/office/drawing/2014/main" xmlns="" id="{697B2760-AD61-4CF2-9AD4-55957715077F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23850"/>
    <xdr:sp macro="" textlink="">
      <xdr:nvSpPr>
        <xdr:cNvPr id="238" name="Rectangle 6">
          <a:extLst>
            <a:ext uri="{FF2B5EF4-FFF2-40B4-BE49-F238E27FC236}">
              <a16:creationId xmlns:a16="http://schemas.microsoft.com/office/drawing/2014/main" xmlns="" id="{BE054BB2-6E63-4489-AE7E-392AD266521A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39" name="Rectangle 6">
          <a:extLst>
            <a:ext uri="{FF2B5EF4-FFF2-40B4-BE49-F238E27FC236}">
              <a16:creationId xmlns:a16="http://schemas.microsoft.com/office/drawing/2014/main" xmlns="" id="{B1D2703E-2B13-428C-AC1D-B6E0582506E6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40" name="Rectangle 6">
          <a:extLst>
            <a:ext uri="{FF2B5EF4-FFF2-40B4-BE49-F238E27FC236}">
              <a16:creationId xmlns:a16="http://schemas.microsoft.com/office/drawing/2014/main" xmlns="" id="{099DAA55-9D7A-41CE-BF7C-3F25D17F44C5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41" name="Rectangle 6">
          <a:extLst>
            <a:ext uri="{FF2B5EF4-FFF2-40B4-BE49-F238E27FC236}">
              <a16:creationId xmlns:a16="http://schemas.microsoft.com/office/drawing/2014/main" xmlns="" id="{85B957B9-4A55-4575-BA2F-A592E2089424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42" name="Rectangle 6">
          <a:extLst>
            <a:ext uri="{FF2B5EF4-FFF2-40B4-BE49-F238E27FC236}">
              <a16:creationId xmlns:a16="http://schemas.microsoft.com/office/drawing/2014/main" xmlns="" id="{90B41332-EE1B-44E2-997A-582D25DB6D91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43" name="Rectangle 6">
          <a:extLst>
            <a:ext uri="{FF2B5EF4-FFF2-40B4-BE49-F238E27FC236}">
              <a16:creationId xmlns:a16="http://schemas.microsoft.com/office/drawing/2014/main" xmlns="" id="{A45C5425-4C46-4167-83F3-77740EE8A3B5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23850"/>
    <xdr:sp macro="" textlink="">
      <xdr:nvSpPr>
        <xdr:cNvPr id="244" name="Rectangle 6">
          <a:extLst>
            <a:ext uri="{FF2B5EF4-FFF2-40B4-BE49-F238E27FC236}">
              <a16:creationId xmlns:a16="http://schemas.microsoft.com/office/drawing/2014/main" xmlns="" id="{D51FEFF5-6ABF-43E0-B6F3-4501EAAFB008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45" name="Rectangle 6">
          <a:extLst>
            <a:ext uri="{FF2B5EF4-FFF2-40B4-BE49-F238E27FC236}">
              <a16:creationId xmlns:a16="http://schemas.microsoft.com/office/drawing/2014/main" xmlns="" id="{7A3F581E-6CF1-4E46-9142-6EE6E2584E59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46" name="Rectangle 6">
          <a:extLst>
            <a:ext uri="{FF2B5EF4-FFF2-40B4-BE49-F238E27FC236}">
              <a16:creationId xmlns:a16="http://schemas.microsoft.com/office/drawing/2014/main" xmlns="" id="{796F1C8D-9B1D-40FC-8106-1158F2B50B67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47" name="Rectangle 6">
          <a:extLst>
            <a:ext uri="{FF2B5EF4-FFF2-40B4-BE49-F238E27FC236}">
              <a16:creationId xmlns:a16="http://schemas.microsoft.com/office/drawing/2014/main" xmlns="" id="{B10921F7-535D-448F-9C38-31CF10C4CFEF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23850"/>
    <xdr:sp macro="" textlink="">
      <xdr:nvSpPr>
        <xdr:cNvPr id="248" name="Rectangle 6">
          <a:extLst>
            <a:ext uri="{FF2B5EF4-FFF2-40B4-BE49-F238E27FC236}">
              <a16:creationId xmlns:a16="http://schemas.microsoft.com/office/drawing/2014/main" xmlns="" id="{DC91872C-9D2D-4C46-8732-42CB03692DEA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49" name="Rectangle 6">
          <a:extLst>
            <a:ext uri="{FF2B5EF4-FFF2-40B4-BE49-F238E27FC236}">
              <a16:creationId xmlns:a16="http://schemas.microsoft.com/office/drawing/2014/main" xmlns="" id="{A01FB1DF-1942-4D7F-9E50-C2F94A10005C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71450"/>
    <xdr:sp macro="" textlink="">
      <xdr:nvSpPr>
        <xdr:cNvPr id="250" name="Rectangle 6">
          <a:extLst>
            <a:ext uri="{FF2B5EF4-FFF2-40B4-BE49-F238E27FC236}">
              <a16:creationId xmlns:a16="http://schemas.microsoft.com/office/drawing/2014/main" xmlns="" id="{DC16654D-26F2-49A2-AA15-280A7AD79C2F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51" name="Rectangle 6">
          <a:extLst>
            <a:ext uri="{FF2B5EF4-FFF2-40B4-BE49-F238E27FC236}">
              <a16:creationId xmlns:a16="http://schemas.microsoft.com/office/drawing/2014/main" xmlns="" id="{EFB1F442-1F41-4B13-B25E-E5E4AA7A1AEC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52" name="Rectangle 6">
          <a:extLst>
            <a:ext uri="{FF2B5EF4-FFF2-40B4-BE49-F238E27FC236}">
              <a16:creationId xmlns:a16="http://schemas.microsoft.com/office/drawing/2014/main" xmlns="" id="{D6E57C37-03A7-4F09-B9CF-569F2A6260DF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85725"/>
    <xdr:sp macro="" textlink="">
      <xdr:nvSpPr>
        <xdr:cNvPr id="253" name="Rectangle 6">
          <a:extLst>
            <a:ext uri="{FF2B5EF4-FFF2-40B4-BE49-F238E27FC236}">
              <a16:creationId xmlns:a16="http://schemas.microsoft.com/office/drawing/2014/main" xmlns="" id="{A07211A9-F9EC-4734-83B2-8413FFC148B3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54" name="Rectangle 6">
          <a:extLst>
            <a:ext uri="{FF2B5EF4-FFF2-40B4-BE49-F238E27FC236}">
              <a16:creationId xmlns:a16="http://schemas.microsoft.com/office/drawing/2014/main" xmlns="" id="{F3C67AED-82E4-4F98-8990-CF4CD5A6E4CA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255" name="Rectangle 6">
          <a:extLst>
            <a:ext uri="{FF2B5EF4-FFF2-40B4-BE49-F238E27FC236}">
              <a16:creationId xmlns:a16="http://schemas.microsoft.com/office/drawing/2014/main" xmlns="" id="{83D960F0-FC24-4BE1-8D8F-2C7D38F3C996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56" name="Rectangle 6">
          <a:extLst>
            <a:ext uri="{FF2B5EF4-FFF2-40B4-BE49-F238E27FC236}">
              <a16:creationId xmlns:a16="http://schemas.microsoft.com/office/drawing/2014/main" xmlns="" id="{34013A96-37CA-46FB-8288-976E88DF0207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57" name="Rectangle 6">
          <a:extLst>
            <a:ext uri="{FF2B5EF4-FFF2-40B4-BE49-F238E27FC236}">
              <a16:creationId xmlns:a16="http://schemas.microsoft.com/office/drawing/2014/main" xmlns="" id="{D061C2F8-66F8-4A18-8308-745BBD87852B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85725"/>
    <xdr:sp macro="" textlink="">
      <xdr:nvSpPr>
        <xdr:cNvPr id="258" name="Rectangle 6">
          <a:extLst>
            <a:ext uri="{FF2B5EF4-FFF2-40B4-BE49-F238E27FC236}">
              <a16:creationId xmlns:a16="http://schemas.microsoft.com/office/drawing/2014/main" xmlns="" id="{C20BFBF9-AA56-455F-AE16-25812AB86CDE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59" name="Rectangle 6">
          <a:extLst>
            <a:ext uri="{FF2B5EF4-FFF2-40B4-BE49-F238E27FC236}">
              <a16:creationId xmlns:a16="http://schemas.microsoft.com/office/drawing/2014/main" xmlns="" id="{6DA68EDD-6C8E-4DF9-961F-9F2002D74141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260" name="Rectangle 6">
          <a:extLst>
            <a:ext uri="{FF2B5EF4-FFF2-40B4-BE49-F238E27FC236}">
              <a16:creationId xmlns:a16="http://schemas.microsoft.com/office/drawing/2014/main" xmlns="" id="{9BC82F4E-8128-4362-AC77-647B6845577C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61" name="Rectangle 6">
          <a:extLst>
            <a:ext uri="{FF2B5EF4-FFF2-40B4-BE49-F238E27FC236}">
              <a16:creationId xmlns:a16="http://schemas.microsoft.com/office/drawing/2014/main" xmlns="" id="{C89997C4-4718-4151-B2DD-B20E921C368F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62" name="Rectangle 6">
          <a:extLst>
            <a:ext uri="{FF2B5EF4-FFF2-40B4-BE49-F238E27FC236}">
              <a16:creationId xmlns:a16="http://schemas.microsoft.com/office/drawing/2014/main" xmlns="" id="{CD0726BB-2F89-4C4E-B36D-3902BC4E4255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63" name="Rectangle 6">
          <a:extLst>
            <a:ext uri="{FF2B5EF4-FFF2-40B4-BE49-F238E27FC236}">
              <a16:creationId xmlns:a16="http://schemas.microsoft.com/office/drawing/2014/main" xmlns="" id="{BE4681B1-120F-47A1-96EC-C2FCE9463A24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64" name="Rectangle 6">
          <a:extLst>
            <a:ext uri="{FF2B5EF4-FFF2-40B4-BE49-F238E27FC236}">
              <a16:creationId xmlns:a16="http://schemas.microsoft.com/office/drawing/2014/main" xmlns="" id="{B3360E07-1694-4F0A-B0DA-C9D09178AEFA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65" name="Rectangle 6">
          <a:extLst>
            <a:ext uri="{FF2B5EF4-FFF2-40B4-BE49-F238E27FC236}">
              <a16:creationId xmlns:a16="http://schemas.microsoft.com/office/drawing/2014/main" xmlns="" id="{D5632B89-A8F7-434F-8D50-7F962C03E6EE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266" name="Rectangle 6">
          <a:extLst>
            <a:ext uri="{FF2B5EF4-FFF2-40B4-BE49-F238E27FC236}">
              <a16:creationId xmlns:a16="http://schemas.microsoft.com/office/drawing/2014/main" xmlns="" id="{CC028394-7175-4B47-A062-0012D3FF9F2C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67" name="Rectangle 6">
          <a:extLst>
            <a:ext uri="{FF2B5EF4-FFF2-40B4-BE49-F238E27FC236}">
              <a16:creationId xmlns:a16="http://schemas.microsoft.com/office/drawing/2014/main" xmlns="" id="{673DDEF9-D8D0-4E43-A15E-D402E90DCDFC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68" name="Rectangle 6">
          <a:extLst>
            <a:ext uri="{FF2B5EF4-FFF2-40B4-BE49-F238E27FC236}">
              <a16:creationId xmlns:a16="http://schemas.microsoft.com/office/drawing/2014/main" xmlns="" id="{1F9702A5-73BF-4B17-9826-7D9F72DF91A6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69" name="Rectangle 6">
          <a:extLst>
            <a:ext uri="{FF2B5EF4-FFF2-40B4-BE49-F238E27FC236}">
              <a16:creationId xmlns:a16="http://schemas.microsoft.com/office/drawing/2014/main" xmlns="" id="{638E272E-93E7-4878-9F17-C59519627E08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270" name="Rectangle 6">
          <a:extLst>
            <a:ext uri="{FF2B5EF4-FFF2-40B4-BE49-F238E27FC236}">
              <a16:creationId xmlns:a16="http://schemas.microsoft.com/office/drawing/2014/main" xmlns="" id="{0402B5DC-CE8F-4B6A-9451-42F705221B7B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71" name="Rectangle 6">
          <a:extLst>
            <a:ext uri="{FF2B5EF4-FFF2-40B4-BE49-F238E27FC236}">
              <a16:creationId xmlns:a16="http://schemas.microsoft.com/office/drawing/2014/main" xmlns="" id="{8DDF62F3-A196-40C4-8A84-0365C4BCF3D0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72" name="Rectangle 6">
          <a:extLst>
            <a:ext uri="{FF2B5EF4-FFF2-40B4-BE49-F238E27FC236}">
              <a16:creationId xmlns:a16="http://schemas.microsoft.com/office/drawing/2014/main" xmlns="" id="{910BCA8C-3CC4-4E7A-AFC0-24F8F11A4087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85725"/>
    <xdr:sp macro="" textlink="">
      <xdr:nvSpPr>
        <xdr:cNvPr id="273" name="Rectangle 6">
          <a:extLst>
            <a:ext uri="{FF2B5EF4-FFF2-40B4-BE49-F238E27FC236}">
              <a16:creationId xmlns:a16="http://schemas.microsoft.com/office/drawing/2014/main" xmlns="" id="{B3149E96-B1F8-412E-95B7-2F5E73A3EB82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74" name="Rectangle 6">
          <a:extLst>
            <a:ext uri="{FF2B5EF4-FFF2-40B4-BE49-F238E27FC236}">
              <a16:creationId xmlns:a16="http://schemas.microsoft.com/office/drawing/2014/main" xmlns="" id="{C0AF646F-9CDA-493F-B8DF-DA729BF314A1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275" name="Rectangle 6">
          <a:extLst>
            <a:ext uri="{FF2B5EF4-FFF2-40B4-BE49-F238E27FC236}">
              <a16:creationId xmlns:a16="http://schemas.microsoft.com/office/drawing/2014/main" xmlns="" id="{66A46C63-F356-43EC-9538-1BF35D62B81E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76" name="Rectangle 6">
          <a:extLst>
            <a:ext uri="{FF2B5EF4-FFF2-40B4-BE49-F238E27FC236}">
              <a16:creationId xmlns:a16="http://schemas.microsoft.com/office/drawing/2014/main" xmlns="" id="{F2773FC8-9405-4594-9ABA-A0D0D7BD94D0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77" name="Rectangle 6">
          <a:extLst>
            <a:ext uri="{FF2B5EF4-FFF2-40B4-BE49-F238E27FC236}">
              <a16:creationId xmlns:a16="http://schemas.microsoft.com/office/drawing/2014/main" xmlns="" id="{2C22FEC6-3AE4-4046-B823-F6A5282E68D2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85725"/>
    <xdr:sp macro="" textlink="">
      <xdr:nvSpPr>
        <xdr:cNvPr id="278" name="Rectangle 6">
          <a:extLst>
            <a:ext uri="{FF2B5EF4-FFF2-40B4-BE49-F238E27FC236}">
              <a16:creationId xmlns:a16="http://schemas.microsoft.com/office/drawing/2014/main" xmlns="" id="{DA1E9987-F14F-4065-8051-497F9C0F16DC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79" name="Rectangle 6">
          <a:extLst>
            <a:ext uri="{FF2B5EF4-FFF2-40B4-BE49-F238E27FC236}">
              <a16:creationId xmlns:a16="http://schemas.microsoft.com/office/drawing/2014/main" xmlns="" id="{39A527B0-3C38-4A8B-9DA8-E04A10731B3D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280" name="Rectangle 6">
          <a:extLst>
            <a:ext uri="{FF2B5EF4-FFF2-40B4-BE49-F238E27FC236}">
              <a16:creationId xmlns:a16="http://schemas.microsoft.com/office/drawing/2014/main" xmlns="" id="{EA40AA43-66F8-4269-AC47-87841396B528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81" name="Rectangle 6">
          <a:extLst>
            <a:ext uri="{FF2B5EF4-FFF2-40B4-BE49-F238E27FC236}">
              <a16:creationId xmlns:a16="http://schemas.microsoft.com/office/drawing/2014/main" xmlns="" id="{2558E348-99C1-4B61-98B9-363719337811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82" name="Rectangle 6">
          <a:extLst>
            <a:ext uri="{FF2B5EF4-FFF2-40B4-BE49-F238E27FC236}">
              <a16:creationId xmlns:a16="http://schemas.microsoft.com/office/drawing/2014/main" xmlns="" id="{CD0C7264-2E6C-4229-9569-8CCB56998EDE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83" name="Rectangle 6">
          <a:extLst>
            <a:ext uri="{FF2B5EF4-FFF2-40B4-BE49-F238E27FC236}">
              <a16:creationId xmlns:a16="http://schemas.microsoft.com/office/drawing/2014/main" xmlns="" id="{361275BA-AA39-4F83-920D-14F3C839196C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84" name="Rectangle 6">
          <a:extLst>
            <a:ext uri="{FF2B5EF4-FFF2-40B4-BE49-F238E27FC236}">
              <a16:creationId xmlns:a16="http://schemas.microsoft.com/office/drawing/2014/main" xmlns="" id="{56A9E02E-09C7-45EA-95E4-79DBDF075210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85" name="Rectangle 6">
          <a:extLst>
            <a:ext uri="{FF2B5EF4-FFF2-40B4-BE49-F238E27FC236}">
              <a16:creationId xmlns:a16="http://schemas.microsoft.com/office/drawing/2014/main" xmlns="" id="{1B9ACCED-EBBA-47D7-B27A-B1372D625772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286" name="Rectangle 6">
          <a:extLst>
            <a:ext uri="{FF2B5EF4-FFF2-40B4-BE49-F238E27FC236}">
              <a16:creationId xmlns:a16="http://schemas.microsoft.com/office/drawing/2014/main" xmlns="" id="{A04E57F8-7913-480F-AD21-48573BE2E757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87" name="Rectangle 6">
          <a:extLst>
            <a:ext uri="{FF2B5EF4-FFF2-40B4-BE49-F238E27FC236}">
              <a16:creationId xmlns:a16="http://schemas.microsoft.com/office/drawing/2014/main" xmlns="" id="{658B29D7-74CC-427E-9B5B-C6B3D4864FBF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88" name="Rectangle 6">
          <a:extLst>
            <a:ext uri="{FF2B5EF4-FFF2-40B4-BE49-F238E27FC236}">
              <a16:creationId xmlns:a16="http://schemas.microsoft.com/office/drawing/2014/main" xmlns="" id="{38DD66CD-A8A5-46F0-AAFB-974739193684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89" name="Rectangle 6">
          <a:extLst>
            <a:ext uri="{FF2B5EF4-FFF2-40B4-BE49-F238E27FC236}">
              <a16:creationId xmlns:a16="http://schemas.microsoft.com/office/drawing/2014/main" xmlns="" id="{4AC5B4E2-B5B3-439B-813E-010900BA697A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290" name="Rectangle 6">
          <a:extLst>
            <a:ext uri="{FF2B5EF4-FFF2-40B4-BE49-F238E27FC236}">
              <a16:creationId xmlns:a16="http://schemas.microsoft.com/office/drawing/2014/main" xmlns="" id="{1A3CB6B9-6CAB-4B04-8353-640E36510A1C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91" name="Rectangle 6">
          <a:extLst>
            <a:ext uri="{FF2B5EF4-FFF2-40B4-BE49-F238E27FC236}">
              <a16:creationId xmlns:a16="http://schemas.microsoft.com/office/drawing/2014/main" xmlns="" id="{2FF85E35-AD19-48C0-A4C3-5CB8FB3351B7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92" name="Rectangle 6">
          <a:extLst>
            <a:ext uri="{FF2B5EF4-FFF2-40B4-BE49-F238E27FC236}">
              <a16:creationId xmlns:a16="http://schemas.microsoft.com/office/drawing/2014/main" xmlns="" id="{E6BA600A-AAC7-488A-8FDB-94571ECCB7ED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85725"/>
    <xdr:sp macro="" textlink="">
      <xdr:nvSpPr>
        <xdr:cNvPr id="293" name="Rectangle 6">
          <a:extLst>
            <a:ext uri="{FF2B5EF4-FFF2-40B4-BE49-F238E27FC236}">
              <a16:creationId xmlns:a16="http://schemas.microsoft.com/office/drawing/2014/main" xmlns="" id="{736F81C7-CE3B-4280-AFBE-530BBEB6C610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94" name="Rectangle 6">
          <a:extLst>
            <a:ext uri="{FF2B5EF4-FFF2-40B4-BE49-F238E27FC236}">
              <a16:creationId xmlns:a16="http://schemas.microsoft.com/office/drawing/2014/main" xmlns="" id="{257E2211-65A8-4A5F-B8A1-37FDCA31CA5D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295" name="Rectangle 6">
          <a:extLst>
            <a:ext uri="{FF2B5EF4-FFF2-40B4-BE49-F238E27FC236}">
              <a16:creationId xmlns:a16="http://schemas.microsoft.com/office/drawing/2014/main" xmlns="" id="{AF29BB10-CF91-40B1-9991-06773B81F0A9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96" name="Rectangle 6">
          <a:extLst>
            <a:ext uri="{FF2B5EF4-FFF2-40B4-BE49-F238E27FC236}">
              <a16:creationId xmlns:a16="http://schemas.microsoft.com/office/drawing/2014/main" xmlns="" id="{88F73BBC-CE3F-456A-A7B8-7C34B48C1436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97" name="Rectangle 6">
          <a:extLst>
            <a:ext uri="{FF2B5EF4-FFF2-40B4-BE49-F238E27FC236}">
              <a16:creationId xmlns:a16="http://schemas.microsoft.com/office/drawing/2014/main" xmlns="" id="{E1F6BE32-7BC4-44BD-BD32-5227DEAC3F9D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85725"/>
    <xdr:sp macro="" textlink="">
      <xdr:nvSpPr>
        <xdr:cNvPr id="298" name="Rectangle 6">
          <a:extLst>
            <a:ext uri="{FF2B5EF4-FFF2-40B4-BE49-F238E27FC236}">
              <a16:creationId xmlns:a16="http://schemas.microsoft.com/office/drawing/2014/main" xmlns="" id="{2111414D-AB46-493C-9F68-7E86DF028D2A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299" name="Rectangle 6">
          <a:extLst>
            <a:ext uri="{FF2B5EF4-FFF2-40B4-BE49-F238E27FC236}">
              <a16:creationId xmlns:a16="http://schemas.microsoft.com/office/drawing/2014/main" xmlns="" id="{1BBF2B8B-E359-4640-A258-A874107DAB62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300" name="Rectangle 6">
          <a:extLst>
            <a:ext uri="{FF2B5EF4-FFF2-40B4-BE49-F238E27FC236}">
              <a16:creationId xmlns:a16="http://schemas.microsoft.com/office/drawing/2014/main" xmlns="" id="{2B8F8B98-B104-489E-8258-ECC98FC55293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01" name="Rectangle 6">
          <a:extLst>
            <a:ext uri="{FF2B5EF4-FFF2-40B4-BE49-F238E27FC236}">
              <a16:creationId xmlns:a16="http://schemas.microsoft.com/office/drawing/2014/main" xmlns="" id="{82B38D6C-D929-4229-BF11-B1BB8041070E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02" name="Rectangle 6">
          <a:extLst>
            <a:ext uri="{FF2B5EF4-FFF2-40B4-BE49-F238E27FC236}">
              <a16:creationId xmlns:a16="http://schemas.microsoft.com/office/drawing/2014/main" xmlns="" id="{C523D499-A2E0-41E0-A5F4-0AEADE5ECD85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03" name="Rectangle 6">
          <a:extLst>
            <a:ext uri="{FF2B5EF4-FFF2-40B4-BE49-F238E27FC236}">
              <a16:creationId xmlns:a16="http://schemas.microsoft.com/office/drawing/2014/main" xmlns="" id="{23DCC4E1-A537-4E0A-AB33-A3C705829BA2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04" name="Rectangle 6">
          <a:extLst>
            <a:ext uri="{FF2B5EF4-FFF2-40B4-BE49-F238E27FC236}">
              <a16:creationId xmlns:a16="http://schemas.microsoft.com/office/drawing/2014/main" xmlns="" id="{14CA561B-660B-4770-BE03-058648C4F6F9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05" name="Rectangle 6">
          <a:extLst>
            <a:ext uri="{FF2B5EF4-FFF2-40B4-BE49-F238E27FC236}">
              <a16:creationId xmlns:a16="http://schemas.microsoft.com/office/drawing/2014/main" xmlns="" id="{2358C58A-5353-47A6-BF8B-C8ADC7411233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306" name="Rectangle 6">
          <a:extLst>
            <a:ext uri="{FF2B5EF4-FFF2-40B4-BE49-F238E27FC236}">
              <a16:creationId xmlns:a16="http://schemas.microsoft.com/office/drawing/2014/main" xmlns="" id="{C5492152-A0A9-4E89-8349-D8B93F297E0E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07" name="Rectangle 6">
          <a:extLst>
            <a:ext uri="{FF2B5EF4-FFF2-40B4-BE49-F238E27FC236}">
              <a16:creationId xmlns:a16="http://schemas.microsoft.com/office/drawing/2014/main" xmlns="" id="{1BD4EF25-99CE-4042-A6CE-1FD3F8C5B8E9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08" name="Rectangle 6">
          <a:extLst>
            <a:ext uri="{FF2B5EF4-FFF2-40B4-BE49-F238E27FC236}">
              <a16:creationId xmlns:a16="http://schemas.microsoft.com/office/drawing/2014/main" xmlns="" id="{0B09FF81-4062-4D37-BFD7-BD5A07BA0661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09" name="Rectangle 6">
          <a:extLst>
            <a:ext uri="{FF2B5EF4-FFF2-40B4-BE49-F238E27FC236}">
              <a16:creationId xmlns:a16="http://schemas.microsoft.com/office/drawing/2014/main" xmlns="" id="{A62071E3-F7CD-42DB-96B9-6426E070E0E2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310" name="Rectangle 6">
          <a:extLst>
            <a:ext uri="{FF2B5EF4-FFF2-40B4-BE49-F238E27FC236}">
              <a16:creationId xmlns:a16="http://schemas.microsoft.com/office/drawing/2014/main" xmlns="" id="{70AE1D4D-9270-4852-A67E-58971EF04D1A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11" name="Rectangle 6">
          <a:extLst>
            <a:ext uri="{FF2B5EF4-FFF2-40B4-BE49-F238E27FC236}">
              <a16:creationId xmlns:a16="http://schemas.microsoft.com/office/drawing/2014/main" xmlns="" id="{4287B334-31D3-4BB6-9744-86F1139E61ED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12" name="Rectangle 6">
          <a:extLst>
            <a:ext uri="{FF2B5EF4-FFF2-40B4-BE49-F238E27FC236}">
              <a16:creationId xmlns:a16="http://schemas.microsoft.com/office/drawing/2014/main" xmlns="" id="{06D12187-497A-42B8-8AD8-AE94DFA777A7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13" name="Rectangle 6">
          <a:extLst>
            <a:ext uri="{FF2B5EF4-FFF2-40B4-BE49-F238E27FC236}">
              <a16:creationId xmlns:a16="http://schemas.microsoft.com/office/drawing/2014/main" xmlns="" id="{0807E612-D497-4914-8982-656106F672A6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14" name="Rectangle 6">
          <a:extLst>
            <a:ext uri="{FF2B5EF4-FFF2-40B4-BE49-F238E27FC236}">
              <a16:creationId xmlns:a16="http://schemas.microsoft.com/office/drawing/2014/main" xmlns="" id="{535C768E-E2E5-4602-8E47-FF9673B9C607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85725"/>
    <xdr:sp macro="" textlink="">
      <xdr:nvSpPr>
        <xdr:cNvPr id="315" name="Rectangle 6">
          <a:extLst>
            <a:ext uri="{FF2B5EF4-FFF2-40B4-BE49-F238E27FC236}">
              <a16:creationId xmlns:a16="http://schemas.microsoft.com/office/drawing/2014/main" xmlns="" id="{93A5BBF7-F3CD-4740-BA95-3E7B7E78B83C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16" name="Rectangle 6">
          <a:extLst>
            <a:ext uri="{FF2B5EF4-FFF2-40B4-BE49-F238E27FC236}">
              <a16:creationId xmlns:a16="http://schemas.microsoft.com/office/drawing/2014/main" xmlns="" id="{6C7E0392-881A-4F4C-91C4-12F881CC028F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317" name="Rectangle 6">
          <a:extLst>
            <a:ext uri="{FF2B5EF4-FFF2-40B4-BE49-F238E27FC236}">
              <a16:creationId xmlns:a16="http://schemas.microsoft.com/office/drawing/2014/main" xmlns="" id="{3186B54C-5FA7-4057-A9FF-2B4316DBCDDD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18" name="Rectangle 6">
          <a:extLst>
            <a:ext uri="{FF2B5EF4-FFF2-40B4-BE49-F238E27FC236}">
              <a16:creationId xmlns:a16="http://schemas.microsoft.com/office/drawing/2014/main" xmlns="" id="{C007099C-12DF-4637-8992-E2F89CBB8CC6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19" name="Rectangle 6">
          <a:extLst>
            <a:ext uri="{FF2B5EF4-FFF2-40B4-BE49-F238E27FC236}">
              <a16:creationId xmlns:a16="http://schemas.microsoft.com/office/drawing/2014/main" xmlns="" id="{88A52DF7-F4EA-42CC-BDA4-30A80929B1B4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85725"/>
    <xdr:sp macro="" textlink="">
      <xdr:nvSpPr>
        <xdr:cNvPr id="320" name="Rectangle 6">
          <a:extLst>
            <a:ext uri="{FF2B5EF4-FFF2-40B4-BE49-F238E27FC236}">
              <a16:creationId xmlns:a16="http://schemas.microsoft.com/office/drawing/2014/main" xmlns="" id="{252184A6-79D0-4D17-AFC9-91B70ECCDC85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21" name="Rectangle 6">
          <a:extLst>
            <a:ext uri="{FF2B5EF4-FFF2-40B4-BE49-F238E27FC236}">
              <a16:creationId xmlns:a16="http://schemas.microsoft.com/office/drawing/2014/main" xmlns="" id="{F4FD0369-27C0-4786-9C98-E7092445655F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322" name="Rectangle 6">
          <a:extLst>
            <a:ext uri="{FF2B5EF4-FFF2-40B4-BE49-F238E27FC236}">
              <a16:creationId xmlns:a16="http://schemas.microsoft.com/office/drawing/2014/main" xmlns="" id="{2D76E04E-A911-47B5-B732-6B5E94F4F81F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23" name="Rectangle 6">
          <a:extLst>
            <a:ext uri="{FF2B5EF4-FFF2-40B4-BE49-F238E27FC236}">
              <a16:creationId xmlns:a16="http://schemas.microsoft.com/office/drawing/2014/main" xmlns="" id="{C45B3AF2-D72D-4CF2-B151-01CB6ABC4E89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24" name="Rectangle 6">
          <a:extLst>
            <a:ext uri="{FF2B5EF4-FFF2-40B4-BE49-F238E27FC236}">
              <a16:creationId xmlns:a16="http://schemas.microsoft.com/office/drawing/2014/main" xmlns="" id="{2EBA8E36-F2C9-419A-ACE2-408502277421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25" name="Rectangle 6">
          <a:extLst>
            <a:ext uri="{FF2B5EF4-FFF2-40B4-BE49-F238E27FC236}">
              <a16:creationId xmlns:a16="http://schemas.microsoft.com/office/drawing/2014/main" xmlns="" id="{AA3C78A7-6E89-4E09-BF26-A731AEFBEF72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26" name="Rectangle 6">
          <a:extLst>
            <a:ext uri="{FF2B5EF4-FFF2-40B4-BE49-F238E27FC236}">
              <a16:creationId xmlns:a16="http://schemas.microsoft.com/office/drawing/2014/main" xmlns="" id="{80C7741F-BE1E-4C5A-B7D3-8281A7319526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27" name="Rectangle 6">
          <a:extLst>
            <a:ext uri="{FF2B5EF4-FFF2-40B4-BE49-F238E27FC236}">
              <a16:creationId xmlns:a16="http://schemas.microsoft.com/office/drawing/2014/main" xmlns="" id="{0A4E88FE-40B3-4AB9-992C-EC2ABCAF1082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328" name="Rectangle 6">
          <a:extLst>
            <a:ext uri="{FF2B5EF4-FFF2-40B4-BE49-F238E27FC236}">
              <a16:creationId xmlns:a16="http://schemas.microsoft.com/office/drawing/2014/main" xmlns="" id="{86C09AC2-8B94-4C3B-9CB3-B5F47971208C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29" name="Rectangle 6">
          <a:extLst>
            <a:ext uri="{FF2B5EF4-FFF2-40B4-BE49-F238E27FC236}">
              <a16:creationId xmlns:a16="http://schemas.microsoft.com/office/drawing/2014/main" xmlns="" id="{EC0511AA-674C-4250-83B4-ED79BE7F9F07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30" name="Rectangle 6">
          <a:extLst>
            <a:ext uri="{FF2B5EF4-FFF2-40B4-BE49-F238E27FC236}">
              <a16:creationId xmlns:a16="http://schemas.microsoft.com/office/drawing/2014/main" xmlns="" id="{5B8CCA49-7FBF-4B94-9B5B-7DEAE333E620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31" name="Rectangle 6">
          <a:extLst>
            <a:ext uri="{FF2B5EF4-FFF2-40B4-BE49-F238E27FC236}">
              <a16:creationId xmlns:a16="http://schemas.microsoft.com/office/drawing/2014/main" xmlns="" id="{37301548-C5DE-44F0-A6A0-B7981302C78E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314325"/>
    <xdr:sp macro="" textlink="">
      <xdr:nvSpPr>
        <xdr:cNvPr id="332" name="Rectangle 6">
          <a:extLst>
            <a:ext uri="{FF2B5EF4-FFF2-40B4-BE49-F238E27FC236}">
              <a16:creationId xmlns:a16="http://schemas.microsoft.com/office/drawing/2014/main" xmlns="" id="{28890B5C-7DB8-4F8F-9478-901ED09BC7FE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33" name="Rectangle 6">
          <a:extLst>
            <a:ext uri="{FF2B5EF4-FFF2-40B4-BE49-F238E27FC236}">
              <a16:creationId xmlns:a16="http://schemas.microsoft.com/office/drawing/2014/main" xmlns="" id="{3081FC48-1828-4134-974F-23F70953156E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2977</xdr:row>
      <xdr:rowOff>428625</xdr:rowOff>
    </xdr:from>
    <xdr:ext cx="189035" cy="161925"/>
    <xdr:sp macro="" textlink="">
      <xdr:nvSpPr>
        <xdr:cNvPr id="334" name="Rectangle 6">
          <a:extLst>
            <a:ext uri="{FF2B5EF4-FFF2-40B4-BE49-F238E27FC236}">
              <a16:creationId xmlns:a16="http://schemas.microsoft.com/office/drawing/2014/main" xmlns="" id="{874CB3C9-77C7-4359-ADD2-BC59CC4B4272}"/>
            </a:ext>
          </a:extLst>
        </xdr:cNvPr>
        <xdr:cNvSpPr>
          <a:spLocks noChangeArrowheads="1"/>
        </xdr:cNvSpPr>
      </xdr:nvSpPr>
      <xdr:spPr bwMode="auto">
        <a:xfrm>
          <a:off x="371475" y="1115853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35" name="Rectangle 6">
          <a:extLst>
            <a:ext uri="{FF2B5EF4-FFF2-40B4-BE49-F238E27FC236}">
              <a16:creationId xmlns:a16="http://schemas.microsoft.com/office/drawing/2014/main" xmlns="" id="{4143DD65-EE37-49D1-956C-689FDC4497DA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857250</xdr:colOff>
      <xdr:row>2980</xdr:row>
      <xdr:rowOff>409575</xdr:rowOff>
    </xdr:from>
    <xdr:ext cx="189035" cy="323850"/>
    <xdr:sp macro="" textlink="">
      <xdr:nvSpPr>
        <xdr:cNvPr id="336" name="Rectangle 6">
          <a:extLst>
            <a:ext uri="{FF2B5EF4-FFF2-40B4-BE49-F238E27FC236}">
              <a16:creationId xmlns:a16="http://schemas.microsoft.com/office/drawing/2014/main" xmlns="" id="{256779BB-C9A0-43B6-A497-5964FC5912A7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85725"/>
    <xdr:sp macro="" textlink="">
      <xdr:nvSpPr>
        <xdr:cNvPr id="337" name="Rectangle 6">
          <a:extLst>
            <a:ext uri="{FF2B5EF4-FFF2-40B4-BE49-F238E27FC236}">
              <a16:creationId xmlns:a16="http://schemas.microsoft.com/office/drawing/2014/main" xmlns="" id="{AAD11A0F-4541-475B-945D-2E1161B3CEBF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85725"/>
    <xdr:sp macro="" textlink="">
      <xdr:nvSpPr>
        <xdr:cNvPr id="338" name="Rectangle 6">
          <a:extLst>
            <a:ext uri="{FF2B5EF4-FFF2-40B4-BE49-F238E27FC236}">
              <a16:creationId xmlns:a16="http://schemas.microsoft.com/office/drawing/2014/main" xmlns="" id="{B8714010-1BAB-492E-AA93-2144CD3798CC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39" name="Rectangle 6">
          <a:extLst>
            <a:ext uri="{FF2B5EF4-FFF2-40B4-BE49-F238E27FC236}">
              <a16:creationId xmlns:a16="http://schemas.microsoft.com/office/drawing/2014/main" xmlns="" id="{F08980DB-0B88-4E81-B5A2-20140457D784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23850"/>
    <xdr:sp macro="" textlink="">
      <xdr:nvSpPr>
        <xdr:cNvPr id="340" name="Rectangle 6">
          <a:extLst>
            <a:ext uri="{FF2B5EF4-FFF2-40B4-BE49-F238E27FC236}">
              <a16:creationId xmlns:a16="http://schemas.microsoft.com/office/drawing/2014/main" xmlns="" id="{E5E4C223-921C-43FE-81A4-6E27491E57D4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41" name="Rectangle 6">
          <a:extLst>
            <a:ext uri="{FF2B5EF4-FFF2-40B4-BE49-F238E27FC236}">
              <a16:creationId xmlns:a16="http://schemas.microsoft.com/office/drawing/2014/main" xmlns="" id="{B0AD6D78-F9E7-4BD6-BCF1-D3013BF843E4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42" name="Rectangle 6">
          <a:extLst>
            <a:ext uri="{FF2B5EF4-FFF2-40B4-BE49-F238E27FC236}">
              <a16:creationId xmlns:a16="http://schemas.microsoft.com/office/drawing/2014/main" xmlns="" id="{10E3576D-1F1E-4DD9-8C9D-5F278F11A8EC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43" name="Rectangle 6">
          <a:extLst>
            <a:ext uri="{FF2B5EF4-FFF2-40B4-BE49-F238E27FC236}">
              <a16:creationId xmlns:a16="http://schemas.microsoft.com/office/drawing/2014/main" xmlns="" id="{36C4EAC1-9617-4D1D-A333-A0C4473322FC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23850"/>
    <xdr:sp macro="" textlink="">
      <xdr:nvSpPr>
        <xdr:cNvPr id="344" name="Rectangle 6">
          <a:extLst>
            <a:ext uri="{FF2B5EF4-FFF2-40B4-BE49-F238E27FC236}">
              <a16:creationId xmlns:a16="http://schemas.microsoft.com/office/drawing/2014/main" xmlns="" id="{F78C1308-AB6C-4036-9F66-BBC022ACC672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45" name="Rectangle 6">
          <a:extLst>
            <a:ext uri="{FF2B5EF4-FFF2-40B4-BE49-F238E27FC236}">
              <a16:creationId xmlns:a16="http://schemas.microsoft.com/office/drawing/2014/main" xmlns="" id="{83CE3C12-72ED-435E-967D-9C304E99C3F8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46" name="Rectangle 6">
          <a:extLst>
            <a:ext uri="{FF2B5EF4-FFF2-40B4-BE49-F238E27FC236}">
              <a16:creationId xmlns:a16="http://schemas.microsoft.com/office/drawing/2014/main" xmlns="" id="{A0806BDD-D2C3-41F7-A062-92310051BE62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47" name="Rectangle 6">
          <a:extLst>
            <a:ext uri="{FF2B5EF4-FFF2-40B4-BE49-F238E27FC236}">
              <a16:creationId xmlns:a16="http://schemas.microsoft.com/office/drawing/2014/main" xmlns="" id="{8E70C2C1-2E4B-44B9-9FB7-4A688A42A251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48" name="Rectangle 6">
          <a:extLst>
            <a:ext uri="{FF2B5EF4-FFF2-40B4-BE49-F238E27FC236}">
              <a16:creationId xmlns:a16="http://schemas.microsoft.com/office/drawing/2014/main" xmlns="" id="{D6656909-3817-4F2D-97E7-729FB0953D28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49" name="Rectangle 6">
          <a:extLst>
            <a:ext uri="{FF2B5EF4-FFF2-40B4-BE49-F238E27FC236}">
              <a16:creationId xmlns:a16="http://schemas.microsoft.com/office/drawing/2014/main" xmlns="" id="{08273DAF-9F4E-4CFA-AA2C-6DA5456E67D4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23850"/>
    <xdr:sp macro="" textlink="">
      <xdr:nvSpPr>
        <xdr:cNvPr id="350" name="Rectangle 6">
          <a:extLst>
            <a:ext uri="{FF2B5EF4-FFF2-40B4-BE49-F238E27FC236}">
              <a16:creationId xmlns:a16="http://schemas.microsoft.com/office/drawing/2014/main" xmlns="" id="{2E274FFB-BED9-4DB7-9424-E4D33AB3A0CA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51" name="Rectangle 6">
          <a:extLst>
            <a:ext uri="{FF2B5EF4-FFF2-40B4-BE49-F238E27FC236}">
              <a16:creationId xmlns:a16="http://schemas.microsoft.com/office/drawing/2014/main" xmlns="" id="{8F756AA0-ED20-4C91-BB30-9F72FA4C332F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52" name="Rectangle 6">
          <a:extLst>
            <a:ext uri="{FF2B5EF4-FFF2-40B4-BE49-F238E27FC236}">
              <a16:creationId xmlns:a16="http://schemas.microsoft.com/office/drawing/2014/main" xmlns="" id="{8EC473FC-BF31-4ABD-B23E-A1535559438D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53" name="Rectangle 6">
          <a:extLst>
            <a:ext uri="{FF2B5EF4-FFF2-40B4-BE49-F238E27FC236}">
              <a16:creationId xmlns:a16="http://schemas.microsoft.com/office/drawing/2014/main" xmlns="" id="{049C73F7-0936-40C8-A911-F84BEBA1159D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23850"/>
    <xdr:sp macro="" textlink="">
      <xdr:nvSpPr>
        <xdr:cNvPr id="354" name="Rectangle 6">
          <a:extLst>
            <a:ext uri="{FF2B5EF4-FFF2-40B4-BE49-F238E27FC236}">
              <a16:creationId xmlns:a16="http://schemas.microsoft.com/office/drawing/2014/main" xmlns="" id="{9A11D640-CCEE-4F98-AB8C-9C54A60E3432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55" name="Rectangle 6">
          <a:extLst>
            <a:ext uri="{FF2B5EF4-FFF2-40B4-BE49-F238E27FC236}">
              <a16:creationId xmlns:a16="http://schemas.microsoft.com/office/drawing/2014/main" xmlns="" id="{EFFE35E8-F4C8-490E-9ABB-C268141318DC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71450"/>
    <xdr:sp macro="" textlink="">
      <xdr:nvSpPr>
        <xdr:cNvPr id="356" name="Rectangle 6">
          <a:extLst>
            <a:ext uri="{FF2B5EF4-FFF2-40B4-BE49-F238E27FC236}">
              <a16:creationId xmlns:a16="http://schemas.microsoft.com/office/drawing/2014/main" xmlns="" id="{D865CA4C-45E1-4574-8A4B-2015C76AE674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57" name="Rectangle 6">
          <a:extLst>
            <a:ext uri="{FF2B5EF4-FFF2-40B4-BE49-F238E27FC236}">
              <a16:creationId xmlns:a16="http://schemas.microsoft.com/office/drawing/2014/main" xmlns="" id="{C4F37526-4CAB-454D-B238-BB255721904C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58" name="Rectangle 6">
          <a:extLst>
            <a:ext uri="{FF2B5EF4-FFF2-40B4-BE49-F238E27FC236}">
              <a16:creationId xmlns:a16="http://schemas.microsoft.com/office/drawing/2014/main" xmlns="" id="{43E94F21-1E89-47A1-B961-E7E822163FDF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85725"/>
    <xdr:sp macro="" textlink="">
      <xdr:nvSpPr>
        <xdr:cNvPr id="359" name="Rectangle 6">
          <a:extLst>
            <a:ext uri="{FF2B5EF4-FFF2-40B4-BE49-F238E27FC236}">
              <a16:creationId xmlns:a16="http://schemas.microsoft.com/office/drawing/2014/main" xmlns="" id="{2D0DDDD5-33E2-4FDE-BCBE-6D1CD7531D81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60" name="Rectangle 6">
          <a:extLst>
            <a:ext uri="{FF2B5EF4-FFF2-40B4-BE49-F238E27FC236}">
              <a16:creationId xmlns:a16="http://schemas.microsoft.com/office/drawing/2014/main" xmlns="" id="{849A9F71-B4B8-4D29-BC7F-26F86E8FA528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361" name="Rectangle 6">
          <a:extLst>
            <a:ext uri="{FF2B5EF4-FFF2-40B4-BE49-F238E27FC236}">
              <a16:creationId xmlns:a16="http://schemas.microsoft.com/office/drawing/2014/main" xmlns="" id="{315E35FC-0D76-4CEA-BDB6-41062452FB60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62" name="Rectangle 6">
          <a:extLst>
            <a:ext uri="{FF2B5EF4-FFF2-40B4-BE49-F238E27FC236}">
              <a16:creationId xmlns:a16="http://schemas.microsoft.com/office/drawing/2014/main" xmlns="" id="{80E316F4-7A74-455E-AF4E-113F0383E1E1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63" name="Rectangle 6">
          <a:extLst>
            <a:ext uri="{FF2B5EF4-FFF2-40B4-BE49-F238E27FC236}">
              <a16:creationId xmlns:a16="http://schemas.microsoft.com/office/drawing/2014/main" xmlns="" id="{A460E655-1AD1-4B0D-8298-466D912D5652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85725"/>
    <xdr:sp macro="" textlink="">
      <xdr:nvSpPr>
        <xdr:cNvPr id="364" name="Rectangle 6">
          <a:extLst>
            <a:ext uri="{FF2B5EF4-FFF2-40B4-BE49-F238E27FC236}">
              <a16:creationId xmlns:a16="http://schemas.microsoft.com/office/drawing/2014/main" xmlns="" id="{CA7112FC-4BF9-44D2-B8F1-09800F111D7A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65" name="Rectangle 6">
          <a:extLst>
            <a:ext uri="{FF2B5EF4-FFF2-40B4-BE49-F238E27FC236}">
              <a16:creationId xmlns:a16="http://schemas.microsoft.com/office/drawing/2014/main" xmlns="" id="{D3CC2F8C-41AE-4865-9B79-883AF23C1652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366" name="Rectangle 6">
          <a:extLst>
            <a:ext uri="{FF2B5EF4-FFF2-40B4-BE49-F238E27FC236}">
              <a16:creationId xmlns:a16="http://schemas.microsoft.com/office/drawing/2014/main" xmlns="" id="{00A1AFF6-B5BD-4289-9E1E-7C272A870E8B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67" name="Rectangle 6">
          <a:extLst>
            <a:ext uri="{FF2B5EF4-FFF2-40B4-BE49-F238E27FC236}">
              <a16:creationId xmlns:a16="http://schemas.microsoft.com/office/drawing/2014/main" xmlns="" id="{85D1AA82-008C-4D4A-897D-F034A893DED7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68" name="Rectangle 6">
          <a:extLst>
            <a:ext uri="{FF2B5EF4-FFF2-40B4-BE49-F238E27FC236}">
              <a16:creationId xmlns:a16="http://schemas.microsoft.com/office/drawing/2014/main" xmlns="" id="{E41816F4-FEC4-4598-B2A9-F84C985045D4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69" name="Rectangle 6">
          <a:extLst>
            <a:ext uri="{FF2B5EF4-FFF2-40B4-BE49-F238E27FC236}">
              <a16:creationId xmlns:a16="http://schemas.microsoft.com/office/drawing/2014/main" xmlns="" id="{8923D2B8-E405-4BEC-9ACD-2B3E3C27020E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70" name="Rectangle 6">
          <a:extLst>
            <a:ext uri="{FF2B5EF4-FFF2-40B4-BE49-F238E27FC236}">
              <a16:creationId xmlns:a16="http://schemas.microsoft.com/office/drawing/2014/main" xmlns="" id="{5C8D1042-2E00-43DF-80E3-7FF852B5058C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71" name="Rectangle 6">
          <a:extLst>
            <a:ext uri="{FF2B5EF4-FFF2-40B4-BE49-F238E27FC236}">
              <a16:creationId xmlns:a16="http://schemas.microsoft.com/office/drawing/2014/main" xmlns="" id="{C8D5EE5C-2589-4EDE-BBF7-C77431F9B654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372" name="Rectangle 6">
          <a:extLst>
            <a:ext uri="{FF2B5EF4-FFF2-40B4-BE49-F238E27FC236}">
              <a16:creationId xmlns:a16="http://schemas.microsoft.com/office/drawing/2014/main" xmlns="" id="{D69ECBE3-60F6-4D80-B50E-A1530F17F7F5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73" name="Rectangle 6">
          <a:extLst>
            <a:ext uri="{FF2B5EF4-FFF2-40B4-BE49-F238E27FC236}">
              <a16:creationId xmlns:a16="http://schemas.microsoft.com/office/drawing/2014/main" xmlns="" id="{0A2B3073-F983-407B-9D30-F59056C6433B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74" name="Rectangle 6">
          <a:extLst>
            <a:ext uri="{FF2B5EF4-FFF2-40B4-BE49-F238E27FC236}">
              <a16:creationId xmlns:a16="http://schemas.microsoft.com/office/drawing/2014/main" xmlns="" id="{DC43A8D5-38E0-48C2-85B4-EC0190711DE9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75" name="Rectangle 6">
          <a:extLst>
            <a:ext uri="{FF2B5EF4-FFF2-40B4-BE49-F238E27FC236}">
              <a16:creationId xmlns:a16="http://schemas.microsoft.com/office/drawing/2014/main" xmlns="" id="{599223EE-A252-4E80-A08B-C6F9FAAABAC0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376" name="Rectangle 6">
          <a:extLst>
            <a:ext uri="{FF2B5EF4-FFF2-40B4-BE49-F238E27FC236}">
              <a16:creationId xmlns:a16="http://schemas.microsoft.com/office/drawing/2014/main" xmlns="" id="{E6195D1D-4C9F-49B3-97E4-AA21D3C248E9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77" name="Rectangle 6">
          <a:extLst>
            <a:ext uri="{FF2B5EF4-FFF2-40B4-BE49-F238E27FC236}">
              <a16:creationId xmlns:a16="http://schemas.microsoft.com/office/drawing/2014/main" xmlns="" id="{40FF3E94-327D-4BD1-BC88-20E4A0B346BD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78" name="Rectangle 6">
          <a:extLst>
            <a:ext uri="{FF2B5EF4-FFF2-40B4-BE49-F238E27FC236}">
              <a16:creationId xmlns:a16="http://schemas.microsoft.com/office/drawing/2014/main" xmlns="" id="{30AC7954-E435-4CCB-B697-9B85EBA64FFD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85725"/>
    <xdr:sp macro="" textlink="">
      <xdr:nvSpPr>
        <xdr:cNvPr id="379" name="Rectangle 6">
          <a:extLst>
            <a:ext uri="{FF2B5EF4-FFF2-40B4-BE49-F238E27FC236}">
              <a16:creationId xmlns:a16="http://schemas.microsoft.com/office/drawing/2014/main" xmlns="" id="{95F9082C-6947-4E00-9379-0809CF7C4D30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80" name="Rectangle 6">
          <a:extLst>
            <a:ext uri="{FF2B5EF4-FFF2-40B4-BE49-F238E27FC236}">
              <a16:creationId xmlns:a16="http://schemas.microsoft.com/office/drawing/2014/main" xmlns="" id="{AD13AC46-9001-407B-9C94-562DCCB0CBA7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381" name="Rectangle 6">
          <a:extLst>
            <a:ext uri="{FF2B5EF4-FFF2-40B4-BE49-F238E27FC236}">
              <a16:creationId xmlns:a16="http://schemas.microsoft.com/office/drawing/2014/main" xmlns="" id="{2C3F9A1A-68BA-4585-AE3F-B757FD4EB527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82" name="Rectangle 6">
          <a:extLst>
            <a:ext uri="{FF2B5EF4-FFF2-40B4-BE49-F238E27FC236}">
              <a16:creationId xmlns:a16="http://schemas.microsoft.com/office/drawing/2014/main" xmlns="" id="{63452F86-780A-4399-A1F4-C37A21A1237D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83" name="Rectangle 6">
          <a:extLst>
            <a:ext uri="{FF2B5EF4-FFF2-40B4-BE49-F238E27FC236}">
              <a16:creationId xmlns:a16="http://schemas.microsoft.com/office/drawing/2014/main" xmlns="" id="{67ED2651-A604-428E-A431-696D5A249365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85725"/>
    <xdr:sp macro="" textlink="">
      <xdr:nvSpPr>
        <xdr:cNvPr id="384" name="Rectangle 6">
          <a:extLst>
            <a:ext uri="{FF2B5EF4-FFF2-40B4-BE49-F238E27FC236}">
              <a16:creationId xmlns:a16="http://schemas.microsoft.com/office/drawing/2014/main" xmlns="" id="{658491C3-AEEE-490A-A68C-DE2325C750B4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85" name="Rectangle 6">
          <a:extLst>
            <a:ext uri="{FF2B5EF4-FFF2-40B4-BE49-F238E27FC236}">
              <a16:creationId xmlns:a16="http://schemas.microsoft.com/office/drawing/2014/main" xmlns="" id="{F3E2B7E9-C490-4DBE-9654-F31429EC4EA5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386" name="Rectangle 6">
          <a:extLst>
            <a:ext uri="{FF2B5EF4-FFF2-40B4-BE49-F238E27FC236}">
              <a16:creationId xmlns:a16="http://schemas.microsoft.com/office/drawing/2014/main" xmlns="" id="{84B1AADC-52AF-4F6D-B004-C35F36337936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87" name="Rectangle 6">
          <a:extLst>
            <a:ext uri="{FF2B5EF4-FFF2-40B4-BE49-F238E27FC236}">
              <a16:creationId xmlns:a16="http://schemas.microsoft.com/office/drawing/2014/main" xmlns="" id="{2FA98BB3-8486-4BFE-B9AA-EA804443BDDD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88" name="Rectangle 6">
          <a:extLst>
            <a:ext uri="{FF2B5EF4-FFF2-40B4-BE49-F238E27FC236}">
              <a16:creationId xmlns:a16="http://schemas.microsoft.com/office/drawing/2014/main" xmlns="" id="{FBEE6DCD-4918-48FA-8D3D-AAC9E9A3F45D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89" name="Rectangle 6">
          <a:extLst>
            <a:ext uri="{FF2B5EF4-FFF2-40B4-BE49-F238E27FC236}">
              <a16:creationId xmlns:a16="http://schemas.microsoft.com/office/drawing/2014/main" xmlns="" id="{26283F9B-5E6F-470D-BBB8-BC1ADE82F968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90" name="Rectangle 6">
          <a:extLst>
            <a:ext uri="{FF2B5EF4-FFF2-40B4-BE49-F238E27FC236}">
              <a16:creationId xmlns:a16="http://schemas.microsoft.com/office/drawing/2014/main" xmlns="" id="{871A5D53-2EBE-456E-9896-C5DD8A3D25CE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91" name="Rectangle 6">
          <a:extLst>
            <a:ext uri="{FF2B5EF4-FFF2-40B4-BE49-F238E27FC236}">
              <a16:creationId xmlns:a16="http://schemas.microsoft.com/office/drawing/2014/main" xmlns="" id="{FD3D33EA-BFC3-4FDE-AAB2-381A80E4296B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392" name="Rectangle 6">
          <a:extLst>
            <a:ext uri="{FF2B5EF4-FFF2-40B4-BE49-F238E27FC236}">
              <a16:creationId xmlns:a16="http://schemas.microsoft.com/office/drawing/2014/main" xmlns="" id="{A332F897-F1D6-453A-A80C-3AABF89EE031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93" name="Rectangle 6">
          <a:extLst>
            <a:ext uri="{FF2B5EF4-FFF2-40B4-BE49-F238E27FC236}">
              <a16:creationId xmlns:a16="http://schemas.microsoft.com/office/drawing/2014/main" xmlns="" id="{F8BC6A6C-2312-4CD5-86FA-0713D13F4992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94" name="Rectangle 6">
          <a:extLst>
            <a:ext uri="{FF2B5EF4-FFF2-40B4-BE49-F238E27FC236}">
              <a16:creationId xmlns:a16="http://schemas.microsoft.com/office/drawing/2014/main" xmlns="" id="{6BDDDC66-6288-44A2-BFE7-11B5911DCBD3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95" name="Rectangle 6">
          <a:extLst>
            <a:ext uri="{FF2B5EF4-FFF2-40B4-BE49-F238E27FC236}">
              <a16:creationId xmlns:a16="http://schemas.microsoft.com/office/drawing/2014/main" xmlns="" id="{886CF73E-E33F-4D72-96CA-0DED23336DAF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396" name="Rectangle 6">
          <a:extLst>
            <a:ext uri="{FF2B5EF4-FFF2-40B4-BE49-F238E27FC236}">
              <a16:creationId xmlns:a16="http://schemas.microsoft.com/office/drawing/2014/main" xmlns="" id="{B9CB7802-7417-4BD9-A96B-A367E36B294F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97" name="Rectangle 6">
          <a:extLst>
            <a:ext uri="{FF2B5EF4-FFF2-40B4-BE49-F238E27FC236}">
              <a16:creationId xmlns:a16="http://schemas.microsoft.com/office/drawing/2014/main" xmlns="" id="{4D5295B5-A921-48B1-AF5F-25B3EF4CCA3C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398" name="Rectangle 6">
          <a:extLst>
            <a:ext uri="{FF2B5EF4-FFF2-40B4-BE49-F238E27FC236}">
              <a16:creationId xmlns:a16="http://schemas.microsoft.com/office/drawing/2014/main" xmlns="" id="{B2FDA2D6-1771-4B27-ACAE-CA2A68FBAB0B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85725"/>
    <xdr:sp macro="" textlink="">
      <xdr:nvSpPr>
        <xdr:cNvPr id="399" name="Rectangle 6">
          <a:extLst>
            <a:ext uri="{FF2B5EF4-FFF2-40B4-BE49-F238E27FC236}">
              <a16:creationId xmlns:a16="http://schemas.microsoft.com/office/drawing/2014/main" xmlns="" id="{9F112011-1A13-4A45-9719-1B788B1D46FC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00" name="Rectangle 6">
          <a:extLst>
            <a:ext uri="{FF2B5EF4-FFF2-40B4-BE49-F238E27FC236}">
              <a16:creationId xmlns:a16="http://schemas.microsoft.com/office/drawing/2014/main" xmlns="" id="{B68B3E13-DE93-41D7-B095-17371BB6F317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401" name="Rectangle 6">
          <a:extLst>
            <a:ext uri="{FF2B5EF4-FFF2-40B4-BE49-F238E27FC236}">
              <a16:creationId xmlns:a16="http://schemas.microsoft.com/office/drawing/2014/main" xmlns="" id="{FC6E5693-6B7D-476F-BE7C-99FBA1A70E0E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02" name="Rectangle 6">
          <a:extLst>
            <a:ext uri="{FF2B5EF4-FFF2-40B4-BE49-F238E27FC236}">
              <a16:creationId xmlns:a16="http://schemas.microsoft.com/office/drawing/2014/main" xmlns="" id="{BDAD60C9-EA8E-4A90-9657-F61999FBC87E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03" name="Rectangle 6">
          <a:extLst>
            <a:ext uri="{FF2B5EF4-FFF2-40B4-BE49-F238E27FC236}">
              <a16:creationId xmlns:a16="http://schemas.microsoft.com/office/drawing/2014/main" xmlns="" id="{C06867A6-4DE1-43F4-8FBB-7F59B1427301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85725"/>
    <xdr:sp macro="" textlink="">
      <xdr:nvSpPr>
        <xdr:cNvPr id="404" name="Rectangle 6">
          <a:extLst>
            <a:ext uri="{FF2B5EF4-FFF2-40B4-BE49-F238E27FC236}">
              <a16:creationId xmlns:a16="http://schemas.microsoft.com/office/drawing/2014/main" xmlns="" id="{0865C66D-542B-46F1-B89E-2F9FED72EAC4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05" name="Rectangle 6">
          <a:extLst>
            <a:ext uri="{FF2B5EF4-FFF2-40B4-BE49-F238E27FC236}">
              <a16:creationId xmlns:a16="http://schemas.microsoft.com/office/drawing/2014/main" xmlns="" id="{31FD6AB0-7F89-4EC4-B10E-3235A1FF7876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406" name="Rectangle 6">
          <a:extLst>
            <a:ext uri="{FF2B5EF4-FFF2-40B4-BE49-F238E27FC236}">
              <a16:creationId xmlns:a16="http://schemas.microsoft.com/office/drawing/2014/main" xmlns="" id="{4D2B5EFF-3AD0-42B8-ACAC-B1EE5FD3B63E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07" name="Rectangle 6">
          <a:extLst>
            <a:ext uri="{FF2B5EF4-FFF2-40B4-BE49-F238E27FC236}">
              <a16:creationId xmlns:a16="http://schemas.microsoft.com/office/drawing/2014/main" xmlns="" id="{37CCDF3E-6544-4F44-BE16-99C3F348B980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08" name="Rectangle 6">
          <a:extLst>
            <a:ext uri="{FF2B5EF4-FFF2-40B4-BE49-F238E27FC236}">
              <a16:creationId xmlns:a16="http://schemas.microsoft.com/office/drawing/2014/main" xmlns="" id="{6B79763D-E445-421D-AC77-E4B01B0BA7A0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09" name="Rectangle 6">
          <a:extLst>
            <a:ext uri="{FF2B5EF4-FFF2-40B4-BE49-F238E27FC236}">
              <a16:creationId xmlns:a16="http://schemas.microsoft.com/office/drawing/2014/main" xmlns="" id="{7679565D-800F-437C-8FB6-C8C54D633417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10" name="Rectangle 6">
          <a:extLst>
            <a:ext uri="{FF2B5EF4-FFF2-40B4-BE49-F238E27FC236}">
              <a16:creationId xmlns:a16="http://schemas.microsoft.com/office/drawing/2014/main" xmlns="" id="{C5920880-3FDE-47C3-A919-2D511BC461D7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11" name="Rectangle 6">
          <a:extLst>
            <a:ext uri="{FF2B5EF4-FFF2-40B4-BE49-F238E27FC236}">
              <a16:creationId xmlns:a16="http://schemas.microsoft.com/office/drawing/2014/main" xmlns="" id="{37527703-71C7-4A8F-94A5-B802555D35FE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412" name="Rectangle 6">
          <a:extLst>
            <a:ext uri="{FF2B5EF4-FFF2-40B4-BE49-F238E27FC236}">
              <a16:creationId xmlns:a16="http://schemas.microsoft.com/office/drawing/2014/main" xmlns="" id="{6B99FE39-BCF9-4C2D-8C0B-E9EC676D67CD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13" name="Rectangle 6">
          <a:extLst>
            <a:ext uri="{FF2B5EF4-FFF2-40B4-BE49-F238E27FC236}">
              <a16:creationId xmlns:a16="http://schemas.microsoft.com/office/drawing/2014/main" xmlns="" id="{742772EA-C289-4F4D-83CE-48E462583E23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14" name="Rectangle 6">
          <a:extLst>
            <a:ext uri="{FF2B5EF4-FFF2-40B4-BE49-F238E27FC236}">
              <a16:creationId xmlns:a16="http://schemas.microsoft.com/office/drawing/2014/main" xmlns="" id="{E6A4333C-EE15-40CA-BB82-5606E7190AA5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15" name="Rectangle 6">
          <a:extLst>
            <a:ext uri="{FF2B5EF4-FFF2-40B4-BE49-F238E27FC236}">
              <a16:creationId xmlns:a16="http://schemas.microsoft.com/office/drawing/2014/main" xmlns="" id="{890B4852-F3AA-4AFE-A49C-FC868C8C356F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416" name="Rectangle 6">
          <a:extLst>
            <a:ext uri="{FF2B5EF4-FFF2-40B4-BE49-F238E27FC236}">
              <a16:creationId xmlns:a16="http://schemas.microsoft.com/office/drawing/2014/main" xmlns="" id="{3E5C6044-C7B7-4033-A85A-AABA709D8E15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17" name="Rectangle 6">
          <a:extLst>
            <a:ext uri="{FF2B5EF4-FFF2-40B4-BE49-F238E27FC236}">
              <a16:creationId xmlns:a16="http://schemas.microsoft.com/office/drawing/2014/main" xmlns="" id="{089DB07C-B5B6-4342-9D0B-EA48F41EBD03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18" name="Rectangle 6">
          <a:extLst>
            <a:ext uri="{FF2B5EF4-FFF2-40B4-BE49-F238E27FC236}">
              <a16:creationId xmlns:a16="http://schemas.microsoft.com/office/drawing/2014/main" xmlns="" id="{902F7379-59B8-4B7B-9C72-EC85CEE6EDD0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19" name="Rectangle 6">
          <a:extLst>
            <a:ext uri="{FF2B5EF4-FFF2-40B4-BE49-F238E27FC236}">
              <a16:creationId xmlns:a16="http://schemas.microsoft.com/office/drawing/2014/main" xmlns="" id="{181FADD2-3E51-4FB8-BE3A-B84F11B6F8FA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20" name="Rectangle 6">
          <a:extLst>
            <a:ext uri="{FF2B5EF4-FFF2-40B4-BE49-F238E27FC236}">
              <a16:creationId xmlns:a16="http://schemas.microsoft.com/office/drawing/2014/main" xmlns="" id="{F94A732C-C67A-45CD-B0B7-CC8737432AEC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85725"/>
    <xdr:sp macro="" textlink="">
      <xdr:nvSpPr>
        <xdr:cNvPr id="421" name="Rectangle 6">
          <a:extLst>
            <a:ext uri="{FF2B5EF4-FFF2-40B4-BE49-F238E27FC236}">
              <a16:creationId xmlns:a16="http://schemas.microsoft.com/office/drawing/2014/main" xmlns="" id="{77F9564A-C26E-4563-809D-D3F0AFA78F8E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22" name="Rectangle 6">
          <a:extLst>
            <a:ext uri="{FF2B5EF4-FFF2-40B4-BE49-F238E27FC236}">
              <a16:creationId xmlns:a16="http://schemas.microsoft.com/office/drawing/2014/main" xmlns="" id="{EFBD59F1-C1A1-4758-A5BE-EEDD14999709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423" name="Rectangle 6">
          <a:extLst>
            <a:ext uri="{FF2B5EF4-FFF2-40B4-BE49-F238E27FC236}">
              <a16:creationId xmlns:a16="http://schemas.microsoft.com/office/drawing/2014/main" xmlns="" id="{A24D8B63-1CFD-439C-9B75-DED72318F54F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24" name="Rectangle 6">
          <a:extLst>
            <a:ext uri="{FF2B5EF4-FFF2-40B4-BE49-F238E27FC236}">
              <a16:creationId xmlns:a16="http://schemas.microsoft.com/office/drawing/2014/main" xmlns="" id="{8C593DF2-E6EF-4D1E-B366-85BC53C693F1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25" name="Rectangle 6">
          <a:extLst>
            <a:ext uri="{FF2B5EF4-FFF2-40B4-BE49-F238E27FC236}">
              <a16:creationId xmlns:a16="http://schemas.microsoft.com/office/drawing/2014/main" xmlns="" id="{E6D94442-D9AD-403F-8169-CB63CD2F55C1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85725"/>
    <xdr:sp macro="" textlink="">
      <xdr:nvSpPr>
        <xdr:cNvPr id="426" name="Rectangle 6">
          <a:extLst>
            <a:ext uri="{FF2B5EF4-FFF2-40B4-BE49-F238E27FC236}">
              <a16:creationId xmlns:a16="http://schemas.microsoft.com/office/drawing/2014/main" xmlns="" id="{EAEE717D-9A82-46A7-B84A-09392F203EBD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27" name="Rectangle 6">
          <a:extLst>
            <a:ext uri="{FF2B5EF4-FFF2-40B4-BE49-F238E27FC236}">
              <a16:creationId xmlns:a16="http://schemas.microsoft.com/office/drawing/2014/main" xmlns="" id="{AA656126-FFD0-41E8-80FE-F6222572AAE9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428" name="Rectangle 6">
          <a:extLst>
            <a:ext uri="{FF2B5EF4-FFF2-40B4-BE49-F238E27FC236}">
              <a16:creationId xmlns:a16="http://schemas.microsoft.com/office/drawing/2014/main" xmlns="" id="{1E1B099F-998F-4ED0-B277-E159EA6EB292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29" name="Rectangle 6">
          <a:extLst>
            <a:ext uri="{FF2B5EF4-FFF2-40B4-BE49-F238E27FC236}">
              <a16:creationId xmlns:a16="http://schemas.microsoft.com/office/drawing/2014/main" xmlns="" id="{AEE1DF6A-D18B-4938-AF82-2104F0A8986A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30" name="Rectangle 6">
          <a:extLst>
            <a:ext uri="{FF2B5EF4-FFF2-40B4-BE49-F238E27FC236}">
              <a16:creationId xmlns:a16="http://schemas.microsoft.com/office/drawing/2014/main" xmlns="" id="{C9F62DF7-EAB9-4C52-99ED-9E3AD9B2567A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31" name="Rectangle 6">
          <a:extLst>
            <a:ext uri="{FF2B5EF4-FFF2-40B4-BE49-F238E27FC236}">
              <a16:creationId xmlns:a16="http://schemas.microsoft.com/office/drawing/2014/main" xmlns="" id="{B8744EE6-A0D8-4CE0-A522-77DF19E9BDBF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32" name="Rectangle 6">
          <a:extLst>
            <a:ext uri="{FF2B5EF4-FFF2-40B4-BE49-F238E27FC236}">
              <a16:creationId xmlns:a16="http://schemas.microsoft.com/office/drawing/2014/main" xmlns="" id="{DD7639AD-587F-4083-856A-AFE919A37526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33" name="Rectangle 6">
          <a:extLst>
            <a:ext uri="{FF2B5EF4-FFF2-40B4-BE49-F238E27FC236}">
              <a16:creationId xmlns:a16="http://schemas.microsoft.com/office/drawing/2014/main" xmlns="" id="{367191D5-7164-48DD-A677-EDC7C02E2568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434" name="Rectangle 6">
          <a:extLst>
            <a:ext uri="{FF2B5EF4-FFF2-40B4-BE49-F238E27FC236}">
              <a16:creationId xmlns:a16="http://schemas.microsoft.com/office/drawing/2014/main" xmlns="" id="{09E8D7F3-C556-47F1-BFD5-02EC91AC13F7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35" name="Rectangle 6">
          <a:extLst>
            <a:ext uri="{FF2B5EF4-FFF2-40B4-BE49-F238E27FC236}">
              <a16:creationId xmlns:a16="http://schemas.microsoft.com/office/drawing/2014/main" xmlns="" id="{269B0285-3782-4AF8-BBB3-3BF08D283C85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36" name="Rectangle 6">
          <a:extLst>
            <a:ext uri="{FF2B5EF4-FFF2-40B4-BE49-F238E27FC236}">
              <a16:creationId xmlns:a16="http://schemas.microsoft.com/office/drawing/2014/main" xmlns="" id="{3E89BCDF-0BC8-40E3-AB1C-7DFACF9F5413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37" name="Rectangle 6">
          <a:extLst>
            <a:ext uri="{FF2B5EF4-FFF2-40B4-BE49-F238E27FC236}">
              <a16:creationId xmlns:a16="http://schemas.microsoft.com/office/drawing/2014/main" xmlns="" id="{B1DB504E-EEB1-43E9-9BAB-81D31B10B104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314325"/>
    <xdr:sp macro="" textlink="">
      <xdr:nvSpPr>
        <xdr:cNvPr id="438" name="Rectangle 6">
          <a:extLst>
            <a:ext uri="{FF2B5EF4-FFF2-40B4-BE49-F238E27FC236}">
              <a16:creationId xmlns:a16="http://schemas.microsoft.com/office/drawing/2014/main" xmlns="" id="{D9EADD18-AA0B-4AC6-BDD5-B3EA6333C3FC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39" name="Rectangle 6">
          <a:extLst>
            <a:ext uri="{FF2B5EF4-FFF2-40B4-BE49-F238E27FC236}">
              <a16:creationId xmlns:a16="http://schemas.microsoft.com/office/drawing/2014/main" xmlns="" id="{1564E4D3-4380-4F8F-AE1B-B495D901650E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2980</xdr:row>
      <xdr:rowOff>428625</xdr:rowOff>
    </xdr:from>
    <xdr:ext cx="189035" cy="161925"/>
    <xdr:sp macro="" textlink="">
      <xdr:nvSpPr>
        <xdr:cNvPr id="440" name="Rectangle 6">
          <a:extLst>
            <a:ext uri="{FF2B5EF4-FFF2-40B4-BE49-F238E27FC236}">
              <a16:creationId xmlns:a16="http://schemas.microsoft.com/office/drawing/2014/main" xmlns="" id="{118327CB-23E4-447A-8DB9-8DFB3594F5D0}"/>
            </a:ext>
          </a:extLst>
        </xdr:cNvPr>
        <xdr:cNvSpPr>
          <a:spLocks noChangeArrowheads="1"/>
        </xdr:cNvSpPr>
      </xdr:nvSpPr>
      <xdr:spPr bwMode="auto">
        <a:xfrm>
          <a:off x="371475" y="1120711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41" name="Rectangle 6">
          <a:extLst>
            <a:ext uri="{FF2B5EF4-FFF2-40B4-BE49-F238E27FC236}">
              <a16:creationId xmlns:a16="http://schemas.microsoft.com/office/drawing/2014/main" xmlns="" id="{2E59052D-C1FF-4FBB-B3D3-55DC4DF9AD09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857250</xdr:colOff>
      <xdr:row>2983</xdr:row>
      <xdr:rowOff>409575</xdr:rowOff>
    </xdr:from>
    <xdr:ext cx="189035" cy="323850"/>
    <xdr:sp macro="" textlink="">
      <xdr:nvSpPr>
        <xdr:cNvPr id="442" name="Rectangle 6">
          <a:extLst>
            <a:ext uri="{FF2B5EF4-FFF2-40B4-BE49-F238E27FC236}">
              <a16:creationId xmlns:a16="http://schemas.microsoft.com/office/drawing/2014/main" xmlns="" id="{1645D128-FD84-44C0-8EA8-4E900BABA738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85725"/>
    <xdr:sp macro="" textlink="">
      <xdr:nvSpPr>
        <xdr:cNvPr id="443" name="Rectangle 6">
          <a:extLst>
            <a:ext uri="{FF2B5EF4-FFF2-40B4-BE49-F238E27FC236}">
              <a16:creationId xmlns:a16="http://schemas.microsoft.com/office/drawing/2014/main" xmlns="" id="{9A150DAE-DE7F-4946-B741-470164A501E6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85725"/>
    <xdr:sp macro="" textlink="">
      <xdr:nvSpPr>
        <xdr:cNvPr id="444" name="Rectangle 6">
          <a:extLst>
            <a:ext uri="{FF2B5EF4-FFF2-40B4-BE49-F238E27FC236}">
              <a16:creationId xmlns:a16="http://schemas.microsoft.com/office/drawing/2014/main" xmlns="" id="{20EC1E3C-3233-431C-A7D3-5A15E813D963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45" name="Rectangle 6">
          <a:extLst>
            <a:ext uri="{FF2B5EF4-FFF2-40B4-BE49-F238E27FC236}">
              <a16:creationId xmlns:a16="http://schemas.microsoft.com/office/drawing/2014/main" xmlns="" id="{1432E8C1-AFE0-4DA9-B568-CE8164DBAA21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23850"/>
    <xdr:sp macro="" textlink="">
      <xdr:nvSpPr>
        <xdr:cNvPr id="446" name="Rectangle 6">
          <a:extLst>
            <a:ext uri="{FF2B5EF4-FFF2-40B4-BE49-F238E27FC236}">
              <a16:creationId xmlns:a16="http://schemas.microsoft.com/office/drawing/2014/main" xmlns="" id="{3943F6E9-56C7-4AFA-A862-E2FCADA3DD52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47" name="Rectangle 6">
          <a:extLst>
            <a:ext uri="{FF2B5EF4-FFF2-40B4-BE49-F238E27FC236}">
              <a16:creationId xmlns:a16="http://schemas.microsoft.com/office/drawing/2014/main" xmlns="" id="{D7BD881E-4B24-40F0-B22B-A2FDB453D0F9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48" name="Rectangle 6">
          <a:extLst>
            <a:ext uri="{FF2B5EF4-FFF2-40B4-BE49-F238E27FC236}">
              <a16:creationId xmlns:a16="http://schemas.microsoft.com/office/drawing/2014/main" xmlns="" id="{7C8515EB-DC65-4FF3-97DE-4D3DE26E6601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49" name="Rectangle 6">
          <a:extLst>
            <a:ext uri="{FF2B5EF4-FFF2-40B4-BE49-F238E27FC236}">
              <a16:creationId xmlns:a16="http://schemas.microsoft.com/office/drawing/2014/main" xmlns="" id="{D135C6D2-1D0E-447C-8B2A-FC2971C1C4D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23850"/>
    <xdr:sp macro="" textlink="">
      <xdr:nvSpPr>
        <xdr:cNvPr id="450" name="Rectangle 6">
          <a:extLst>
            <a:ext uri="{FF2B5EF4-FFF2-40B4-BE49-F238E27FC236}">
              <a16:creationId xmlns:a16="http://schemas.microsoft.com/office/drawing/2014/main" xmlns="" id="{3AEAEC0C-A889-4666-B7DF-F8633AAF68CC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51" name="Rectangle 6">
          <a:extLst>
            <a:ext uri="{FF2B5EF4-FFF2-40B4-BE49-F238E27FC236}">
              <a16:creationId xmlns:a16="http://schemas.microsoft.com/office/drawing/2014/main" xmlns="" id="{4F9AB0DC-323F-44E0-966D-82809E71887F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52" name="Rectangle 6">
          <a:extLst>
            <a:ext uri="{FF2B5EF4-FFF2-40B4-BE49-F238E27FC236}">
              <a16:creationId xmlns:a16="http://schemas.microsoft.com/office/drawing/2014/main" xmlns="" id="{9496E267-D442-4C3C-93EB-EDDA53AC21C2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53" name="Rectangle 6">
          <a:extLst>
            <a:ext uri="{FF2B5EF4-FFF2-40B4-BE49-F238E27FC236}">
              <a16:creationId xmlns:a16="http://schemas.microsoft.com/office/drawing/2014/main" xmlns="" id="{AC8B131F-6486-4E26-99CE-358C9AB2B927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54" name="Rectangle 6">
          <a:extLst>
            <a:ext uri="{FF2B5EF4-FFF2-40B4-BE49-F238E27FC236}">
              <a16:creationId xmlns:a16="http://schemas.microsoft.com/office/drawing/2014/main" xmlns="" id="{019D6EA9-C727-4ED0-A2F1-45B623812A49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55" name="Rectangle 6">
          <a:extLst>
            <a:ext uri="{FF2B5EF4-FFF2-40B4-BE49-F238E27FC236}">
              <a16:creationId xmlns:a16="http://schemas.microsoft.com/office/drawing/2014/main" xmlns="" id="{57EE9552-420E-4EE5-8F27-5B4E7901FDEF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23850"/>
    <xdr:sp macro="" textlink="">
      <xdr:nvSpPr>
        <xdr:cNvPr id="456" name="Rectangle 6">
          <a:extLst>
            <a:ext uri="{FF2B5EF4-FFF2-40B4-BE49-F238E27FC236}">
              <a16:creationId xmlns:a16="http://schemas.microsoft.com/office/drawing/2014/main" xmlns="" id="{44241C73-FE7D-446F-B14E-6926E8950D74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57" name="Rectangle 6">
          <a:extLst>
            <a:ext uri="{FF2B5EF4-FFF2-40B4-BE49-F238E27FC236}">
              <a16:creationId xmlns:a16="http://schemas.microsoft.com/office/drawing/2014/main" xmlns="" id="{081D1DB4-4156-49E2-BD53-A8504F953095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58" name="Rectangle 6">
          <a:extLst>
            <a:ext uri="{FF2B5EF4-FFF2-40B4-BE49-F238E27FC236}">
              <a16:creationId xmlns:a16="http://schemas.microsoft.com/office/drawing/2014/main" xmlns="" id="{3CE4B307-16BF-4DEA-AC84-087E87200F78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59" name="Rectangle 6">
          <a:extLst>
            <a:ext uri="{FF2B5EF4-FFF2-40B4-BE49-F238E27FC236}">
              <a16:creationId xmlns:a16="http://schemas.microsoft.com/office/drawing/2014/main" xmlns="" id="{75E0C9AF-165A-4E57-8D8B-0E89EDBADEE9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23850"/>
    <xdr:sp macro="" textlink="">
      <xdr:nvSpPr>
        <xdr:cNvPr id="460" name="Rectangle 6">
          <a:extLst>
            <a:ext uri="{FF2B5EF4-FFF2-40B4-BE49-F238E27FC236}">
              <a16:creationId xmlns:a16="http://schemas.microsoft.com/office/drawing/2014/main" xmlns="" id="{A437228E-81B8-4AE4-BCE6-9559E80C69AC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61" name="Rectangle 6">
          <a:extLst>
            <a:ext uri="{FF2B5EF4-FFF2-40B4-BE49-F238E27FC236}">
              <a16:creationId xmlns:a16="http://schemas.microsoft.com/office/drawing/2014/main" xmlns="" id="{68DED6BB-1456-4BC2-AA5B-112764153817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71450"/>
    <xdr:sp macro="" textlink="">
      <xdr:nvSpPr>
        <xdr:cNvPr id="462" name="Rectangle 6">
          <a:extLst>
            <a:ext uri="{FF2B5EF4-FFF2-40B4-BE49-F238E27FC236}">
              <a16:creationId xmlns:a16="http://schemas.microsoft.com/office/drawing/2014/main" xmlns="" id="{ABB5C180-9A15-4449-B9C1-0BB0D37289D3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63" name="Rectangle 6">
          <a:extLst>
            <a:ext uri="{FF2B5EF4-FFF2-40B4-BE49-F238E27FC236}">
              <a16:creationId xmlns:a16="http://schemas.microsoft.com/office/drawing/2014/main" xmlns="" id="{159360B6-BC45-4CED-9BC2-A688BA028B43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64" name="Rectangle 6">
          <a:extLst>
            <a:ext uri="{FF2B5EF4-FFF2-40B4-BE49-F238E27FC236}">
              <a16:creationId xmlns:a16="http://schemas.microsoft.com/office/drawing/2014/main" xmlns="" id="{5DB34139-9C52-4DE0-82B7-2B5417A25AC4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85725"/>
    <xdr:sp macro="" textlink="">
      <xdr:nvSpPr>
        <xdr:cNvPr id="465" name="Rectangle 6">
          <a:extLst>
            <a:ext uri="{FF2B5EF4-FFF2-40B4-BE49-F238E27FC236}">
              <a16:creationId xmlns:a16="http://schemas.microsoft.com/office/drawing/2014/main" xmlns="" id="{1B1F7860-7C35-44DD-92E2-E9C0CE4B35F2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66" name="Rectangle 6">
          <a:extLst>
            <a:ext uri="{FF2B5EF4-FFF2-40B4-BE49-F238E27FC236}">
              <a16:creationId xmlns:a16="http://schemas.microsoft.com/office/drawing/2014/main" xmlns="" id="{A429CCE9-2411-4144-A49A-1EA8B1BFE225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467" name="Rectangle 6">
          <a:extLst>
            <a:ext uri="{FF2B5EF4-FFF2-40B4-BE49-F238E27FC236}">
              <a16:creationId xmlns:a16="http://schemas.microsoft.com/office/drawing/2014/main" xmlns="" id="{BF787953-4C94-478E-B39C-5457A09B349A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68" name="Rectangle 6">
          <a:extLst>
            <a:ext uri="{FF2B5EF4-FFF2-40B4-BE49-F238E27FC236}">
              <a16:creationId xmlns:a16="http://schemas.microsoft.com/office/drawing/2014/main" xmlns="" id="{0A360409-A5C9-4406-8715-D0294C3738DE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69" name="Rectangle 6">
          <a:extLst>
            <a:ext uri="{FF2B5EF4-FFF2-40B4-BE49-F238E27FC236}">
              <a16:creationId xmlns:a16="http://schemas.microsoft.com/office/drawing/2014/main" xmlns="" id="{CBACD38F-1AC4-44BF-9092-F11A4524E22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85725"/>
    <xdr:sp macro="" textlink="">
      <xdr:nvSpPr>
        <xdr:cNvPr id="470" name="Rectangle 6">
          <a:extLst>
            <a:ext uri="{FF2B5EF4-FFF2-40B4-BE49-F238E27FC236}">
              <a16:creationId xmlns:a16="http://schemas.microsoft.com/office/drawing/2014/main" xmlns="" id="{5881AED9-2229-4C10-BA47-14D9A74C077E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71" name="Rectangle 6">
          <a:extLst>
            <a:ext uri="{FF2B5EF4-FFF2-40B4-BE49-F238E27FC236}">
              <a16:creationId xmlns:a16="http://schemas.microsoft.com/office/drawing/2014/main" xmlns="" id="{F62BB4E1-CC12-4799-9AD3-4C144FA46446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472" name="Rectangle 6">
          <a:extLst>
            <a:ext uri="{FF2B5EF4-FFF2-40B4-BE49-F238E27FC236}">
              <a16:creationId xmlns:a16="http://schemas.microsoft.com/office/drawing/2014/main" xmlns="" id="{3B7ABB46-C21E-42C4-AD44-597580FE5053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73" name="Rectangle 6">
          <a:extLst>
            <a:ext uri="{FF2B5EF4-FFF2-40B4-BE49-F238E27FC236}">
              <a16:creationId xmlns:a16="http://schemas.microsoft.com/office/drawing/2014/main" xmlns="" id="{7125BC4D-E320-4BE0-9EC1-72741D924EF8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74" name="Rectangle 6">
          <a:extLst>
            <a:ext uri="{FF2B5EF4-FFF2-40B4-BE49-F238E27FC236}">
              <a16:creationId xmlns:a16="http://schemas.microsoft.com/office/drawing/2014/main" xmlns="" id="{EA96A414-E9FE-4987-887E-DA63D99A66AA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75" name="Rectangle 6">
          <a:extLst>
            <a:ext uri="{FF2B5EF4-FFF2-40B4-BE49-F238E27FC236}">
              <a16:creationId xmlns:a16="http://schemas.microsoft.com/office/drawing/2014/main" xmlns="" id="{E542E5F6-740E-4A96-B7DB-A057990E3F02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76" name="Rectangle 6">
          <a:extLst>
            <a:ext uri="{FF2B5EF4-FFF2-40B4-BE49-F238E27FC236}">
              <a16:creationId xmlns:a16="http://schemas.microsoft.com/office/drawing/2014/main" xmlns="" id="{8B809C68-8007-44A0-B43C-DC4B0BA55546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77" name="Rectangle 6">
          <a:extLst>
            <a:ext uri="{FF2B5EF4-FFF2-40B4-BE49-F238E27FC236}">
              <a16:creationId xmlns:a16="http://schemas.microsoft.com/office/drawing/2014/main" xmlns="" id="{03FABA29-C54F-4632-8AB6-853FB952215A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478" name="Rectangle 6">
          <a:extLst>
            <a:ext uri="{FF2B5EF4-FFF2-40B4-BE49-F238E27FC236}">
              <a16:creationId xmlns:a16="http://schemas.microsoft.com/office/drawing/2014/main" xmlns="" id="{5DDA67D8-315D-4082-8F21-8BD1D8D85C80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79" name="Rectangle 6">
          <a:extLst>
            <a:ext uri="{FF2B5EF4-FFF2-40B4-BE49-F238E27FC236}">
              <a16:creationId xmlns:a16="http://schemas.microsoft.com/office/drawing/2014/main" xmlns="" id="{C9EA2BE2-6FA2-4B85-9C45-19994ADD0371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80" name="Rectangle 6">
          <a:extLst>
            <a:ext uri="{FF2B5EF4-FFF2-40B4-BE49-F238E27FC236}">
              <a16:creationId xmlns:a16="http://schemas.microsoft.com/office/drawing/2014/main" xmlns="" id="{3A00699E-C021-4849-A8FF-0EE304B8BF7E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81" name="Rectangle 6">
          <a:extLst>
            <a:ext uri="{FF2B5EF4-FFF2-40B4-BE49-F238E27FC236}">
              <a16:creationId xmlns:a16="http://schemas.microsoft.com/office/drawing/2014/main" xmlns="" id="{1A44BA11-A74C-406B-B248-A5CC9607907E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482" name="Rectangle 6">
          <a:extLst>
            <a:ext uri="{FF2B5EF4-FFF2-40B4-BE49-F238E27FC236}">
              <a16:creationId xmlns:a16="http://schemas.microsoft.com/office/drawing/2014/main" xmlns="" id="{BFC95405-5F30-40D1-80BD-CD1D857D6D8F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83" name="Rectangle 6">
          <a:extLst>
            <a:ext uri="{FF2B5EF4-FFF2-40B4-BE49-F238E27FC236}">
              <a16:creationId xmlns:a16="http://schemas.microsoft.com/office/drawing/2014/main" xmlns="" id="{DECA7CC1-3607-48CF-B3D6-675F900D22A6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84" name="Rectangle 6">
          <a:extLst>
            <a:ext uri="{FF2B5EF4-FFF2-40B4-BE49-F238E27FC236}">
              <a16:creationId xmlns:a16="http://schemas.microsoft.com/office/drawing/2014/main" xmlns="" id="{E1DC7987-B94D-48A9-B5C6-06FDB7519352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85725"/>
    <xdr:sp macro="" textlink="">
      <xdr:nvSpPr>
        <xdr:cNvPr id="485" name="Rectangle 6">
          <a:extLst>
            <a:ext uri="{FF2B5EF4-FFF2-40B4-BE49-F238E27FC236}">
              <a16:creationId xmlns:a16="http://schemas.microsoft.com/office/drawing/2014/main" xmlns="" id="{8BE5BA59-C204-4877-B8FA-25952079CD50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86" name="Rectangle 6">
          <a:extLst>
            <a:ext uri="{FF2B5EF4-FFF2-40B4-BE49-F238E27FC236}">
              <a16:creationId xmlns:a16="http://schemas.microsoft.com/office/drawing/2014/main" xmlns="" id="{2A563CD1-5FED-4CC4-B4FF-579B71483D9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487" name="Rectangle 6">
          <a:extLst>
            <a:ext uri="{FF2B5EF4-FFF2-40B4-BE49-F238E27FC236}">
              <a16:creationId xmlns:a16="http://schemas.microsoft.com/office/drawing/2014/main" xmlns="" id="{836A534D-C6E1-49FD-8BA8-D42320E1299E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88" name="Rectangle 6">
          <a:extLst>
            <a:ext uri="{FF2B5EF4-FFF2-40B4-BE49-F238E27FC236}">
              <a16:creationId xmlns:a16="http://schemas.microsoft.com/office/drawing/2014/main" xmlns="" id="{2CA1EC83-7F5E-42F5-9052-B947204AB9B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89" name="Rectangle 6">
          <a:extLst>
            <a:ext uri="{FF2B5EF4-FFF2-40B4-BE49-F238E27FC236}">
              <a16:creationId xmlns:a16="http://schemas.microsoft.com/office/drawing/2014/main" xmlns="" id="{84E18906-1CAB-421C-8E29-5C0BE806054B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85725"/>
    <xdr:sp macro="" textlink="">
      <xdr:nvSpPr>
        <xdr:cNvPr id="490" name="Rectangle 6">
          <a:extLst>
            <a:ext uri="{FF2B5EF4-FFF2-40B4-BE49-F238E27FC236}">
              <a16:creationId xmlns:a16="http://schemas.microsoft.com/office/drawing/2014/main" xmlns="" id="{3A6E0C3B-EFB4-4FA3-B1B2-BF6D1D21D084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91" name="Rectangle 6">
          <a:extLst>
            <a:ext uri="{FF2B5EF4-FFF2-40B4-BE49-F238E27FC236}">
              <a16:creationId xmlns:a16="http://schemas.microsoft.com/office/drawing/2014/main" xmlns="" id="{5F4E50C5-4026-40D8-A8EA-527FB67063AF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492" name="Rectangle 6">
          <a:extLst>
            <a:ext uri="{FF2B5EF4-FFF2-40B4-BE49-F238E27FC236}">
              <a16:creationId xmlns:a16="http://schemas.microsoft.com/office/drawing/2014/main" xmlns="" id="{5859ED23-E196-4D20-B608-8D72432AAA0F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93" name="Rectangle 6">
          <a:extLst>
            <a:ext uri="{FF2B5EF4-FFF2-40B4-BE49-F238E27FC236}">
              <a16:creationId xmlns:a16="http://schemas.microsoft.com/office/drawing/2014/main" xmlns="" id="{5772F115-6599-4EE0-94BE-A4366F12B53F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94" name="Rectangle 6">
          <a:extLst>
            <a:ext uri="{FF2B5EF4-FFF2-40B4-BE49-F238E27FC236}">
              <a16:creationId xmlns:a16="http://schemas.microsoft.com/office/drawing/2014/main" xmlns="" id="{C35CD6B0-72A4-4268-B650-68893F46E10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95" name="Rectangle 6">
          <a:extLst>
            <a:ext uri="{FF2B5EF4-FFF2-40B4-BE49-F238E27FC236}">
              <a16:creationId xmlns:a16="http://schemas.microsoft.com/office/drawing/2014/main" xmlns="" id="{C266A6F4-A746-4413-BAB9-C613C9709AF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96" name="Rectangle 6">
          <a:extLst>
            <a:ext uri="{FF2B5EF4-FFF2-40B4-BE49-F238E27FC236}">
              <a16:creationId xmlns:a16="http://schemas.microsoft.com/office/drawing/2014/main" xmlns="" id="{AA933FC3-15AB-4C54-AD72-E353337CBA3A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97" name="Rectangle 6">
          <a:extLst>
            <a:ext uri="{FF2B5EF4-FFF2-40B4-BE49-F238E27FC236}">
              <a16:creationId xmlns:a16="http://schemas.microsoft.com/office/drawing/2014/main" xmlns="" id="{9AAE436F-0DA4-4091-90D8-1A7CFF750664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498" name="Rectangle 6">
          <a:extLst>
            <a:ext uri="{FF2B5EF4-FFF2-40B4-BE49-F238E27FC236}">
              <a16:creationId xmlns:a16="http://schemas.microsoft.com/office/drawing/2014/main" xmlns="" id="{8FCF6983-FC3C-4AD8-96BB-E0D35D54E123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499" name="Rectangle 6">
          <a:extLst>
            <a:ext uri="{FF2B5EF4-FFF2-40B4-BE49-F238E27FC236}">
              <a16:creationId xmlns:a16="http://schemas.microsoft.com/office/drawing/2014/main" xmlns="" id="{4D9A5656-779F-485E-A6DF-AA4C416E6EB0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00" name="Rectangle 6">
          <a:extLst>
            <a:ext uri="{FF2B5EF4-FFF2-40B4-BE49-F238E27FC236}">
              <a16:creationId xmlns:a16="http://schemas.microsoft.com/office/drawing/2014/main" xmlns="" id="{02BA8414-FABC-4BEB-AA93-73AEA6BD0A67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01" name="Rectangle 6">
          <a:extLst>
            <a:ext uri="{FF2B5EF4-FFF2-40B4-BE49-F238E27FC236}">
              <a16:creationId xmlns:a16="http://schemas.microsoft.com/office/drawing/2014/main" xmlns="" id="{597657E2-D38D-461A-9838-A92700A675C0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502" name="Rectangle 6">
          <a:extLst>
            <a:ext uri="{FF2B5EF4-FFF2-40B4-BE49-F238E27FC236}">
              <a16:creationId xmlns:a16="http://schemas.microsoft.com/office/drawing/2014/main" xmlns="" id="{BE14BF95-FB62-4951-84D8-CA8D85559D30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03" name="Rectangle 6">
          <a:extLst>
            <a:ext uri="{FF2B5EF4-FFF2-40B4-BE49-F238E27FC236}">
              <a16:creationId xmlns:a16="http://schemas.microsoft.com/office/drawing/2014/main" xmlns="" id="{110F68AC-B00F-4D7C-9ADE-6C79182CDED3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04" name="Rectangle 6">
          <a:extLst>
            <a:ext uri="{FF2B5EF4-FFF2-40B4-BE49-F238E27FC236}">
              <a16:creationId xmlns:a16="http://schemas.microsoft.com/office/drawing/2014/main" xmlns="" id="{79599DA9-FD30-4120-8A05-E04C792A5ED4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85725"/>
    <xdr:sp macro="" textlink="">
      <xdr:nvSpPr>
        <xdr:cNvPr id="505" name="Rectangle 6">
          <a:extLst>
            <a:ext uri="{FF2B5EF4-FFF2-40B4-BE49-F238E27FC236}">
              <a16:creationId xmlns:a16="http://schemas.microsoft.com/office/drawing/2014/main" xmlns="" id="{CB24F88D-576B-40D1-888B-7BB5D604F0BC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06" name="Rectangle 6">
          <a:extLst>
            <a:ext uri="{FF2B5EF4-FFF2-40B4-BE49-F238E27FC236}">
              <a16:creationId xmlns:a16="http://schemas.microsoft.com/office/drawing/2014/main" xmlns="" id="{FCA0141A-7A19-45F8-830D-04B50830A813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507" name="Rectangle 6">
          <a:extLst>
            <a:ext uri="{FF2B5EF4-FFF2-40B4-BE49-F238E27FC236}">
              <a16:creationId xmlns:a16="http://schemas.microsoft.com/office/drawing/2014/main" xmlns="" id="{AAFF5E6B-4474-42CA-8E8D-106E637BC83A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08" name="Rectangle 6">
          <a:extLst>
            <a:ext uri="{FF2B5EF4-FFF2-40B4-BE49-F238E27FC236}">
              <a16:creationId xmlns:a16="http://schemas.microsoft.com/office/drawing/2014/main" xmlns="" id="{C01B048A-4BC3-4B0C-8DE5-4DDD831B5DD2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09" name="Rectangle 6">
          <a:extLst>
            <a:ext uri="{FF2B5EF4-FFF2-40B4-BE49-F238E27FC236}">
              <a16:creationId xmlns:a16="http://schemas.microsoft.com/office/drawing/2014/main" xmlns="" id="{E8E96E66-A079-4FE4-9DBF-2F90CF3BA2C1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85725"/>
    <xdr:sp macro="" textlink="">
      <xdr:nvSpPr>
        <xdr:cNvPr id="510" name="Rectangle 6">
          <a:extLst>
            <a:ext uri="{FF2B5EF4-FFF2-40B4-BE49-F238E27FC236}">
              <a16:creationId xmlns:a16="http://schemas.microsoft.com/office/drawing/2014/main" xmlns="" id="{C0F443FC-B84C-48D2-B42B-2F1EE60CB41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11" name="Rectangle 6">
          <a:extLst>
            <a:ext uri="{FF2B5EF4-FFF2-40B4-BE49-F238E27FC236}">
              <a16:creationId xmlns:a16="http://schemas.microsoft.com/office/drawing/2014/main" xmlns="" id="{A9827C1D-6536-47CB-A20D-A88FB2737E20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512" name="Rectangle 6">
          <a:extLst>
            <a:ext uri="{FF2B5EF4-FFF2-40B4-BE49-F238E27FC236}">
              <a16:creationId xmlns:a16="http://schemas.microsoft.com/office/drawing/2014/main" xmlns="" id="{97853EFE-F52E-4F9D-BEB1-F5EDAD7FDD06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13" name="Rectangle 6">
          <a:extLst>
            <a:ext uri="{FF2B5EF4-FFF2-40B4-BE49-F238E27FC236}">
              <a16:creationId xmlns:a16="http://schemas.microsoft.com/office/drawing/2014/main" xmlns="" id="{72C5CEF5-266A-45D4-8F02-D9584AB2A8B4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14" name="Rectangle 6">
          <a:extLst>
            <a:ext uri="{FF2B5EF4-FFF2-40B4-BE49-F238E27FC236}">
              <a16:creationId xmlns:a16="http://schemas.microsoft.com/office/drawing/2014/main" xmlns="" id="{9363F16F-8472-487D-AFB1-BDD4BA72DC3B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15" name="Rectangle 6">
          <a:extLst>
            <a:ext uri="{FF2B5EF4-FFF2-40B4-BE49-F238E27FC236}">
              <a16:creationId xmlns:a16="http://schemas.microsoft.com/office/drawing/2014/main" xmlns="" id="{9853B766-EF60-420E-A4F4-0BCF9D933AE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16" name="Rectangle 6">
          <a:extLst>
            <a:ext uri="{FF2B5EF4-FFF2-40B4-BE49-F238E27FC236}">
              <a16:creationId xmlns:a16="http://schemas.microsoft.com/office/drawing/2014/main" xmlns="" id="{E2CF8F4B-2D71-4539-81B5-BC70DCB8281A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17" name="Rectangle 6">
          <a:extLst>
            <a:ext uri="{FF2B5EF4-FFF2-40B4-BE49-F238E27FC236}">
              <a16:creationId xmlns:a16="http://schemas.microsoft.com/office/drawing/2014/main" xmlns="" id="{19F00CD7-526A-49DA-BA1D-FB5701F8EB14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518" name="Rectangle 6">
          <a:extLst>
            <a:ext uri="{FF2B5EF4-FFF2-40B4-BE49-F238E27FC236}">
              <a16:creationId xmlns:a16="http://schemas.microsoft.com/office/drawing/2014/main" xmlns="" id="{E4016B47-8EBA-4725-BB71-0078D31A3344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19" name="Rectangle 6">
          <a:extLst>
            <a:ext uri="{FF2B5EF4-FFF2-40B4-BE49-F238E27FC236}">
              <a16:creationId xmlns:a16="http://schemas.microsoft.com/office/drawing/2014/main" xmlns="" id="{DC4A9498-DF7A-4104-ACD0-2C8C4475AB66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20" name="Rectangle 6">
          <a:extLst>
            <a:ext uri="{FF2B5EF4-FFF2-40B4-BE49-F238E27FC236}">
              <a16:creationId xmlns:a16="http://schemas.microsoft.com/office/drawing/2014/main" xmlns="" id="{034116A5-890C-4D3C-805D-55CA0A2F1462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21" name="Rectangle 6">
          <a:extLst>
            <a:ext uri="{FF2B5EF4-FFF2-40B4-BE49-F238E27FC236}">
              <a16:creationId xmlns:a16="http://schemas.microsoft.com/office/drawing/2014/main" xmlns="" id="{627290F1-5E33-4D9E-810F-E20BDE8CDDD1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522" name="Rectangle 6">
          <a:extLst>
            <a:ext uri="{FF2B5EF4-FFF2-40B4-BE49-F238E27FC236}">
              <a16:creationId xmlns:a16="http://schemas.microsoft.com/office/drawing/2014/main" xmlns="" id="{CECBF153-6575-472F-BA5F-9B5322C9128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23" name="Rectangle 6">
          <a:extLst>
            <a:ext uri="{FF2B5EF4-FFF2-40B4-BE49-F238E27FC236}">
              <a16:creationId xmlns:a16="http://schemas.microsoft.com/office/drawing/2014/main" xmlns="" id="{1F1AE4E3-3B5B-45C9-BC04-91F2271FBD92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24" name="Rectangle 6">
          <a:extLst>
            <a:ext uri="{FF2B5EF4-FFF2-40B4-BE49-F238E27FC236}">
              <a16:creationId xmlns:a16="http://schemas.microsoft.com/office/drawing/2014/main" xmlns="" id="{61809310-3BE7-436E-9E32-2D20EF27F70B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25" name="Rectangle 6">
          <a:extLst>
            <a:ext uri="{FF2B5EF4-FFF2-40B4-BE49-F238E27FC236}">
              <a16:creationId xmlns:a16="http://schemas.microsoft.com/office/drawing/2014/main" xmlns="" id="{28D8161A-A746-4B1A-9070-38E333595277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26" name="Rectangle 6">
          <a:extLst>
            <a:ext uri="{FF2B5EF4-FFF2-40B4-BE49-F238E27FC236}">
              <a16:creationId xmlns:a16="http://schemas.microsoft.com/office/drawing/2014/main" xmlns="" id="{37510D49-AF7E-44C5-B020-D36623F41F9B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85725"/>
    <xdr:sp macro="" textlink="">
      <xdr:nvSpPr>
        <xdr:cNvPr id="527" name="Rectangle 6">
          <a:extLst>
            <a:ext uri="{FF2B5EF4-FFF2-40B4-BE49-F238E27FC236}">
              <a16:creationId xmlns:a16="http://schemas.microsoft.com/office/drawing/2014/main" xmlns="" id="{3937CB85-6F84-4DF5-9D86-0B9F83E68995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28" name="Rectangle 6">
          <a:extLst>
            <a:ext uri="{FF2B5EF4-FFF2-40B4-BE49-F238E27FC236}">
              <a16:creationId xmlns:a16="http://schemas.microsoft.com/office/drawing/2014/main" xmlns="" id="{6B22110F-87AB-4EE6-9EB5-E88F3C378169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529" name="Rectangle 6">
          <a:extLst>
            <a:ext uri="{FF2B5EF4-FFF2-40B4-BE49-F238E27FC236}">
              <a16:creationId xmlns:a16="http://schemas.microsoft.com/office/drawing/2014/main" xmlns="" id="{49A1D07A-BFB0-4773-B8DF-FC85C5990F7E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30" name="Rectangle 6">
          <a:extLst>
            <a:ext uri="{FF2B5EF4-FFF2-40B4-BE49-F238E27FC236}">
              <a16:creationId xmlns:a16="http://schemas.microsoft.com/office/drawing/2014/main" xmlns="" id="{FEB5A663-F04E-4481-95E8-49197B2A10A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31" name="Rectangle 6">
          <a:extLst>
            <a:ext uri="{FF2B5EF4-FFF2-40B4-BE49-F238E27FC236}">
              <a16:creationId xmlns:a16="http://schemas.microsoft.com/office/drawing/2014/main" xmlns="" id="{50B48001-6FE8-4A43-BDC1-35131BF768AA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85725"/>
    <xdr:sp macro="" textlink="">
      <xdr:nvSpPr>
        <xdr:cNvPr id="532" name="Rectangle 6">
          <a:extLst>
            <a:ext uri="{FF2B5EF4-FFF2-40B4-BE49-F238E27FC236}">
              <a16:creationId xmlns:a16="http://schemas.microsoft.com/office/drawing/2014/main" xmlns="" id="{6639771B-B3C8-4F89-A849-E8B120B3F274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33" name="Rectangle 6">
          <a:extLst>
            <a:ext uri="{FF2B5EF4-FFF2-40B4-BE49-F238E27FC236}">
              <a16:creationId xmlns:a16="http://schemas.microsoft.com/office/drawing/2014/main" xmlns="" id="{6FD170A6-E077-4DF9-9A70-F75B3781022C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534" name="Rectangle 6">
          <a:extLst>
            <a:ext uri="{FF2B5EF4-FFF2-40B4-BE49-F238E27FC236}">
              <a16:creationId xmlns:a16="http://schemas.microsoft.com/office/drawing/2014/main" xmlns="" id="{D7AF6E2E-AB84-46F2-A1D9-AF565D7071A5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35" name="Rectangle 6">
          <a:extLst>
            <a:ext uri="{FF2B5EF4-FFF2-40B4-BE49-F238E27FC236}">
              <a16:creationId xmlns:a16="http://schemas.microsoft.com/office/drawing/2014/main" xmlns="" id="{5A632E3F-F810-4C51-B455-7C541C744959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36" name="Rectangle 6">
          <a:extLst>
            <a:ext uri="{FF2B5EF4-FFF2-40B4-BE49-F238E27FC236}">
              <a16:creationId xmlns:a16="http://schemas.microsoft.com/office/drawing/2014/main" xmlns="" id="{0F37717E-BBED-414C-B3F3-6D467710E9D3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37" name="Rectangle 6">
          <a:extLst>
            <a:ext uri="{FF2B5EF4-FFF2-40B4-BE49-F238E27FC236}">
              <a16:creationId xmlns:a16="http://schemas.microsoft.com/office/drawing/2014/main" xmlns="" id="{4A13F890-CDB7-49E1-8C55-495508A743B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38" name="Rectangle 6">
          <a:extLst>
            <a:ext uri="{FF2B5EF4-FFF2-40B4-BE49-F238E27FC236}">
              <a16:creationId xmlns:a16="http://schemas.microsoft.com/office/drawing/2014/main" xmlns="" id="{022A5502-74F3-4627-8407-885707256AA4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39" name="Rectangle 6">
          <a:extLst>
            <a:ext uri="{FF2B5EF4-FFF2-40B4-BE49-F238E27FC236}">
              <a16:creationId xmlns:a16="http://schemas.microsoft.com/office/drawing/2014/main" xmlns="" id="{045074AB-24EA-475A-AB37-B246276F1EE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540" name="Rectangle 6">
          <a:extLst>
            <a:ext uri="{FF2B5EF4-FFF2-40B4-BE49-F238E27FC236}">
              <a16:creationId xmlns:a16="http://schemas.microsoft.com/office/drawing/2014/main" xmlns="" id="{8239C402-0979-481F-8514-0B2A6F47F4E0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41" name="Rectangle 6">
          <a:extLst>
            <a:ext uri="{FF2B5EF4-FFF2-40B4-BE49-F238E27FC236}">
              <a16:creationId xmlns:a16="http://schemas.microsoft.com/office/drawing/2014/main" xmlns="" id="{21E0C4E1-B8A4-4794-87F6-494554C6B241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42" name="Rectangle 6">
          <a:extLst>
            <a:ext uri="{FF2B5EF4-FFF2-40B4-BE49-F238E27FC236}">
              <a16:creationId xmlns:a16="http://schemas.microsoft.com/office/drawing/2014/main" xmlns="" id="{01C6F9BA-81ED-4206-938D-74082A2A3CD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43" name="Rectangle 6">
          <a:extLst>
            <a:ext uri="{FF2B5EF4-FFF2-40B4-BE49-F238E27FC236}">
              <a16:creationId xmlns:a16="http://schemas.microsoft.com/office/drawing/2014/main" xmlns="" id="{8CE01681-B0AF-4E57-BEA4-97D0CEE28A84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544" name="Rectangle 6">
          <a:extLst>
            <a:ext uri="{FF2B5EF4-FFF2-40B4-BE49-F238E27FC236}">
              <a16:creationId xmlns:a16="http://schemas.microsoft.com/office/drawing/2014/main" xmlns="" id="{CF422B74-32A2-4DCF-8B1A-80C5A71E5F63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45" name="Rectangle 6">
          <a:extLst>
            <a:ext uri="{FF2B5EF4-FFF2-40B4-BE49-F238E27FC236}">
              <a16:creationId xmlns:a16="http://schemas.microsoft.com/office/drawing/2014/main" xmlns="" id="{0FB77BD9-E4D1-4438-A499-10258E06227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161925"/>
    <xdr:sp macro="" textlink="">
      <xdr:nvSpPr>
        <xdr:cNvPr id="546" name="Rectangle 6">
          <a:extLst>
            <a:ext uri="{FF2B5EF4-FFF2-40B4-BE49-F238E27FC236}">
              <a16:creationId xmlns:a16="http://schemas.microsoft.com/office/drawing/2014/main" xmlns="" id="{6DECF403-0A9B-4C7A-BCA8-5F240FF2D4BF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857250</xdr:colOff>
      <xdr:row>2979</xdr:row>
      <xdr:rowOff>409575</xdr:rowOff>
    </xdr:from>
    <xdr:ext cx="189035" cy="323850"/>
    <xdr:sp macro="" textlink="">
      <xdr:nvSpPr>
        <xdr:cNvPr id="547" name="Rectangle 6">
          <a:extLst>
            <a:ext uri="{FF2B5EF4-FFF2-40B4-BE49-F238E27FC236}">
              <a16:creationId xmlns:a16="http://schemas.microsoft.com/office/drawing/2014/main" xmlns="" id="{E0CE4F1B-1243-4D56-BE60-2A8FD6EC085E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23850"/>
    <xdr:sp macro="" textlink="">
      <xdr:nvSpPr>
        <xdr:cNvPr id="548" name="Rectangle 6">
          <a:extLst>
            <a:ext uri="{FF2B5EF4-FFF2-40B4-BE49-F238E27FC236}">
              <a16:creationId xmlns:a16="http://schemas.microsoft.com/office/drawing/2014/main" xmlns="" id="{05B5C628-E794-4A69-86B8-CB06CE81F74C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23850"/>
    <xdr:sp macro="" textlink="">
      <xdr:nvSpPr>
        <xdr:cNvPr id="549" name="Rectangle 6">
          <a:extLst>
            <a:ext uri="{FF2B5EF4-FFF2-40B4-BE49-F238E27FC236}">
              <a16:creationId xmlns:a16="http://schemas.microsoft.com/office/drawing/2014/main" xmlns="" id="{ED6472C0-F749-4C3B-A252-367604AD900E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23850"/>
    <xdr:sp macro="" textlink="">
      <xdr:nvSpPr>
        <xdr:cNvPr id="550" name="Rectangle 6">
          <a:extLst>
            <a:ext uri="{FF2B5EF4-FFF2-40B4-BE49-F238E27FC236}">
              <a16:creationId xmlns:a16="http://schemas.microsoft.com/office/drawing/2014/main" xmlns="" id="{3B3C898F-86C0-40C9-BDC6-18C2225C8B37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23850"/>
    <xdr:sp macro="" textlink="">
      <xdr:nvSpPr>
        <xdr:cNvPr id="551" name="Rectangle 6">
          <a:extLst>
            <a:ext uri="{FF2B5EF4-FFF2-40B4-BE49-F238E27FC236}">
              <a16:creationId xmlns:a16="http://schemas.microsoft.com/office/drawing/2014/main" xmlns="" id="{0CE83911-F861-452C-9BB2-2987FF980C21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52" name="Rectangle 6">
          <a:extLst>
            <a:ext uri="{FF2B5EF4-FFF2-40B4-BE49-F238E27FC236}">
              <a16:creationId xmlns:a16="http://schemas.microsoft.com/office/drawing/2014/main" xmlns="" id="{C73F48DF-2294-4DB1-B41D-06ED9B4BCBA0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53" name="Rectangle 6">
          <a:extLst>
            <a:ext uri="{FF2B5EF4-FFF2-40B4-BE49-F238E27FC236}">
              <a16:creationId xmlns:a16="http://schemas.microsoft.com/office/drawing/2014/main" xmlns="" id="{3CABFEB4-6643-4C8C-9883-BC182992223D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54" name="Rectangle 6">
          <a:extLst>
            <a:ext uri="{FF2B5EF4-FFF2-40B4-BE49-F238E27FC236}">
              <a16:creationId xmlns:a16="http://schemas.microsoft.com/office/drawing/2014/main" xmlns="" id="{89603DD9-D0E0-48F7-A56B-12F1C3E3879C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55" name="Rectangle 6">
          <a:extLst>
            <a:ext uri="{FF2B5EF4-FFF2-40B4-BE49-F238E27FC236}">
              <a16:creationId xmlns:a16="http://schemas.microsoft.com/office/drawing/2014/main" xmlns="" id="{160D598B-22E7-4D3C-BAE1-894B7B117FE7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56" name="Rectangle 6">
          <a:extLst>
            <a:ext uri="{FF2B5EF4-FFF2-40B4-BE49-F238E27FC236}">
              <a16:creationId xmlns:a16="http://schemas.microsoft.com/office/drawing/2014/main" xmlns="" id="{037F1D6F-3C3B-4A85-A813-4AD53193AF74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57" name="Rectangle 6">
          <a:extLst>
            <a:ext uri="{FF2B5EF4-FFF2-40B4-BE49-F238E27FC236}">
              <a16:creationId xmlns:a16="http://schemas.microsoft.com/office/drawing/2014/main" xmlns="" id="{99555E0A-F8D1-4C77-BD44-AD68A1483AF0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58" name="Rectangle 6">
          <a:extLst>
            <a:ext uri="{FF2B5EF4-FFF2-40B4-BE49-F238E27FC236}">
              <a16:creationId xmlns:a16="http://schemas.microsoft.com/office/drawing/2014/main" xmlns="" id="{CB7D475D-0276-4D11-A362-075DAE772871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59" name="Rectangle 6">
          <a:extLst>
            <a:ext uri="{FF2B5EF4-FFF2-40B4-BE49-F238E27FC236}">
              <a16:creationId xmlns:a16="http://schemas.microsoft.com/office/drawing/2014/main" xmlns="" id="{E6371CFF-42FA-4ADA-B73B-C496C2E8C775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60" name="Rectangle 6">
          <a:extLst>
            <a:ext uri="{FF2B5EF4-FFF2-40B4-BE49-F238E27FC236}">
              <a16:creationId xmlns:a16="http://schemas.microsoft.com/office/drawing/2014/main" xmlns="" id="{478A10FF-3CC6-4071-9E1B-BA4774D7B87C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61" name="Rectangle 6">
          <a:extLst>
            <a:ext uri="{FF2B5EF4-FFF2-40B4-BE49-F238E27FC236}">
              <a16:creationId xmlns:a16="http://schemas.microsoft.com/office/drawing/2014/main" xmlns="" id="{95584B8E-9D7D-4543-B3C2-CD3A4344F416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62" name="Rectangle 6">
          <a:extLst>
            <a:ext uri="{FF2B5EF4-FFF2-40B4-BE49-F238E27FC236}">
              <a16:creationId xmlns:a16="http://schemas.microsoft.com/office/drawing/2014/main" xmlns="" id="{FAE32B61-9407-49C7-A8D1-6D87AF30A744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63" name="Rectangle 6">
          <a:extLst>
            <a:ext uri="{FF2B5EF4-FFF2-40B4-BE49-F238E27FC236}">
              <a16:creationId xmlns:a16="http://schemas.microsoft.com/office/drawing/2014/main" xmlns="" id="{5FE6E524-712C-411B-B97E-437C64F05B7F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64" name="Rectangle 6">
          <a:extLst>
            <a:ext uri="{FF2B5EF4-FFF2-40B4-BE49-F238E27FC236}">
              <a16:creationId xmlns:a16="http://schemas.microsoft.com/office/drawing/2014/main" xmlns="" id="{A4628E30-423B-4D58-A890-C31B000FF8D7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65" name="Rectangle 6">
          <a:extLst>
            <a:ext uri="{FF2B5EF4-FFF2-40B4-BE49-F238E27FC236}">
              <a16:creationId xmlns:a16="http://schemas.microsoft.com/office/drawing/2014/main" xmlns="" id="{89A476C2-25B1-4062-8BC5-ADBA04878A49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66" name="Rectangle 6">
          <a:extLst>
            <a:ext uri="{FF2B5EF4-FFF2-40B4-BE49-F238E27FC236}">
              <a16:creationId xmlns:a16="http://schemas.microsoft.com/office/drawing/2014/main" xmlns="" id="{96939769-0F51-4C38-A20E-F130168D409F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2979</xdr:row>
      <xdr:rowOff>428625</xdr:rowOff>
    </xdr:from>
    <xdr:ext cx="189035" cy="314325"/>
    <xdr:sp macro="" textlink="">
      <xdr:nvSpPr>
        <xdr:cNvPr id="567" name="Rectangle 6">
          <a:extLst>
            <a:ext uri="{FF2B5EF4-FFF2-40B4-BE49-F238E27FC236}">
              <a16:creationId xmlns:a16="http://schemas.microsoft.com/office/drawing/2014/main" xmlns="" id="{3C28FF80-FDAE-4286-92DC-64F855AB0742}"/>
            </a:ext>
          </a:extLst>
        </xdr:cNvPr>
        <xdr:cNvSpPr>
          <a:spLocks noChangeArrowheads="1"/>
        </xdr:cNvSpPr>
      </xdr:nvSpPr>
      <xdr:spPr bwMode="auto">
        <a:xfrm>
          <a:off x="371475" y="1119092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68" name="Rectangle 6">
          <a:extLst>
            <a:ext uri="{FF2B5EF4-FFF2-40B4-BE49-F238E27FC236}">
              <a16:creationId xmlns:a16="http://schemas.microsoft.com/office/drawing/2014/main" xmlns="" id="{90485084-89CC-4523-A4E0-D3F0088CDC37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85725"/>
    <xdr:sp macro="" textlink="">
      <xdr:nvSpPr>
        <xdr:cNvPr id="569" name="Rectangle 6">
          <a:extLst>
            <a:ext uri="{FF2B5EF4-FFF2-40B4-BE49-F238E27FC236}">
              <a16:creationId xmlns:a16="http://schemas.microsoft.com/office/drawing/2014/main" xmlns="" id="{78CD3FFA-846E-44DA-801D-D27C4438DE12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85725"/>
    <xdr:sp macro="" textlink="">
      <xdr:nvSpPr>
        <xdr:cNvPr id="570" name="Rectangle 6">
          <a:extLst>
            <a:ext uri="{FF2B5EF4-FFF2-40B4-BE49-F238E27FC236}">
              <a16:creationId xmlns:a16="http://schemas.microsoft.com/office/drawing/2014/main" xmlns="" id="{AA43F37E-1E7D-4EA7-97A3-459FD5980F6D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71" name="Rectangle 6">
          <a:extLst>
            <a:ext uri="{FF2B5EF4-FFF2-40B4-BE49-F238E27FC236}">
              <a16:creationId xmlns:a16="http://schemas.microsoft.com/office/drawing/2014/main" xmlns="" id="{813B6938-9B51-42B2-9728-9E5C7A1BF819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72" name="Rectangle 6">
          <a:extLst>
            <a:ext uri="{FF2B5EF4-FFF2-40B4-BE49-F238E27FC236}">
              <a16:creationId xmlns:a16="http://schemas.microsoft.com/office/drawing/2014/main" xmlns="" id="{1CE0E120-5D4F-4046-9407-77910ECB8944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73" name="Rectangle 6">
          <a:extLst>
            <a:ext uri="{FF2B5EF4-FFF2-40B4-BE49-F238E27FC236}">
              <a16:creationId xmlns:a16="http://schemas.microsoft.com/office/drawing/2014/main" xmlns="" id="{3D69A253-4B82-4399-8A5B-86FA12109446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74" name="Rectangle 6">
          <a:extLst>
            <a:ext uri="{FF2B5EF4-FFF2-40B4-BE49-F238E27FC236}">
              <a16:creationId xmlns:a16="http://schemas.microsoft.com/office/drawing/2014/main" xmlns="" id="{7B32D355-A456-41C8-A348-9915F55CC73B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75" name="Rectangle 6">
          <a:extLst>
            <a:ext uri="{FF2B5EF4-FFF2-40B4-BE49-F238E27FC236}">
              <a16:creationId xmlns:a16="http://schemas.microsoft.com/office/drawing/2014/main" xmlns="" id="{B3A17446-5B4C-4A59-B38E-AF5E5F3A09FE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76" name="Rectangle 6">
          <a:extLst>
            <a:ext uri="{FF2B5EF4-FFF2-40B4-BE49-F238E27FC236}">
              <a16:creationId xmlns:a16="http://schemas.microsoft.com/office/drawing/2014/main" xmlns="" id="{1F1BDAF8-56B3-4521-BE30-99CDC3ADF7AB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77" name="Rectangle 6">
          <a:extLst>
            <a:ext uri="{FF2B5EF4-FFF2-40B4-BE49-F238E27FC236}">
              <a16:creationId xmlns:a16="http://schemas.microsoft.com/office/drawing/2014/main" xmlns="" id="{0A6485EF-7A22-41ED-9581-401DF4F9DBA9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78" name="Rectangle 6">
          <a:extLst>
            <a:ext uri="{FF2B5EF4-FFF2-40B4-BE49-F238E27FC236}">
              <a16:creationId xmlns:a16="http://schemas.microsoft.com/office/drawing/2014/main" xmlns="" id="{ACE0EBBC-507C-4E5F-BBD6-1E508FD3D95D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79" name="Rectangle 6">
          <a:extLst>
            <a:ext uri="{FF2B5EF4-FFF2-40B4-BE49-F238E27FC236}">
              <a16:creationId xmlns:a16="http://schemas.microsoft.com/office/drawing/2014/main" xmlns="" id="{7CA61B80-6602-4789-8C33-D8D9E0C6E0F5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80" name="Rectangle 6">
          <a:extLst>
            <a:ext uri="{FF2B5EF4-FFF2-40B4-BE49-F238E27FC236}">
              <a16:creationId xmlns:a16="http://schemas.microsoft.com/office/drawing/2014/main" xmlns="" id="{EF6B4D2B-024C-4BDC-8E55-64DE0AAE0861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81" name="Rectangle 6">
          <a:extLst>
            <a:ext uri="{FF2B5EF4-FFF2-40B4-BE49-F238E27FC236}">
              <a16:creationId xmlns:a16="http://schemas.microsoft.com/office/drawing/2014/main" xmlns="" id="{DAF6CE48-CAE5-440D-A296-3DB58D8FBD30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82" name="Rectangle 6">
          <a:extLst>
            <a:ext uri="{FF2B5EF4-FFF2-40B4-BE49-F238E27FC236}">
              <a16:creationId xmlns:a16="http://schemas.microsoft.com/office/drawing/2014/main" xmlns="" id="{9562F3A5-B9CB-49F5-B7B5-7EF6A111801C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83" name="Rectangle 6">
          <a:extLst>
            <a:ext uri="{FF2B5EF4-FFF2-40B4-BE49-F238E27FC236}">
              <a16:creationId xmlns:a16="http://schemas.microsoft.com/office/drawing/2014/main" xmlns="" id="{929E214C-E464-4940-9F30-69FB0DBFE1B1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71450"/>
    <xdr:sp macro="" textlink="">
      <xdr:nvSpPr>
        <xdr:cNvPr id="584" name="Rectangle 6">
          <a:extLst>
            <a:ext uri="{FF2B5EF4-FFF2-40B4-BE49-F238E27FC236}">
              <a16:creationId xmlns:a16="http://schemas.microsoft.com/office/drawing/2014/main" xmlns="" id="{1E7116D3-BE14-43EE-A83D-D042A4F64E99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585" name="Rectangle 6">
          <a:extLst>
            <a:ext uri="{FF2B5EF4-FFF2-40B4-BE49-F238E27FC236}">
              <a16:creationId xmlns:a16="http://schemas.microsoft.com/office/drawing/2014/main" xmlns="" id="{5E0ED94B-D474-4E6C-8964-BB9DD66D42A7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586" name="Rectangle 6">
          <a:extLst>
            <a:ext uri="{FF2B5EF4-FFF2-40B4-BE49-F238E27FC236}">
              <a16:creationId xmlns:a16="http://schemas.microsoft.com/office/drawing/2014/main" xmlns="" id="{36A22407-9D60-40EF-82BA-C50FA176D588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85725"/>
    <xdr:sp macro="" textlink="">
      <xdr:nvSpPr>
        <xdr:cNvPr id="587" name="Rectangle 6">
          <a:extLst>
            <a:ext uri="{FF2B5EF4-FFF2-40B4-BE49-F238E27FC236}">
              <a16:creationId xmlns:a16="http://schemas.microsoft.com/office/drawing/2014/main" xmlns="" id="{52D58E69-0709-408D-B2FB-2546DC692DEF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588" name="Rectangle 6">
          <a:extLst>
            <a:ext uri="{FF2B5EF4-FFF2-40B4-BE49-F238E27FC236}">
              <a16:creationId xmlns:a16="http://schemas.microsoft.com/office/drawing/2014/main" xmlns="" id="{12F524DB-E11F-4429-B84E-36203B5DAD72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589" name="Rectangle 6">
          <a:extLst>
            <a:ext uri="{FF2B5EF4-FFF2-40B4-BE49-F238E27FC236}">
              <a16:creationId xmlns:a16="http://schemas.microsoft.com/office/drawing/2014/main" xmlns="" id="{E674893C-4F7A-44B8-A91D-327C4A93292C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590" name="Rectangle 6">
          <a:extLst>
            <a:ext uri="{FF2B5EF4-FFF2-40B4-BE49-F238E27FC236}">
              <a16:creationId xmlns:a16="http://schemas.microsoft.com/office/drawing/2014/main" xmlns="" id="{E1AE7251-79B2-49F0-95AB-0833D79504A4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591" name="Rectangle 6">
          <a:extLst>
            <a:ext uri="{FF2B5EF4-FFF2-40B4-BE49-F238E27FC236}">
              <a16:creationId xmlns:a16="http://schemas.microsoft.com/office/drawing/2014/main" xmlns="" id="{B6FE6EA6-C5C6-467C-99EE-FFD8B37A706B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85725"/>
    <xdr:sp macro="" textlink="">
      <xdr:nvSpPr>
        <xdr:cNvPr id="592" name="Rectangle 6">
          <a:extLst>
            <a:ext uri="{FF2B5EF4-FFF2-40B4-BE49-F238E27FC236}">
              <a16:creationId xmlns:a16="http://schemas.microsoft.com/office/drawing/2014/main" xmlns="" id="{D971A40F-CB10-4CEA-90F0-13B785971DBE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593" name="Rectangle 6">
          <a:extLst>
            <a:ext uri="{FF2B5EF4-FFF2-40B4-BE49-F238E27FC236}">
              <a16:creationId xmlns:a16="http://schemas.microsoft.com/office/drawing/2014/main" xmlns="" id="{734C92EA-BAAA-4286-9FD7-78D56901A764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594" name="Rectangle 6">
          <a:extLst>
            <a:ext uri="{FF2B5EF4-FFF2-40B4-BE49-F238E27FC236}">
              <a16:creationId xmlns:a16="http://schemas.microsoft.com/office/drawing/2014/main" xmlns="" id="{2C247C23-6FD5-4B12-B0AD-BBB7C11CCA75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595" name="Rectangle 6">
          <a:extLst>
            <a:ext uri="{FF2B5EF4-FFF2-40B4-BE49-F238E27FC236}">
              <a16:creationId xmlns:a16="http://schemas.microsoft.com/office/drawing/2014/main" xmlns="" id="{5991CFF0-F166-4A4C-8E33-B070F08FC648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596" name="Rectangle 6">
          <a:extLst>
            <a:ext uri="{FF2B5EF4-FFF2-40B4-BE49-F238E27FC236}">
              <a16:creationId xmlns:a16="http://schemas.microsoft.com/office/drawing/2014/main" xmlns="" id="{B87F0322-8D81-4949-A452-FC7C2179414C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597" name="Rectangle 6">
          <a:extLst>
            <a:ext uri="{FF2B5EF4-FFF2-40B4-BE49-F238E27FC236}">
              <a16:creationId xmlns:a16="http://schemas.microsoft.com/office/drawing/2014/main" xmlns="" id="{CC7B8DA4-9BD9-4D97-94B0-A5C0221BCB63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598" name="Rectangle 6">
          <a:extLst>
            <a:ext uri="{FF2B5EF4-FFF2-40B4-BE49-F238E27FC236}">
              <a16:creationId xmlns:a16="http://schemas.microsoft.com/office/drawing/2014/main" xmlns="" id="{45868AA1-CBF2-4E30-852E-1FB91EF0CB3D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599" name="Rectangle 6">
          <a:extLst>
            <a:ext uri="{FF2B5EF4-FFF2-40B4-BE49-F238E27FC236}">
              <a16:creationId xmlns:a16="http://schemas.microsoft.com/office/drawing/2014/main" xmlns="" id="{010FD280-BD6B-4D1C-9490-52940F9BCD98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600" name="Rectangle 6">
          <a:extLst>
            <a:ext uri="{FF2B5EF4-FFF2-40B4-BE49-F238E27FC236}">
              <a16:creationId xmlns:a16="http://schemas.microsoft.com/office/drawing/2014/main" xmlns="" id="{9BE183C8-FFAB-4495-802A-330E16992B22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01" name="Rectangle 6">
          <a:extLst>
            <a:ext uri="{FF2B5EF4-FFF2-40B4-BE49-F238E27FC236}">
              <a16:creationId xmlns:a16="http://schemas.microsoft.com/office/drawing/2014/main" xmlns="" id="{E10822BD-717E-4A70-B4AD-3FDB7F2836D1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02" name="Rectangle 6">
          <a:extLst>
            <a:ext uri="{FF2B5EF4-FFF2-40B4-BE49-F238E27FC236}">
              <a16:creationId xmlns:a16="http://schemas.microsoft.com/office/drawing/2014/main" xmlns="" id="{73E13BB4-243D-49E7-AED9-C3CA20292B12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03" name="Rectangle 6">
          <a:extLst>
            <a:ext uri="{FF2B5EF4-FFF2-40B4-BE49-F238E27FC236}">
              <a16:creationId xmlns:a16="http://schemas.microsoft.com/office/drawing/2014/main" xmlns="" id="{9BEF9324-923A-42CC-A962-C19816D7E10A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604" name="Rectangle 6">
          <a:extLst>
            <a:ext uri="{FF2B5EF4-FFF2-40B4-BE49-F238E27FC236}">
              <a16:creationId xmlns:a16="http://schemas.microsoft.com/office/drawing/2014/main" xmlns="" id="{90FD0907-4A53-44F5-ADF5-C5090547AFC5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05" name="Rectangle 6">
          <a:extLst>
            <a:ext uri="{FF2B5EF4-FFF2-40B4-BE49-F238E27FC236}">
              <a16:creationId xmlns:a16="http://schemas.microsoft.com/office/drawing/2014/main" xmlns="" id="{A9919976-1CB0-444A-A673-786FCDE430A2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06" name="Rectangle 6">
          <a:extLst>
            <a:ext uri="{FF2B5EF4-FFF2-40B4-BE49-F238E27FC236}">
              <a16:creationId xmlns:a16="http://schemas.microsoft.com/office/drawing/2014/main" xmlns="" id="{789AA389-E3B6-4D90-BFB5-A078C1F187F2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85725"/>
    <xdr:sp macro="" textlink="">
      <xdr:nvSpPr>
        <xdr:cNvPr id="607" name="Rectangle 6">
          <a:extLst>
            <a:ext uri="{FF2B5EF4-FFF2-40B4-BE49-F238E27FC236}">
              <a16:creationId xmlns:a16="http://schemas.microsoft.com/office/drawing/2014/main" xmlns="" id="{0822A28D-5449-4890-A26E-5BCB2A20D8A6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08" name="Rectangle 6">
          <a:extLst>
            <a:ext uri="{FF2B5EF4-FFF2-40B4-BE49-F238E27FC236}">
              <a16:creationId xmlns:a16="http://schemas.microsoft.com/office/drawing/2014/main" xmlns="" id="{20D2DFB9-18B5-47A3-A87A-FEAA092EE3DB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609" name="Rectangle 6">
          <a:extLst>
            <a:ext uri="{FF2B5EF4-FFF2-40B4-BE49-F238E27FC236}">
              <a16:creationId xmlns:a16="http://schemas.microsoft.com/office/drawing/2014/main" xmlns="" id="{C27D2243-BCAF-4955-9228-6B3C36354A26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10" name="Rectangle 6">
          <a:extLst>
            <a:ext uri="{FF2B5EF4-FFF2-40B4-BE49-F238E27FC236}">
              <a16:creationId xmlns:a16="http://schemas.microsoft.com/office/drawing/2014/main" xmlns="" id="{AF7D37A3-9AD0-4DAF-A751-1CF0AA5AEDC8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11" name="Rectangle 6">
          <a:extLst>
            <a:ext uri="{FF2B5EF4-FFF2-40B4-BE49-F238E27FC236}">
              <a16:creationId xmlns:a16="http://schemas.microsoft.com/office/drawing/2014/main" xmlns="" id="{5C6F89F4-26D9-4BAF-A9A9-459DDEC80544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85725"/>
    <xdr:sp macro="" textlink="">
      <xdr:nvSpPr>
        <xdr:cNvPr id="612" name="Rectangle 6">
          <a:extLst>
            <a:ext uri="{FF2B5EF4-FFF2-40B4-BE49-F238E27FC236}">
              <a16:creationId xmlns:a16="http://schemas.microsoft.com/office/drawing/2014/main" xmlns="" id="{3A29025F-C30E-48E1-B209-53F2D1B65EE2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13" name="Rectangle 6">
          <a:extLst>
            <a:ext uri="{FF2B5EF4-FFF2-40B4-BE49-F238E27FC236}">
              <a16:creationId xmlns:a16="http://schemas.microsoft.com/office/drawing/2014/main" xmlns="" id="{3CDF711C-0BEF-44BF-BCE8-4BAC9A81B871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614" name="Rectangle 6">
          <a:extLst>
            <a:ext uri="{FF2B5EF4-FFF2-40B4-BE49-F238E27FC236}">
              <a16:creationId xmlns:a16="http://schemas.microsoft.com/office/drawing/2014/main" xmlns="" id="{3EC5ABF3-E6F5-40EE-9253-ED7009633A94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15" name="Rectangle 6">
          <a:extLst>
            <a:ext uri="{FF2B5EF4-FFF2-40B4-BE49-F238E27FC236}">
              <a16:creationId xmlns:a16="http://schemas.microsoft.com/office/drawing/2014/main" xmlns="" id="{251B0A9E-C26C-4D11-B509-6D30FB590933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16" name="Rectangle 6">
          <a:extLst>
            <a:ext uri="{FF2B5EF4-FFF2-40B4-BE49-F238E27FC236}">
              <a16:creationId xmlns:a16="http://schemas.microsoft.com/office/drawing/2014/main" xmlns="" id="{DFA521EA-3634-4733-9204-EF687DF5E098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17" name="Rectangle 6">
          <a:extLst>
            <a:ext uri="{FF2B5EF4-FFF2-40B4-BE49-F238E27FC236}">
              <a16:creationId xmlns:a16="http://schemas.microsoft.com/office/drawing/2014/main" xmlns="" id="{6D119F79-6BBC-489D-88BB-55C8D2B22720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18" name="Rectangle 6">
          <a:extLst>
            <a:ext uri="{FF2B5EF4-FFF2-40B4-BE49-F238E27FC236}">
              <a16:creationId xmlns:a16="http://schemas.microsoft.com/office/drawing/2014/main" xmlns="" id="{BFE7F7EF-D090-4926-BF2A-06B27305EF4F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19" name="Rectangle 6">
          <a:extLst>
            <a:ext uri="{FF2B5EF4-FFF2-40B4-BE49-F238E27FC236}">
              <a16:creationId xmlns:a16="http://schemas.microsoft.com/office/drawing/2014/main" xmlns="" id="{49460D09-1111-4196-B8A0-EC594655D3EA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620" name="Rectangle 6">
          <a:extLst>
            <a:ext uri="{FF2B5EF4-FFF2-40B4-BE49-F238E27FC236}">
              <a16:creationId xmlns:a16="http://schemas.microsoft.com/office/drawing/2014/main" xmlns="" id="{569A75A2-986F-4AC1-B2F7-92131A1F4D8D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21" name="Rectangle 6">
          <a:extLst>
            <a:ext uri="{FF2B5EF4-FFF2-40B4-BE49-F238E27FC236}">
              <a16:creationId xmlns:a16="http://schemas.microsoft.com/office/drawing/2014/main" xmlns="" id="{D13131D8-BCCE-497B-B799-8FC92A33FBF4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22" name="Rectangle 6">
          <a:extLst>
            <a:ext uri="{FF2B5EF4-FFF2-40B4-BE49-F238E27FC236}">
              <a16:creationId xmlns:a16="http://schemas.microsoft.com/office/drawing/2014/main" xmlns="" id="{5A60FB79-3ABC-4694-96D2-06F86FC4A1F9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23" name="Rectangle 6">
          <a:extLst>
            <a:ext uri="{FF2B5EF4-FFF2-40B4-BE49-F238E27FC236}">
              <a16:creationId xmlns:a16="http://schemas.microsoft.com/office/drawing/2014/main" xmlns="" id="{D26AB7C0-D457-4C36-B2ED-539AA13AF27F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624" name="Rectangle 6">
          <a:extLst>
            <a:ext uri="{FF2B5EF4-FFF2-40B4-BE49-F238E27FC236}">
              <a16:creationId xmlns:a16="http://schemas.microsoft.com/office/drawing/2014/main" xmlns="" id="{18EFB46E-50EB-45BA-9E0C-63892D098914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25" name="Rectangle 6">
          <a:extLst>
            <a:ext uri="{FF2B5EF4-FFF2-40B4-BE49-F238E27FC236}">
              <a16:creationId xmlns:a16="http://schemas.microsoft.com/office/drawing/2014/main" xmlns="" id="{30179BF8-0729-4837-82D5-644282E750D8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26" name="Rectangle 6">
          <a:extLst>
            <a:ext uri="{FF2B5EF4-FFF2-40B4-BE49-F238E27FC236}">
              <a16:creationId xmlns:a16="http://schemas.microsoft.com/office/drawing/2014/main" xmlns="" id="{AFC3173C-9109-4AD7-A2AF-E4DC306CD8F4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85725"/>
    <xdr:sp macro="" textlink="">
      <xdr:nvSpPr>
        <xdr:cNvPr id="627" name="Rectangle 6">
          <a:extLst>
            <a:ext uri="{FF2B5EF4-FFF2-40B4-BE49-F238E27FC236}">
              <a16:creationId xmlns:a16="http://schemas.microsoft.com/office/drawing/2014/main" xmlns="" id="{2E1137B4-6AD4-41BF-BBB5-C2DFF8B9D95E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28" name="Rectangle 6">
          <a:extLst>
            <a:ext uri="{FF2B5EF4-FFF2-40B4-BE49-F238E27FC236}">
              <a16:creationId xmlns:a16="http://schemas.microsoft.com/office/drawing/2014/main" xmlns="" id="{AEC46D1D-3FF9-4F8F-A98E-DC9ECDDBE531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629" name="Rectangle 6">
          <a:extLst>
            <a:ext uri="{FF2B5EF4-FFF2-40B4-BE49-F238E27FC236}">
              <a16:creationId xmlns:a16="http://schemas.microsoft.com/office/drawing/2014/main" xmlns="" id="{DE328861-93C3-46DE-B279-556E1CD87495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30" name="Rectangle 6">
          <a:extLst>
            <a:ext uri="{FF2B5EF4-FFF2-40B4-BE49-F238E27FC236}">
              <a16:creationId xmlns:a16="http://schemas.microsoft.com/office/drawing/2014/main" xmlns="" id="{2BAEC1AA-4EC9-426D-A831-4399933629AE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31" name="Rectangle 6">
          <a:extLst>
            <a:ext uri="{FF2B5EF4-FFF2-40B4-BE49-F238E27FC236}">
              <a16:creationId xmlns:a16="http://schemas.microsoft.com/office/drawing/2014/main" xmlns="" id="{DD43D294-46D2-4572-9DEB-D794D25ACFBA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85725"/>
    <xdr:sp macro="" textlink="">
      <xdr:nvSpPr>
        <xdr:cNvPr id="632" name="Rectangle 6">
          <a:extLst>
            <a:ext uri="{FF2B5EF4-FFF2-40B4-BE49-F238E27FC236}">
              <a16:creationId xmlns:a16="http://schemas.microsoft.com/office/drawing/2014/main" xmlns="" id="{A7009A83-9A6C-442D-9035-58443937C21E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33" name="Rectangle 6">
          <a:extLst>
            <a:ext uri="{FF2B5EF4-FFF2-40B4-BE49-F238E27FC236}">
              <a16:creationId xmlns:a16="http://schemas.microsoft.com/office/drawing/2014/main" xmlns="" id="{4C78974E-3309-43B7-B574-39A22BE8BFFA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634" name="Rectangle 6">
          <a:extLst>
            <a:ext uri="{FF2B5EF4-FFF2-40B4-BE49-F238E27FC236}">
              <a16:creationId xmlns:a16="http://schemas.microsoft.com/office/drawing/2014/main" xmlns="" id="{BD5551F9-250F-469E-8998-FCE54F812F2A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35" name="Rectangle 6">
          <a:extLst>
            <a:ext uri="{FF2B5EF4-FFF2-40B4-BE49-F238E27FC236}">
              <a16:creationId xmlns:a16="http://schemas.microsoft.com/office/drawing/2014/main" xmlns="" id="{C500087A-B21A-45D0-895B-D3BCA26EC427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36" name="Rectangle 6">
          <a:extLst>
            <a:ext uri="{FF2B5EF4-FFF2-40B4-BE49-F238E27FC236}">
              <a16:creationId xmlns:a16="http://schemas.microsoft.com/office/drawing/2014/main" xmlns="" id="{9E90EF7D-660A-48A4-AFF2-49339D5EE9DE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37" name="Rectangle 6">
          <a:extLst>
            <a:ext uri="{FF2B5EF4-FFF2-40B4-BE49-F238E27FC236}">
              <a16:creationId xmlns:a16="http://schemas.microsoft.com/office/drawing/2014/main" xmlns="" id="{710D6A76-87EA-40DF-BCB7-5621764829D6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38" name="Rectangle 6">
          <a:extLst>
            <a:ext uri="{FF2B5EF4-FFF2-40B4-BE49-F238E27FC236}">
              <a16:creationId xmlns:a16="http://schemas.microsoft.com/office/drawing/2014/main" xmlns="" id="{69414259-EA80-4A36-86CD-25F1C37449C5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39" name="Rectangle 6">
          <a:extLst>
            <a:ext uri="{FF2B5EF4-FFF2-40B4-BE49-F238E27FC236}">
              <a16:creationId xmlns:a16="http://schemas.microsoft.com/office/drawing/2014/main" xmlns="" id="{09C6C0D6-536A-4683-86CD-00F6FCB69545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640" name="Rectangle 6">
          <a:extLst>
            <a:ext uri="{FF2B5EF4-FFF2-40B4-BE49-F238E27FC236}">
              <a16:creationId xmlns:a16="http://schemas.microsoft.com/office/drawing/2014/main" xmlns="" id="{AB3BF762-B8F6-4EF0-97E7-B507B5F4DCE9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41" name="Rectangle 6">
          <a:extLst>
            <a:ext uri="{FF2B5EF4-FFF2-40B4-BE49-F238E27FC236}">
              <a16:creationId xmlns:a16="http://schemas.microsoft.com/office/drawing/2014/main" xmlns="" id="{822D174E-D36D-4DC6-A8A3-E62754ECFB9F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42" name="Rectangle 6">
          <a:extLst>
            <a:ext uri="{FF2B5EF4-FFF2-40B4-BE49-F238E27FC236}">
              <a16:creationId xmlns:a16="http://schemas.microsoft.com/office/drawing/2014/main" xmlns="" id="{16A788F4-AC63-4FCE-B34B-A35CB9EAE228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43" name="Rectangle 6">
          <a:extLst>
            <a:ext uri="{FF2B5EF4-FFF2-40B4-BE49-F238E27FC236}">
              <a16:creationId xmlns:a16="http://schemas.microsoft.com/office/drawing/2014/main" xmlns="" id="{37017A6E-A718-4AE9-98EE-11F5E242927E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644" name="Rectangle 6">
          <a:extLst>
            <a:ext uri="{FF2B5EF4-FFF2-40B4-BE49-F238E27FC236}">
              <a16:creationId xmlns:a16="http://schemas.microsoft.com/office/drawing/2014/main" xmlns="" id="{34575293-786B-4361-B50D-85D71FE5E975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45" name="Rectangle 6">
          <a:extLst>
            <a:ext uri="{FF2B5EF4-FFF2-40B4-BE49-F238E27FC236}">
              <a16:creationId xmlns:a16="http://schemas.microsoft.com/office/drawing/2014/main" xmlns="" id="{CB141369-10D5-47A6-8495-567B6FB60566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46" name="Rectangle 6">
          <a:extLst>
            <a:ext uri="{FF2B5EF4-FFF2-40B4-BE49-F238E27FC236}">
              <a16:creationId xmlns:a16="http://schemas.microsoft.com/office/drawing/2014/main" xmlns="" id="{A26CB937-1CE7-49DF-9C9D-7C063D7E05AB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47" name="Rectangle 6">
          <a:extLst>
            <a:ext uri="{FF2B5EF4-FFF2-40B4-BE49-F238E27FC236}">
              <a16:creationId xmlns:a16="http://schemas.microsoft.com/office/drawing/2014/main" xmlns="" id="{327D2157-B44E-4F64-99C2-91D8186F3F73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48" name="Rectangle 6">
          <a:extLst>
            <a:ext uri="{FF2B5EF4-FFF2-40B4-BE49-F238E27FC236}">
              <a16:creationId xmlns:a16="http://schemas.microsoft.com/office/drawing/2014/main" xmlns="" id="{A3943FD8-7FB6-4B2B-887E-2836A81213D1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85725"/>
    <xdr:sp macro="" textlink="">
      <xdr:nvSpPr>
        <xdr:cNvPr id="649" name="Rectangle 6">
          <a:extLst>
            <a:ext uri="{FF2B5EF4-FFF2-40B4-BE49-F238E27FC236}">
              <a16:creationId xmlns:a16="http://schemas.microsoft.com/office/drawing/2014/main" xmlns="" id="{1547CD49-57C8-44EC-AFEB-058C5C538060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50" name="Rectangle 6">
          <a:extLst>
            <a:ext uri="{FF2B5EF4-FFF2-40B4-BE49-F238E27FC236}">
              <a16:creationId xmlns:a16="http://schemas.microsoft.com/office/drawing/2014/main" xmlns="" id="{94545DF8-17B4-41AA-846A-1F765FDE330F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651" name="Rectangle 6">
          <a:extLst>
            <a:ext uri="{FF2B5EF4-FFF2-40B4-BE49-F238E27FC236}">
              <a16:creationId xmlns:a16="http://schemas.microsoft.com/office/drawing/2014/main" xmlns="" id="{C7F20C77-EF57-4CA7-A638-9F668AC3EACD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52" name="Rectangle 6">
          <a:extLst>
            <a:ext uri="{FF2B5EF4-FFF2-40B4-BE49-F238E27FC236}">
              <a16:creationId xmlns:a16="http://schemas.microsoft.com/office/drawing/2014/main" xmlns="" id="{04CE917B-1804-4696-81AA-0B76E9ECD44B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53" name="Rectangle 6">
          <a:extLst>
            <a:ext uri="{FF2B5EF4-FFF2-40B4-BE49-F238E27FC236}">
              <a16:creationId xmlns:a16="http://schemas.microsoft.com/office/drawing/2014/main" xmlns="" id="{00A35E59-5E65-4ACA-A237-10785B0BF294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85725"/>
    <xdr:sp macro="" textlink="">
      <xdr:nvSpPr>
        <xdr:cNvPr id="654" name="Rectangle 6">
          <a:extLst>
            <a:ext uri="{FF2B5EF4-FFF2-40B4-BE49-F238E27FC236}">
              <a16:creationId xmlns:a16="http://schemas.microsoft.com/office/drawing/2014/main" xmlns="" id="{AD7B39F6-9EFC-41D6-856A-5B78F9DC8540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55" name="Rectangle 6">
          <a:extLst>
            <a:ext uri="{FF2B5EF4-FFF2-40B4-BE49-F238E27FC236}">
              <a16:creationId xmlns:a16="http://schemas.microsoft.com/office/drawing/2014/main" xmlns="" id="{746D9497-ED2A-4C73-94F9-738811262D65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656" name="Rectangle 6">
          <a:extLst>
            <a:ext uri="{FF2B5EF4-FFF2-40B4-BE49-F238E27FC236}">
              <a16:creationId xmlns:a16="http://schemas.microsoft.com/office/drawing/2014/main" xmlns="" id="{580E2213-FC14-47BE-BB16-04F3FA500469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57" name="Rectangle 6">
          <a:extLst>
            <a:ext uri="{FF2B5EF4-FFF2-40B4-BE49-F238E27FC236}">
              <a16:creationId xmlns:a16="http://schemas.microsoft.com/office/drawing/2014/main" xmlns="" id="{7569B004-D5A1-4C97-93B8-385BBCFF3530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58" name="Rectangle 6">
          <a:extLst>
            <a:ext uri="{FF2B5EF4-FFF2-40B4-BE49-F238E27FC236}">
              <a16:creationId xmlns:a16="http://schemas.microsoft.com/office/drawing/2014/main" xmlns="" id="{6A21C854-9F65-44E2-8AED-0BF533AADDDB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59" name="Rectangle 6">
          <a:extLst>
            <a:ext uri="{FF2B5EF4-FFF2-40B4-BE49-F238E27FC236}">
              <a16:creationId xmlns:a16="http://schemas.microsoft.com/office/drawing/2014/main" xmlns="" id="{7770AA1A-F20A-47B0-8C08-958242231520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60" name="Rectangle 6">
          <a:extLst>
            <a:ext uri="{FF2B5EF4-FFF2-40B4-BE49-F238E27FC236}">
              <a16:creationId xmlns:a16="http://schemas.microsoft.com/office/drawing/2014/main" xmlns="" id="{A89D6EE5-6F01-4FBB-A02D-BA580E4EC409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61" name="Rectangle 6">
          <a:extLst>
            <a:ext uri="{FF2B5EF4-FFF2-40B4-BE49-F238E27FC236}">
              <a16:creationId xmlns:a16="http://schemas.microsoft.com/office/drawing/2014/main" xmlns="" id="{2DB37860-8B6A-4865-A189-C2984ED9FDE4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662" name="Rectangle 6">
          <a:extLst>
            <a:ext uri="{FF2B5EF4-FFF2-40B4-BE49-F238E27FC236}">
              <a16:creationId xmlns:a16="http://schemas.microsoft.com/office/drawing/2014/main" xmlns="" id="{9674BF3B-6141-4B3A-9FF0-FCD5EE3FC46A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63" name="Rectangle 6">
          <a:extLst>
            <a:ext uri="{FF2B5EF4-FFF2-40B4-BE49-F238E27FC236}">
              <a16:creationId xmlns:a16="http://schemas.microsoft.com/office/drawing/2014/main" xmlns="" id="{1C82CB8E-ECBC-4A49-913B-1E8F3FBE2683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64" name="Rectangle 6">
          <a:extLst>
            <a:ext uri="{FF2B5EF4-FFF2-40B4-BE49-F238E27FC236}">
              <a16:creationId xmlns:a16="http://schemas.microsoft.com/office/drawing/2014/main" xmlns="" id="{58C826DC-AE5C-4F1D-8DCC-E39F1A38844F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65" name="Rectangle 6">
          <a:extLst>
            <a:ext uri="{FF2B5EF4-FFF2-40B4-BE49-F238E27FC236}">
              <a16:creationId xmlns:a16="http://schemas.microsoft.com/office/drawing/2014/main" xmlns="" id="{C9AF021A-6049-4A2B-88BA-D49181960E86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314325"/>
    <xdr:sp macro="" textlink="">
      <xdr:nvSpPr>
        <xdr:cNvPr id="666" name="Rectangle 6">
          <a:extLst>
            <a:ext uri="{FF2B5EF4-FFF2-40B4-BE49-F238E27FC236}">
              <a16:creationId xmlns:a16="http://schemas.microsoft.com/office/drawing/2014/main" xmlns="" id="{8B29E06F-9E06-4F0F-A2DF-27D2FD6C2235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67" name="Rectangle 6">
          <a:extLst>
            <a:ext uri="{FF2B5EF4-FFF2-40B4-BE49-F238E27FC236}">
              <a16:creationId xmlns:a16="http://schemas.microsoft.com/office/drawing/2014/main" xmlns="" id="{7FF42BCB-53CF-4EA5-BC25-C3FE1B982D42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2982</xdr:row>
      <xdr:rowOff>428625</xdr:rowOff>
    </xdr:from>
    <xdr:ext cx="189035" cy="161925"/>
    <xdr:sp macro="" textlink="">
      <xdr:nvSpPr>
        <xdr:cNvPr id="668" name="Rectangle 6">
          <a:extLst>
            <a:ext uri="{FF2B5EF4-FFF2-40B4-BE49-F238E27FC236}">
              <a16:creationId xmlns:a16="http://schemas.microsoft.com/office/drawing/2014/main" xmlns="" id="{0F331BBD-3C9C-490F-B2BD-E948D8FE1CCB}"/>
            </a:ext>
          </a:extLst>
        </xdr:cNvPr>
        <xdr:cNvSpPr>
          <a:spLocks noChangeArrowheads="1"/>
        </xdr:cNvSpPr>
      </xdr:nvSpPr>
      <xdr:spPr bwMode="auto">
        <a:xfrm>
          <a:off x="371475" y="1126617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857250</xdr:colOff>
      <xdr:row>2981</xdr:row>
      <xdr:rowOff>409575</xdr:rowOff>
    </xdr:from>
    <xdr:ext cx="189035" cy="323850"/>
    <xdr:sp macro="" textlink="">
      <xdr:nvSpPr>
        <xdr:cNvPr id="669" name="Rectangle 6">
          <a:extLst>
            <a:ext uri="{FF2B5EF4-FFF2-40B4-BE49-F238E27FC236}">
              <a16:creationId xmlns:a16="http://schemas.microsoft.com/office/drawing/2014/main" xmlns="" id="{5E2E9532-6A55-46C6-A495-F11FB984BC24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23850"/>
    <xdr:sp macro="" textlink="">
      <xdr:nvSpPr>
        <xdr:cNvPr id="670" name="Rectangle 6">
          <a:extLst>
            <a:ext uri="{FF2B5EF4-FFF2-40B4-BE49-F238E27FC236}">
              <a16:creationId xmlns:a16="http://schemas.microsoft.com/office/drawing/2014/main" xmlns="" id="{0C5393BD-86DC-4C00-982B-BCE167B2172E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23850"/>
    <xdr:sp macro="" textlink="">
      <xdr:nvSpPr>
        <xdr:cNvPr id="671" name="Rectangle 6">
          <a:extLst>
            <a:ext uri="{FF2B5EF4-FFF2-40B4-BE49-F238E27FC236}">
              <a16:creationId xmlns:a16="http://schemas.microsoft.com/office/drawing/2014/main" xmlns="" id="{DEB1F46D-9F50-410C-9CAA-3CADB34879E7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23850"/>
    <xdr:sp macro="" textlink="">
      <xdr:nvSpPr>
        <xdr:cNvPr id="672" name="Rectangle 6">
          <a:extLst>
            <a:ext uri="{FF2B5EF4-FFF2-40B4-BE49-F238E27FC236}">
              <a16:creationId xmlns:a16="http://schemas.microsoft.com/office/drawing/2014/main" xmlns="" id="{BB3C652F-4364-46DD-B7BA-D400923E9FEE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23850"/>
    <xdr:sp macro="" textlink="">
      <xdr:nvSpPr>
        <xdr:cNvPr id="673" name="Rectangle 6">
          <a:extLst>
            <a:ext uri="{FF2B5EF4-FFF2-40B4-BE49-F238E27FC236}">
              <a16:creationId xmlns:a16="http://schemas.microsoft.com/office/drawing/2014/main" xmlns="" id="{D28BB662-E8E5-43C4-B9FC-62D91D3AFB3C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74" name="Rectangle 6">
          <a:extLst>
            <a:ext uri="{FF2B5EF4-FFF2-40B4-BE49-F238E27FC236}">
              <a16:creationId xmlns:a16="http://schemas.microsoft.com/office/drawing/2014/main" xmlns="" id="{384E858C-9784-4030-8B3F-CC61BB41272F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75" name="Rectangle 6">
          <a:extLst>
            <a:ext uri="{FF2B5EF4-FFF2-40B4-BE49-F238E27FC236}">
              <a16:creationId xmlns:a16="http://schemas.microsoft.com/office/drawing/2014/main" xmlns="" id="{1D77AE5B-B57C-4FE7-97D9-398ED66F25A0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76" name="Rectangle 6">
          <a:extLst>
            <a:ext uri="{FF2B5EF4-FFF2-40B4-BE49-F238E27FC236}">
              <a16:creationId xmlns:a16="http://schemas.microsoft.com/office/drawing/2014/main" xmlns="" id="{69623B07-558E-452C-973B-79D47CE37DB4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77" name="Rectangle 6">
          <a:extLst>
            <a:ext uri="{FF2B5EF4-FFF2-40B4-BE49-F238E27FC236}">
              <a16:creationId xmlns:a16="http://schemas.microsoft.com/office/drawing/2014/main" xmlns="" id="{9A66F91C-7367-444D-BF04-BB9ABA231243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78" name="Rectangle 6">
          <a:extLst>
            <a:ext uri="{FF2B5EF4-FFF2-40B4-BE49-F238E27FC236}">
              <a16:creationId xmlns:a16="http://schemas.microsoft.com/office/drawing/2014/main" xmlns="" id="{B252F49D-6F59-4700-B2D7-A742CB93C452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79" name="Rectangle 6">
          <a:extLst>
            <a:ext uri="{FF2B5EF4-FFF2-40B4-BE49-F238E27FC236}">
              <a16:creationId xmlns:a16="http://schemas.microsoft.com/office/drawing/2014/main" xmlns="" id="{EF34FEBE-1FF9-4A16-8592-5216D18D8533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80" name="Rectangle 6">
          <a:extLst>
            <a:ext uri="{FF2B5EF4-FFF2-40B4-BE49-F238E27FC236}">
              <a16:creationId xmlns:a16="http://schemas.microsoft.com/office/drawing/2014/main" xmlns="" id="{33AF64D7-7787-404C-B2C7-0A534D5D682A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81" name="Rectangle 6">
          <a:extLst>
            <a:ext uri="{FF2B5EF4-FFF2-40B4-BE49-F238E27FC236}">
              <a16:creationId xmlns:a16="http://schemas.microsoft.com/office/drawing/2014/main" xmlns="" id="{9305109D-8852-4A7F-A669-3895402F05F9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82" name="Rectangle 6">
          <a:extLst>
            <a:ext uri="{FF2B5EF4-FFF2-40B4-BE49-F238E27FC236}">
              <a16:creationId xmlns:a16="http://schemas.microsoft.com/office/drawing/2014/main" xmlns="" id="{1A8B6E62-FADC-4B3D-B3BA-8585FDED2121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83" name="Rectangle 6">
          <a:extLst>
            <a:ext uri="{FF2B5EF4-FFF2-40B4-BE49-F238E27FC236}">
              <a16:creationId xmlns:a16="http://schemas.microsoft.com/office/drawing/2014/main" xmlns="" id="{817A7BE2-E16B-4B76-A0BA-61B16CD072E3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84" name="Rectangle 6">
          <a:extLst>
            <a:ext uri="{FF2B5EF4-FFF2-40B4-BE49-F238E27FC236}">
              <a16:creationId xmlns:a16="http://schemas.microsoft.com/office/drawing/2014/main" xmlns="" id="{E947AC1A-A3F9-4411-9AA1-5BB1BB1BE6D2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85" name="Rectangle 6">
          <a:extLst>
            <a:ext uri="{FF2B5EF4-FFF2-40B4-BE49-F238E27FC236}">
              <a16:creationId xmlns:a16="http://schemas.microsoft.com/office/drawing/2014/main" xmlns="" id="{0B06F8E8-D047-4EF6-96F9-06550D9C002C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86" name="Rectangle 6">
          <a:extLst>
            <a:ext uri="{FF2B5EF4-FFF2-40B4-BE49-F238E27FC236}">
              <a16:creationId xmlns:a16="http://schemas.microsoft.com/office/drawing/2014/main" xmlns="" id="{D7048714-A68E-4B3E-8AA8-DC8FAB6F1271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87" name="Rectangle 6">
          <a:extLst>
            <a:ext uri="{FF2B5EF4-FFF2-40B4-BE49-F238E27FC236}">
              <a16:creationId xmlns:a16="http://schemas.microsoft.com/office/drawing/2014/main" xmlns="" id="{87CDE765-5D5D-47CF-9519-18A445F77A87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88" name="Rectangle 6">
          <a:extLst>
            <a:ext uri="{FF2B5EF4-FFF2-40B4-BE49-F238E27FC236}">
              <a16:creationId xmlns:a16="http://schemas.microsoft.com/office/drawing/2014/main" xmlns="" id="{82AAA1E4-3D67-42BA-870D-5B319260381A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2981</xdr:row>
      <xdr:rowOff>428625</xdr:rowOff>
    </xdr:from>
    <xdr:ext cx="189035" cy="314325"/>
    <xdr:sp macro="" textlink="">
      <xdr:nvSpPr>
        <xdr:cNvPr id="689" name="Rectangle 6">
          <a:extLst>
            <a:ext uri="{FF2B5EF4-FFF2-40B4-BE49-F238E27FC236}">
              <a16:creationId xmlns:a16="http://schemas.microsoft.com/office/drawing/2014/main" xmlns="" id="{9AEB2EC3-BE3F-4137-AA5A-D62D33482490}"/>
            </a:ext>
          </a:extLst>
        </xdr:cNvPr>
        <xdr:cNvSpPr>
          <a:spLocks noChangeArrowheads="1"/>
        </xdr:cNvSpPr>
      </xdr:nvSpPr>
      <xdr:spPr bwMode="auto">
        <a:xfrm>
          <a:off x="371475" y="1122330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690" name="Rectangle 6">
          <a:extLst>
            <a:ext uri="{FF2B5EF4-FFF2-40B4-BE49-F238E27FC236}">
              <a16:creationId xmlns:a16="http://schemas.microsoft.com/office/drawing/2014/main" xmlns="" id="{B0CD39AE-5FE3-46AA-8884-59747DDD79F8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85725"/>
    <xdr:sp macro="" textlink="">
      <xdr:nvSpPr>
        <xdr:cNvPr id="691" name="Rectangle 6">
          <a:extLst>
            <a:ext uri="{FF2B5EF4-FFF2-40B4-BE49-F238E27FC236}">
              <a16:creationId xmlns:a16="http://schemas.microsoft.com/office/drawing/2014/main" xmlns="" id="{5B5DA40D-C4B1-4643-9309-4FDB322A28BE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85725"/>
    <xdr:sp macro="" textlink="">
      <xdr:nvSpPr>
        <xdr:cNvPr id="692" name="Rectangle 6">
          <a:extLst>
            <a:ext uri="{FF2B5EF4-FFF2-40B4-BE49-F238E27FC236}">
              <a16:creationId xmlns:a16="http://schemas.microsoft.com/office/drawing/2014/main" xmlns="" id="{E2733C36-F54E-4EB9-AF5F-06A4020D0A15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693" name="Rectangle 6">
          <a:extLst>
            <a:ext uri="{FF2B5EF4-FFF2-40B4-BE49-F238E27FC236}">
              <a16:creationId xmlns:a16="http://schemas.microsoft.com/office/drawing/2014/main" xmlns="" id="{60991BAA-F2EF-4DD1-8710-FD0FDCF45177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694" name="Rectangle 6">
          <a:extLst>
            <a:ext uri="{FF2B5EF4-FFF2-40B4-BE49-F238E27FC236}">
              <a16:creationId xmlns:a16="http://schemas.microsoft.com/office/drawing/2014/main" xmlns="" id="{53A2E02E-DD23-429B-801F-8DB69FD84BC8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695" name="Rectangle 6">
          <a:extLst>
            <a:ext uri="{FF2B5EF4-FFF2-40B4-BE49-F238E27FC236}">
              <a16:creationId xmlns:a16="http://schemas.microsoft.com/office/drawing/2014/main" xmlns="" id="{D69A0158-3683-41D2-9613-07BDB5D6CCEF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696" name="Rectangle 6">
          <a:extLst>
            <a:ext uri="{FF2B5EF4-FFF2-40B4-BE49-F238E27FC236}">
              <a16:creationId xmlns:a16="http://schemas.microsoft.com/office/drawing/2014/main" xmlns="" id="{93F26119-3260-43E5-B435-43C06E4F4DD5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697" name="Rectangle 6">
          <a:extLst>
            <a:ext uri="{FF2B5EF4-FFF2-40B4-BE49-F238E27FC236}">
              <a16:creationId xmlns:a16="http://schemas.microsoft.com/office/drawing/2014/main" xmlns="" id="{6AD260F1-5452-4230-AE06-A1D1C10B907B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698" name="Rectangle 6">
          <a:extLst>
            <a:ext uri="{FF2B5EF4-FFF2-40B4-BE49-F238E27FC236}">
              <a16:creationId xmlns:a16="http://schemas.microsoft.com/office/drawing/2014/main" xmlns="" id="{E277DD34-9898-49DE-9ED2-A6B5DBB3E76B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699" name="Rectangle 6">
          <a:extLst>
            <a:ext uri="{FF2B5EF4-FFF2-40B4-BE49-F238E27FC236}">
              <a16:creationId xmlns:a16="http://schemas.microsoft.com/office/drawing/2014/main" xmlns="" id="{A2BAE6C4-D160-4E00-8E44-1C871C236B09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700" name="Rectangle 6">
          <a:extLst>
            <a:ext uri="{FF2B5EF4-FFF2-40B4-BE49-F238E27FC236}">
              <a16:creationId xmlns:a16="http://schemas.microsoft.com/office/drawing/2014/main" xmlns="" id="{71372547-D6D5-4818-9EFE-22CCF42CBC6B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701" name="Rectangle 6">
          <a:extLst>
            <a:ext uri="{FF2B5EF4-FFF2-40B4-BE49-F238E27FC236}">
              <a16:creationId xmlns:a16="http://schemas.microsoft.com/office/drawing/2014/main" xmlns="" id="{F3D30C6D-8046-4836-B9E8-2FB82FE148A2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702" name="Rectangle 6">
          <a:extLst>
            <a:ext uri="{FF2B5EF4-FFF2-40B4-BE49-F238E27FC236}">
              <a16:creationId xmlns:a16="http://schemas.microsoft.com/office/drawing/2014/main" xmlns="" id="{27F25F86-898C-468D-A4E4-8572F01576F1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703" name="Rectangle 6">
          <a:extLst>
            <a:ext uri="{FF2B5EF4-FFF2-40B4-BE49-F238E27FC236}">
              <a16:creationId xmlns:a16="http://schemas.microsoft.com/office/drawing/2014/main" xmlns="" id="{6269503C-BB22-412C-B1D5-951F52890DCE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704" name="Rectangle 6">
          <a:extLst>
            <a:ext uri="{FF2B5EF4-FFF2-40B4-BE49-F238E27FC236}">
              <a16:creationId xmlns:a16="http://schemas.microsoft.com/office/drawing/2014/main" xmlns="" id="{0316FAEE-5763-47F7-A653-9FE3D6107168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705" name="Rectangle 6">
          <a:extLst>
            <a:ext uri="{FF2B5EF4-FFF2-40B4-BE49-F238E27FC236}">
              <a16:creationId xmlns:a16="http://schemas.microsoft.com/office/drawing/2014/main" xmlns="" id="{2C748E63-5600-4B51-B1AD-98D66A32C7C8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71450"/>
    <xdr:sp macro="" textlink="">
      <xdr:nvSpPr>
        <xdr:cNvPr id="706" name="Rectangle 6">
          <a:extLst>
            <a:ext uri="{FF2B5EF4-FFF2-40B4-BE49-F238E27FC236}">
              <a16:creationId xmlns:a16="http://schemas.microsoft.com/office/drawing/2014/main" xmlns="" id="{CC446B6B-90B3-4B52-8694-D4B3852D4CFA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07" name="Rectangle 6">
          <a:extLst>
            <a:ext uri="{FF2B5EF4-FFF2-40B4-BE49-F238E27FC236}">
              <a16:creationId xmlns:a16="http://schemas.microsoft.com/office/drawing/2014/main" xmlns="" id="{ED26ADE1-7C6A-4789-B47B-886A9387397A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08" name="Rectangle 6">
          <a:extLst>
            <a:ext uri="{FF2B5EF4-FFF2-40B4-BE49-F238E27FC236}">
              <a16:creationId xmlns:a16="http://schemas.microsoft.com/office/drawing/2014/main" xmlns="" id="{D4C038F9-737F-4B13-898D-AED2413DB1CE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85725"/>
    <xdr:sp macro="" textlink="">
      <xdr:nvSpPr>
        <xdr:cNvPr id="709" name="Rectangle 6">
          <a:extLst>
            <a:ext uri="{FF2B5EF4-FFF2-40B4-BE49-F238E27FC236}">
              <a16:creationId xmlns:a16="http://schemas.microsoft.com/office/drawing/2014/main" xmlns="" id="{37F81A14-E927-4B1E-BBC5-AA7886C15D75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10" name="Rectangle 6">
          <a:extLst>
            <a:ext uri="{FF2B5EF4-FFF2-40B4-BE49-F238E27FC236}">
              <a16:creationId xmlns:a16="http://schemas.microsoft.com/office/drawing/2014/main" xmlns="" id="{CFFE29A4-4765-4235-A4FF-31C250E309F8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11" name="Rectangle 6">
          <a:extLst>
            <a:ext uri="{FF2B5EF4-FFF2-40B4-BE49-F238E27FC236}">
              <a16:creationId xmlns:a16="http://schemas.microsoft.com/office/drawing/2014/main" xmlns="" id="{4D1515A1-16F2-4EEE-885A-06AE3084A68C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12" name="Rectangle 6">
          <a:extLst>
            <a:ext uri="{FF2B5EF4-FFF2-40B4-BE49-F238E27FC236}">
              <a16:creationId xmlns:a16="http://schemas.microsoft.com/office/drawing/2014/main" xmlns="" id="{418AF7BB-B16E-4A3F-8366-EBF0A8B91536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13" name="Rectangle 6">
          <a:extLst>
            <a:ext uri="{FF2B5EF4-FFF2-40B4-BE49-F238E27FC236}">
              <a16:creationId xmlns:a16="http://schemas.microsoft.com/office/drawing/2014/main" xmlns="" id="{F17611A6-9990-4720-B508-71677EF40232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85725"/>
    <xdr:sp macro="" textlink="">
      <xdr:nvSpPr>
        <xdr:cNvPr id="714" name="Rectangle 6">
          <a:extLst>
            <a:ext uri="{FF2B5EF4-FFF2-40B4-BE49-F238E27FC236}">
              <a16:creationId xmlns:a16="http://schemas.microsoft.com/office/drawing/2014/main" xmlns="" id="{BE2400F1-5BDE-48F4-88F1-42529635BA48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15" name="Rectangle 6">
          <a:extLst>
            <a:ext uri="{FF2B5EF4-FFF2-40B4-BE49-F238E27FC236}">
              <a16:creationId xmlns:a16="http://schemas.microsoft.com/office/drawing/2014/main" xmlns="" id="{81008BC2-5A4E-4830-BFC6-1255FCD6BCA4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16" name="Rectangle 6">
          <a:extLst>
            <a:ext uri="{FF2B5EF4-FFF2-40B4-BE49-F238E27FC236}">
              <a16:creationId xmlns:a16="http://schemas.microsoft.com/office/drawing/2014/main" xmlns="" id="{26F37B96-6331-4055-9ABC-FC6F9CADF15B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17" name="Rectangle 6">
          <a:extLst>
            <a:ext uri="{FF2B5EF4-FFF2-40B4-BE49-F238E27FC236}">
              <a16:creationId xmlns:a16="http://schemas.microsoft.com/office/drawing/2014/main" xmlns="" id="{BFCF5B57-AC21-4FFE-AB18-C31457AE8D43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18" name="Rectangle 6">
          <a:extLst>
            <a:ext uri="{FF2B5EF4-FFF2-40B4-BE49-F238E27FC236}">
              <a16:creationId xmlns:a16="http://schemas.microsoft.com/office/drawing/2014/main" xmlns="" id="{64705DE4-3679-48F4-8FE5-6A6B5A07D066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19" name="Rectangle 6">
          <a:extLst>
            <a:ext uri="{FF2B5EF4-FFF2-40B4-BE49-F238E27FC236}">
              <a16:creationId xmlns:a16="http://schemas.microsoft.com/office/drawing/2014/main" xmlns="" id="{7377C2C6-BE1D-4B11-B3E6-C893724CC560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20" name="Rectangle 6">
          <a:extLst>
            <a:ext uri="{FF2B5EF4-FFF2-40B4-BE49-F238E27FC236}">
              <a16:creationId xmlns:a16="http://schemas.microsoft.com/office/drawing/2014/main" xmlns="" id="{BF66D962-3B3D-4C5C-A1B3-6957FBE630A3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21" name="Rectangle 6">
          <a:extLst>
            <a:ext uri="{FF2B5EF4-FFF2-40B4-BE49-F238E27FC236}">
              <a16:creationId xmlns:a16="http://schemas.microsoft.com/office/drawing/2014/main" xmlns="" id="{211D9D7E-3282-4030-9FC0-3E839C16EF06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22" name="Rectangle 6">
          <a:extLst>
            <a:ext uri="{FF2B5EF4-FFF2-40B4-BE49-F238E27FC236}">
              <a16:creationId xmlns:a16="http://schemas.microsoft.com/office/drawing/2014/main" xmlns="" id="{9CE00BD0-AC95-4CE7-9C05-FE0DEB35F6A7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23" name="Rectangle 6">
          <a:extLst>
            <a:ext uri="{FF2B5EF4-FFF2-40B4-BE49-F238E27FC236}">
              <a16:creationId xmlns:a16="http://schemas.microsoft.com/office/drawing/2014/main" xmlns="" id="{4FCE2E70-6D05-4C71-94A2-FEBFC71F2071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24" name="Rectangle 6">
          <a:extLst>
            <a:ext uri="{FF2B5EF4-FFF2-40B4-BE49-F238E27FC236}">
              <a16:creationId xmlns:a16="http://schemas.microsoft.com/office/drawing/2014/main" xmlns="" id="{E762AE93-E51D-462C-8FA1-AFECC5E0CB7C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25" name="Rectangle 6">
          <a:extLst>
            <a:ext uri="{FF2B5EF4-FFF2-40B4-BE49-F238E27FC236}">
              <a16:creationId xmlns:a16="http://schemas.microsoft.com/office/drawing/2014/main" xmlns="" id="{AD6E8F51-D628-4638-98FA-486CA0588E95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26" name="Rectangle 6">
          <a:extLst>
            <a:ext uri="{FF2B5EF4-FFF2-40B4-BE49-F238E27FC236}">
              <a16:creationId xmlns:a16="http://schemas.microsoft.com/office/drawing/2014/main" xmlns="" id="{C215E718-3A35-4242-9AEF-CD696B6B7254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27" name="Rectangle 6">
          <a:extLst>
            <a:ext uri="{FF2B5EF4-FFF2-40B4-BE49-F238E27FC236}">
              <a16:creationId xmlns:a16="http://schemas.microsoft.com/office/drawing/2014/main" xmlns="" id="{F27CF109-0B20-4355-B724-0775F6C1D022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28" name="Rectangle 6">
          <a:extLst>
            <a:ext uri="{FF2B5EF4-FFF2-40B4-BE49-F238E27FC236}">
              <a16:creationId xmlns:a16="http://schemas.microsoft.com/office/drawing/2014/main" xmlns="" id="{A57D34FC-D835-473D-9083-3036449FAD3F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85725"/>
    <xdr:sp macro="" textlink="">
      <xdr:nvSpPr>
        <xdr:cNvPr id="729" name="Rectangle 6">
          <a:extLst>
            <a:ext uri="{FF2B5EF4-FFF2-40B4-BE49-F238E27FC236}">
              <a16:creationId xmlns:a16="http://schemas.microsoft.com/office/drawing/2014/main" xmlns="" id="{DC600A8B-87EF-40AA-A935-23956487AED4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30" name="Rectangle 6">
          <a:extLst>
            <a:ext uri="{FF2B5EF4-FFF2-40B4-BE49-F238E27FC236}">
              <a16:creationId xmlns:a16="http://schemas.microsoft.com/office/drawing/2014/main" xmlns="" id="{36FFC46B-D2E1-4444-86CE-B52451F56EA7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31" name="Rectangle 6">
          <a:extLst>
            <a:ext uri="{FF2B5EF4-FFF2-40B4-BE49-F238E27FC236}">
              <a16:creationId xmlns:a16="http://schemas.microsoft.com/office/drawing/2014/main" xmlns="" id="{FDBE8FAB-2DDA-4FE1-A768-8F2D858427A6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32" name="Rectangle 6">
          <a:extLst>
            <a:ext uri="{FF2B5EF4-FFF2-40B4-BE49-F238E27FC236}">
              <a16:creationId xmlns:a16="http://schemas.microsoft.com/office/drawing/2014/main" xmlns="" id="{AEB96522-7F03-45C7-8684-2497D392D579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33" name="Rectangle 6">
          <a:extLst>
            <a:ext uri="{FF2B5EF4-FFF2-40B4-BE49-F238E27FC236}">
              <a16:creationId xmlns:a16="http://schemas.microsoft.com/office/drawing/2014/main" xmlns="" id="{DCDDA119-0992-4043-B781-DA6868397687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85725"/>
    <xdr:sp macro="" textlink="">
      <xdr:nvSpPr>
        <xdr:cNvPr id="734" name="Rectangle 6">
          <a:extLst>
            <a:ext uri="{FF2B5EF4-FFF2-40B4-BE49-F238E27FC236}">
              <a16:creationId xmlns:a16="http://schemas.microsoft.com/office/drawing/2014/main" xmlns="" id="{DFEA6BAD-917D-4C58-956A-6D86379ED74C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35" name="Rectangle 6">
          <a:extLst>
            <a:ext uri="{FF2B5EF4-FFF2-40B4-BE49-F238E27FC236}">
              <a16:creationId xmlns:a16="http://schemas.microsoft.com/office/drawing/2014/main" xmlns="" id="{F89CD5DA-BCDE-46E9-A5C1-754B22598F03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36" name="Rectangle 6">
          <a:extLst>
            <a:ext uri="{FF2B5EF4-FFF2-40B4-BE49-F238E27FC236}">
              <a16:creationId xmlns:a16="http://schemas.microsoft.com/office/drawing/2014/main" xmlns="" id="{59B5743F-331A-4701-9FAD-C2C8C735769C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37" name="Rectangle 6">
          <a:extLst>
            <a:ext uri="{FF2B5EF4-FFF2-40B4-BE49-F238E27FC236}">
              <a16:creationId xmlns:a16="http://schemas.microsoft.com/office/drawing/2014/main" xmlns="" id="{15EC6361-599C-4472-91BB-B26E6CFF850B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38" name="Rectangle 6">
          <a:extLst>
            <a:ext uri="{FF2B5EF4-FFF2-40B4-BE49-F238E27FC236}">
              <a16:creationId xmlns:a16="http://schemas.microsoft.com/office/drawing/2014/main" xmlns="" id="{2215C13B-F6A2-427C-A60D-16547CB63655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39" name="Rectangle 6">
          <a:extLst>
            <a:ext uri="{FF2B5EF4-FFF2-40B4-BE49-F238E27FC236}">
              <a16:creationId xmlns:a16="http://schemas.microsoft.com/office/drawing/2014/main" xmlns="" id="{70DD4CB2-2E0D-4B2B-83B9-AC2113B3C037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40" name="Rectangle 6">
          <a:extLst>
            <a:ext uri="{FF2B5EF4-FFF2-40B4-BE49-F238E27FC236}">
              <a16:creationId xmlns:a16="http://schemas.microsoft.com/office/drawing/2014/main" xmlns="" id="{AEDB0266-A18B-4068-88C7-DCBE729502FB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41" name="Rectangle 6">
          <a:extLst>
            <a:ext uri="{FF2B5EF4-FFF2-40B4-BE49-F238E27FC236}">
              <a16:creationId xmlns:a16="http://schemas.microsoft.com/office/drawing/2014/main" xmlns="" id="{885E62DC-2049-48F7-80E0-A83CAB1C871A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42" name="Rectangle 6">
          <a:extLst>
            <a:ext uri="{FF2B5EF4-FFF2-40B4-BE49-F238E27FC236}">
              <a16:creationId xmlns:a16="http://schemas.microsoft.com/office/drawing/2014/main" xmlns="" id="{4ADF87B6-F5C2-467C-B56A-4E6A5553B184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43" name="Rectangle 6">
          <a:extLst>
            <a:ext uri="{FF2B5EF4-FFF2-40B4-BE49-F238E27FC236}">
              <a16:creationId xmlns:a16="http://schemas.microsoft.com/office/drawing/2014/main" xmlns="" id="{0FD92B65-571A-439C-9C82-02F9195CF557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44" name="Rectangle 6">
          <a:extLst>
            <a:ext uri="{FF2B5EF4-FFF2-40B4-BE49-F238E27FC236}">
              <a16:creationId xmlns:a16="http://schemas.microsoft.com/office/drawing/2014/main" xmlns="" id="{FD23669B-B10C-4894-AE85-F4984C18882E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45" name="Rectangle 6">
          <a:extLst>
            <a:ext uri="{FF2B5EF4-FFF2-40B4-BE49-F238E27FC236}">
              <a16:creationId xmlns:a16="http://schemas.microsoft.com/office/drawing/2014/main" xmlns="" id="{7FED6C15-B837-41A4-AAB2-DDC407BCC8ED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46" name="Rectangle 6">
          <a:extLst>
            <a:ext uri="{FF2B5EF4-FFF2-40B4-BE49-F238E27FC236}">
              <a16:creationId xmlns:a16="http://schemas.microsoft.com/office/drawing/2014/main" xmlns="" id="{BE328D9F-4257-4A80-9FE7-96AD87F5CAF3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47" name="Rectangle 6">
          <a:extLst>
            <a:ext uri="{FF2B5EF4-FFF2-40B4-BE49-F238E27FC236}">
              <a16:creationId xmlns:a16="http://schemas.microsoft.com/office/drawing/2014/main" xmlns="" id="{59416B69-ED98-4339-BCC5-28A17DA5A57E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48" name="Rectangle 6">
          <a:extLst>
            <a:ext uri="{FF2B5EF4-FFF2-40B4-BE49-F238E27FC236}">
              <a16:creationId xmlns:a16="http://schemas.microsoft.com/office/drawing/2014/main" xmlns="" id="{E613F2C7-991E-432B-BB5F-9FB9FC19797F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85725"/>
    <xdr:sp macro="" textlink="">
      <xdr:nvSpPr>
        <xdr:cNvPr id="749" name="Rectangle 6">
          <a:extLst>
            <a:ext uri="{FF2B5EF4-FFF2-40B4-BE49-F238E27FC236}">
              <a16:creationId xmlns:a16="http://schemas.microsoft.com/office/drawing/2014/main" xmlns="" id="{2ADDD20F-64FC-4FD0-B8D0-09B0EB64ED34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50" name="Rectangle 6">
          <a:extLst>
            <a:ext uri="{FF2B5EF4-FFF2-40B4-BE49-F238E27FC236}">
              <a16:creationId xmlns:a16="http://schemas.microsoft.com/office/drawing/2014/main" xmlns="" id="{5B6327D5-5B4C-4739-889D-568E054DEB08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51" name="Rectangle 6">
          <a:extLst>
            <a:ext uri="{FF2B5EF4-FFF2-40B4-BE49-F238E27FC236}">
              <a16:creationId xmlns:a16="http://schemas.microsoft.com/office/drawing/2014/main" xmlns="" id="{8C9CA01E-9C3C-4B1D-8053-0A88453CB85B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52" name="Rectangle 6">
          <a:extLst>
            <a:ext uri="{FF2B5EF4-FFF2-40B4-BE49-F238E27FC236}">
              <a16:creationId xmlns:a16="http://schemas.microsoft.com/office/drawing/2014/main" xmlns="" id="{F79B6299-F031-44A9-A181-2D3CA71C2FD1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53" name="Rectangle 6">
          <a:extLst>
            <a:ext uri="{FF2B5EF4-FFF2-40B4-BE49-F238E27FC236}">
              <a16:creationId xmlns:a16="http://schemas.microsoft.com/office/drawing/2014/main" xmlns="" id="{D49476F9-4610-4F2A-A526-BBD9B608401E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85725"/>
    <xdr:sp macro="" textlink="">
      <xdr:nvSpPr>
        <xdr:cNvPr id="754" name="Rectangle 6">
          <a:extLst>
            <a:ext uri="{FF2B5EF4-FFF2-40B4-BE49-F238E27FC236}">
              <a16:creationId xmlns:a16="http://schemas.microsoft.com/office/drawing/2014/main" xmlns="" id="{625193A6-E544-400B-AB9D-47EBFFB2DB27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55" name="Rectangle 6">
          <a:extLst>
            <a:ext uri="{FF2B5EF4-FFF2-40B4-BE49-F238E27FC236}">
              <a16:creationId xmlns:a16="http://schemas.microsoft.com/office/drawing/2014/main" xmlns="" id="{C6B2F9A0-3F9A-49D0-A81A-73ACE60DABB6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56" name="Rectangle 6">
          <a:extLst>
            <a:ext uri="{FF2B5EF4-FFF2-40B4-BE49-F238E27FC236}">
              <a16:creationId xmlns:a16="http://schemas.microsoft.com/office/drawing/2014/main" xmlns="" id="{A84D24AF-8E89-433C-80EF-1BDFEBD8AAEB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57" name="Rectangle 6">
          <a:extLst>
            <a:ext uri="{FF2B5EF4-FFF2-40B4-BE49-F238E27FC236}">
              <a16:creationId xmlns:a16="http://schemas.microsoft.com/office/drawing/2014/main" xmlns="" id="{13991B84-5630-4960-99AD-EB5A351FB5AD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58" name="Rectangle 6">
          <a:extLst>
            <a:ext uri="{FF2B5EF4-FFF2-40B4-BE49-F238E27FC236}">
              <a16:creationId xmlns:a16="http://schemas.microsoft.com/office/drawing/2014/main" xmlns="" id="{DC3DD2D3-EB8D-4ED6-B752-267ED4CFFE21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59" name="Rectangle 6">
          <a:extLst>
            <a:ext uri="{FF2B5EF4-FFF2-40B4-BE49-F238E27FC236}">
              <a16:creationId xmlns:a16="http://schemas.microsoft.com/office/drawing/2014/main" xmlns="" id="{6FDAAB77-AB3D-4E98-98B4-57669C238B8C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60" name="Rectangle 6">
          <a:extLst>
            <a:ext uri="{FF2B5EF4-FFF2-40B4-BE49-F238E27FC236}">
              <a16:creationId xmlns:a16="http://schemas.microsoft.com/office/drawing/2014/main" xmlns="" id="{F30BC97F-82F0-42EB-AD4E-A6CC2F9A3473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61" name="Rectangle 6">
          <a:extLst>
            <a:ext uri="{FF2B5EF4-FFF2-40B4-BE49-F238E27FC236}">
              <a16:creationId xmlns:a16="http://schemas.microsoft.com/office/drawing/2014/main" xmlns="" id="{4208C13B-EAEF-433F-8763-F5D5A6C50558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62" name="Rectangle 6">
          <a:extLst>
            <a:ext uri="{FF2B5EF4-FFF2-40B4-BE49-F238E27FC236}">
              <a16:creationId xmlns:a16="http://schemas.microsoft.com/office/drawing/2014/main" xmlns="" id="{248DBCF9-A1A2-4721-9D36-6654A6432F21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63" name="Rectangle 6">
          <a:extLst>
            <a:ext uri="{FF2B5EF4-FFF2-40B4-BE49-F238E27FC236}">
              <a16:creationId xmlns:a16="http://schemas.microsoft.com/office/drawing/2014/main" xmlns="" id="{2E5451D2-2A40-4F12-B450-BA87EA6FE5F4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64" name="Rectangle 6">
          <a:extLst>
            <a:ext uri="{FF2B5EF4-FFF2-40B4-BE49-F238E27FC236}">
              <a16:creationId xmlns:a16="http://schemas.microsoft.com/office/drawing/2014/main" xmlns="" id="{C70BFFF1-0959-4965-BA26-1480AFE70548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65" name="Rectangle 6">
          <a:extLst>
            <a:ext uri="{FF2B5EF4-FFF2-40B4-BE49-F238E27FC236}">
              <a16:creationId xmlns:a16="http://schemas.microsoft.com/office/drawing/2014/main" xmlns="" id="{CE74F73D-55EF-4682-9216-B17849BE6287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66" name="Rectangle 6">
          <a:extLst>
            <a:ext uri="{FF2B5EF4-FFF2-40B4-BE49-F238E27FC236}">
              <a16:creationId xmlns:a16="http://schemas.microsoft.com/office/drawing/2014/main" xmlns="" id="{4E963CA9-4900-4B26-AA3F-1828D67B83A0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67" name="Rectangle 6">
          <a:extLst>
            <a:ext uri="{FF2B5EF4-FFF2-40B4-BE49-F238E27FC236}">
              <a16:creationId xmlns:a16="http://schemas.microsoft.com/office/drawing/2014/main" xmlns="" id="{78C717C0-FB65-4839-B04F-23C467B640FC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68" name="Rectangle 6">
          <a:extLst>
            <a:ext uri="{FF2B5EF4-FFF2-40B4-BE49-F238E27FC236}">
              <a16:creationId xmlns:a16="http://schemas.microsoft.com/office/drawing/2014/main" xmlns="" id="{84D72F6D-EE91-4F92-8916-692A9B031EC9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69" name="Rectangle 6">
          <a:extLst>
            <a:ext uri="{FF2B5EF4-FFF2-40B4-BE49-F238E27FC236}">
              <a16:creationId xmlns:a16="http://schemas.microsoft.com/office/drawing/2014/main" xmlns="" id="{A8F82126-218F-4B09-9D1E-69543C3DA4B1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70" name="Rectangle 6">
          <a:extLst>
            <a:ext uri="{FF2B5EF4-FFF2-40B4-BE49-F238E27FC236}">
              <a16:creationId xmlns:a16="http://schemas.microsoft.com/office/drawing/2014/main" xmlns="" id="{3BAC90F4-2341-4ACE-BD65-8BB9E2022EC3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85725"/>
    <xdr:sp macro="" textlink="">
      <xdr:nvSpPr>
        <xdr:cNvPr id="771" name="Rectangle 6">
          <a:extLst>
            <a:ext uri="{FF2B5EF4-FFF2-40B4-BE49-F238E27FC236}">
              <a16:creationId xmlns:a16="http://schemas.microsoft.com/office/drawing/2014/main" xmlns="" id="{A4D74BEB-4DCC-4084-AF09-C9D0652482AC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72" name="Rectangle 6">
          <a:extLst>
            <a:ext uri="{FF2B5EF4-FFF2-40B4-BE49-F238E27FC236}">
              <a16:creationId xmlns:a16="http://schemas.microsoft.com/office/drawing/2014/main" xmlns="" id="{844CC364-EF79-4FBF-BB39-8E34D628D61D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73" name="Rectangle 6">
          <a:extLst>
            <a:ext uri="{FF2B5EF4-FFF2-40B4-BE49-F238E27FC236}">
              <a16:creationId xmlns:a16="http://schemas.microsoft.com/office/drawing/2014/main" xmlns="" id="{495F4717-422A-4237-9D54-5A9405EC1F43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74" name="Rectangle 6">
          <a:extLst>
            <a:ext uri="{FF2B5EF4-FFF2-40B4-BE49-F238E27FC236}">
              <a16:creationId xmlns:a16="http://schemas.microsoft.com/office/drawing/2014/main" xmlns="" id="{A3441455-16A0-4B9B-A8C9-B71267360519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75" name="Rectangle 6">
          <a:extLst>
            <a:ext uri="{FF2B5EF4-FFF2-40B4-BE49-F238E27FC236}">
              <a16:creationId xmlns:a16="http://schemas.microsoft.com/office/drawing/2014/main" xmlns="" id="{2C8A012A-3675-4182-A300-F3475F10A5B3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85725"/>
    <xdr:sp macro="" textlink="">
      <xdr:nvSpPr>
        <xdr:cNvPr id="776" name="Rectangle 6">
          <a:extLst>
            <a:ext uri="{FF2B5EF4-FFF2-40B4-BE49-F238E27FC236}">
              <a16:creationId xmlns:a16="http://schemas.microsoft.com/office/drawing/2014/main" xmlns="" id="{C446FC4B-E7B2-4FC0-985B-60A92A921D0E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77" name="Rectangle 6">
          <a:extLst>
            <a:ext uri="{FF2B5EF4-FFF2-40B4-BE49-F238E27FC236}">
              <a16:creationId xmlns:a16="http://schemas.microsoft.com/office/drawing/2014/main" xmlns="" id="{2ED468FE-A1CD-4DFF-9683-808FA4F26D6B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78" name="Rectangle 6">
          <a:extLst>
            <a:ext uri="{FF2B5EF4-FFF2-40B4-BE49-F238E27FC236}">
              <a16:creationId xmlns:a16="http://schemas.microsoft.com/office/drawing/2014/main" xmlns="" id="{A4E21F15-6289-4D6B-8A11-92FC1FC96E11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79" name="Rectangle 6">
          <a:extLst>
            <a:ext uri="{FF2B5EF4-FFF2-40B4-BE49-F238E27FC236}">
              <a16:creationId xmlns:a16="http://schemas.microsoft.com/office/drawing/2014/main" xmlns="" id="{7FC00165-D4F8-4F5A-A9E7-DDDCCCD41D97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80" name="Rectangle 6">
          <a:extLst>
            <a:ext uri="{FF2B5EF4-FFF2-40B4-BE49-F238E27FC236}">
              <a16:creationId xmlns:a16="http://schemas.microsoft.com/office/drawing/2014/main" xmlns="" id="{A3E2D58D-A348-4D38-8556-4ACA4EF21536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81" name="Rectangle 6">
          <a:extLst>
            <a:ext uri="{FF2B5EF4-FFF2-40B4-BE49-F238E27FC236}">
              <a16:creationId xmlns:a16="http://schemas.microsoft.com/office/drawing/2014/main" xmlns="" id="{1BE86FA2-88C1-4DC9-AFC7-93AA12DEDFCE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82" name="Rectangle 6">
          <a:extLst>
            <a:ext uri="{FF2B5EF4-FFF2-40B4-BE49-F238E27FC236}">
              <a16:creationId xmlns:a16="http://schemas.microsoft.com/office/drawing/2014/main" xmlns="" id="{2E222E43-7129-4562-9A65-ECD45E1275A7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83" name="Rectangle 6">
          <a:extLst>
            <a:ext uri="{FF2B5EF4-FFF2-40B4-BE49-F238E27FC236}">
              <a16:creationId xmlns:a16="http://schemas.microsoft.com/office/drawing/2014/main" xmlns="" id="{DC205009-5B17-40FF-A5F4-7D321F7A1A5D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84" name="Rectangle 6">
          <a:extLst>
            <a:ext uri="{FF2B5EF4-FFF2-40B4-BE49-F238E27FC236}">
              <a16:creationId xmlns:a16="http://schemas.microsoft.com/office/drawing/2014/main" xmlns="" id="{2437236A-73DE-448A-82F9-1C2F33774230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85" name="Rectangle 6">
          <a:extLst>
            <a:ext uri="{FF2B5EF4-FFF2-40B4-BE49-F238E27FC236}">
              <a16:creationId xmlns:a16="http://schemas.microsoft.com/office/drawing/2014/main" xmlns="" id="{E070BB3D-44FB-44D0-BFD5-9DEA9F5F8122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86" name="Rectangle 6">
          <a:extLst>
            <a:ext uri="{FF2B5EF4-FFF2-40B4-BE49-F238E27FC236}">
              <a16:creationId xmlns:a16="http://schemas.microsoft.com/office/drawing/2014/main" xmlns="" id="{7614485B-2069-45CA-9BBA-23764C972F61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87" name="Rectangle 6">
          <a:extLst>
            <a:ext uri="{FF2B5EF4-FFF2-40B4-BE49-F238E27FC236}">
              <a16:creationId xmlns:a16="http://schemas.microsoft.com/office/drawing/2014/main" xmlns="" id="{636A64DB-5C0B-4C30-8137-20D762B6721D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314325"/>
    <xdr:sp macro="" textlink="">
      <xdr:nvSpPr>
        <xdr:cNvPr id="788" name="Rectangle 6">
          <a:extLst>
            <a:ext uri="{FF2B5EF4-FFF2-40B4-BE49-F238E27FC236}">
              <a16:creationId xmlns:a16="http://schemas.microsoft.com/office/drawing/2014/main" xmlns="" id="{ADFB5391-1028-4C48-AD22-7832CBEBCA18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89" name="Rectangle 6">
          <a:extLst>
            <a:ext uri="{FF2B5EF4-FFF2-40B4-BE49-F238E27FC236}">
              <a16:creationId xmlns:a16="http://schemas.microsoft.com/office/drawing/2014/main" xmlns="" id="{CA8BA65D-C82A-4221-BBD2-ED00669AF469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2984</xdr:row>
      <xdr:rowOff>428625</xdr:rowOff>
    </xdr:from>
    <xdr:ext cx="189035" cy="161925"/>
    <xdr:sp macro="" textlink="">
      <xdr:nvSpPr>
        <xdr:cNvPr id="790" name="Rectangle 6">
          <a:extLst>
            <a:ext uri="{FF2B5EF4-FFF2-40B4-BE49-F238E27FC236}">
              <a16:creationId xmlns:a16="http://schemas.microsoft.com/office/drawing/2014/main" xmlns="" id="{FDB8FD47-E7BD-447A-8BEB-0F7B29CA69F1}"/>
            </a:ext>
          </a:extLst>
        </xdr:cNvPr>
        <xdr:cNvSpPr>
          <a:spLocks noChangeArrowheads="1"/>
        </xdr:cNvSpPr>
      </xdr:nvSpPr>
      <xdr:spPr bwMode="auto">
        <a:xfrm>
          <a:off x="371475" y="113528475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857250</xdr:colOff>
      <xdr:row>2983</xdr:row>
      <xdr:rowOff>409575</xdr:rowOff>
    </xdr:from>
    <xdr:ext cx="189035" cy="323850"/>
    <xdr:sp macro="" textlink="">
      <xdr:nvSpPr>
        <xdr:cNvPr id="791" name="Rectangle 6">
          <a:extLst>
            <a:ext uri="{FF2B5EF4-FFF2-40B4-BE49-F238E27FC236}">
              <a16:creationId xmlns:a16="http://schemas.microsoft.com/office/drawing/2014/main" xmlns="" id="{DE7250DC-0CFC-4055-910D-73042C06799F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23850"/>
    <xdr:sp macro="" textlink="">
      <xdr:nvSpPr>
        <xdr:cNvPr id="792" name="Rectangle 6">
          <a:extLst>
            <a:ext uri="{FF2B5EF4-FFF2-40B4-BE49-F238E27FC236}">
              <a16:creationId xmlns:a16="http://schemas.microsoft.com/office/drawing/2014/main" xmlns="" id="{14FD213B-E5B3-4C94-B13C-7197E1EB01C0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23850"/>
    <xdr:sp macro="" textlink="">
      <xdr:nvSpPr>
        <xdr:cNvPr id="793" name="Rectangle 6">
          <a:extLst>
            <a:ext uri="{FF2B5EF4-FFF2-40B4-BE49-F238E27FC236}">
              <a16:creationId xmlns:a16="http://schemas.microsoft.com/office/drawing/2014/main" xmlns="" id="{96BE79DB-9A23-401B-B875-B04BAA933750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23850"/>
    <xdr:sp macro="" textlink="">
      <xdr:nvSpPr>
        <xdr:cNvPr id="794" name="Rectangle 6">
          <a:extLst>
            <a:ext uri="{FF2B5EF4-FFF2-40B4-BE49-F238E27FC236}">
              <a16:creationId xmlns:a16="http://schemas.microsoft.com/office/drawing/2014/main" xmlns="" id="{CB813B51-E2F7-400E-A094-9D738E98E543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23850"/>
    <xdr:sp macro="" textlink="">
      <xdr:nvSpPr>
        <xdr:cNvPr id="795" name="Rectangle 6">
          <a:extLst>
            <a:ext uri="{FF2B5EF4-FFF2-40B4-BE49-F238E27FC236}">
              <a16:creationId xmlns:a16="http://schemas.microsoft.com/office/drawing/2014/main" xmlns="" id="{58F463A9-D028-4EF0-94C1-65F340CF232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796" name="Rectangle 6">
          <a:extLst>
            <a:ext uri="{FF2B5EF4-FFF2-40B4-BE49-F238E27FC236}">
              <a16:creationId xmlns:a16="http://schemas.microsoft.com/office/drawing/2014/main" xmlns="" id="{E2F5081B-CC80-4FD1-967D-D4C75EE414D2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797" name="Rectangle 6">
          <a:extLst>
            <a:ext uri="{FF2B5EF4-FFF2-40B4-BE49-F238E27FC236}">
              <a16:creationId xmlns:a16="http://schemas.microsoft.com/office/drawing/2014/main" xmlns="" id="{955E2E2D-C4C7-4719-BA5E-5D42975BB00A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798" name="Rectangle 6">
          <a:extLst>
            <a:ext uri="{FF2B5EF4-FFF2-40B4-BE49-F238E27FC236}">
              <a16:creationId xmlns:a16="http://schemas.microsoft.com/office/drawing/2014/main" xmlns="" id="{3A1FF350-B01F-4C3E-A406-D7FAC2E71ADC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799" name="Rectangle 6">
          <a:extLst>
            <a:ext uri="{FF2B5EF4-FFF2-40B4-BE49-F238E27FC236}">
              <a16:creationId xmlns:a16="http://schemas.microsoft.com/office/drawing/2014/main" xmlns="" id="{C8EED338-9954-44D6-BB0B-36FB8A6DD2F6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00" name="Rectangle 6">
          <a:extLst>
            <a:ext uri="{FF2B5EF4-FFF2-40B4-BE49-F238E27FC236}">
              <a16:creationId xmlns:a16="http://schemas.microsoft.com/office/drawing/2014/main" xmlns="" id="{33E39027-F822-4685-A0FD-0AD5FF2CF6B5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01" name="Rectangle 6">
          <a:extLst>
            <a:ext uri="{FF2B5EF4-FFF2-40B4-BE49-F238E27FC236}">
              <a16:creationId xmlns:a16="http://schemas.microsoft.com/office/drawing/2014/main" xmlns="" id="{05937E4D-A29F-48E9-8EF8-9DEDCAEB23BE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02" name="Rectangle 6">
          <a:extLst>
            <a:ext uri="{FF2B5EF4-FFF2-40B4-BE49-F238E27FC236}">
              <a16:creationId xmlns:a16="http://schemas.microsoft.com/office/drawing/2014/main" xmlns="" id="{7889C460-F33A-47ED-AE0A-BBF3BE7EC3CE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03" name="Rectangle 6">
          <a:extLst>
            <a:ext uri="{FF2B5EF4-FFF2-40B4-BE49-F238E27FC236}">
              <a16:creationId xmlns:a16="http://schemas.microsoft.com/office/drawing/2014/main" xmlns="" id="{426FE68E-F5CE-4427-935F-095D774A8F86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04" name="Rectangle 6">
          <a:extLst>
            <a:ext uri="{FF2B5EF4-FFF2-40B4-BE49-F238E27FC236}">
              <a16:creationId xmlns:a16="http://schemas.microsoft.com/office/drawing/2014/main" xmlns="" id="{9B326319-BDA4-450D-90E0-F5BF776B2E12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05" name="Rectangle 6">
          <a:extLst>
            <a:ext uri="{FF2B5EF4-FFF2-40B4-BE49-F238E27FC236}">
              <a16:creationId xmlns:a16="http://schemas.microsoft.com/office/drawing/2014/main" xmlns="" id="{26372295-6714-46FA-9AE3-13C158F95C57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06" name="Rectangle 6">
          <a:extLst>
            <a:ext uri="{FF2B5EF4-FFF2-40B4-BE49-F238E27FC236}">
              <a16:creationId xmlns:a16="http://schemas.microsoft.com/office/drawing/2014/main" xmlns="" id="{D4413D07-CFFF-4E69-83D7-A86E8317B5C2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07" name="Rectangle 6">
          <a:extLst>
            <a:ext uri="{FF2B5EF4-FFF2-40B4-BE49-F238E27FC236}">
              <a16:creationId xmlns:a16="http://schemas.microsoft.com/office/drawing/2014/main" xmlns="" id="{74E5EE6A-B795-41FB-8773-9D509EE52D31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08" name="Rectangle 6">
          <a:extLst>
            <a:ext uri="{FF2B5EF4-FFF2-40B4-BE49-F238E27FC236}">
              <a16:creationId xmlns:a16="http://schemas.microsoft.com/office/drawing/2014/main" xmlns="" id="{B510C92F-706D-42EE-8C07-BEEF641B0535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09" name="Rectangle 6">
          <a:extLst>
            <a:ext uri="{FF2B5EF4-FFF2-40B4-BE49-F238E27FC236}">
              <a16:creationId xmlns:a16="http://schemas.microsoft.com/office/drawing/2014/main" xmlns="" id="{ED5C49CE-C587-4D36-B631-417023E510D3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10" name="Rectangle 6">
          <a:extLst>
            <a:ext uri="{FF2B5EF4-FFF2-40B4-BE49-F238E27FC236}">
              <a16:creationId xmlns:a16="http://schemas.microsoft.com/office/drawing/2014/main" xmlns="" id="{76213019-1DBD-491F-B779-ED27EFDAD8C1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11" name="Rectangle 6">
          <a:extLst>
            <a:ext uri="{FF2B5EF4-FFF2-40B4-BE49-F238E27FC236}">
              <a16:creationId xmlns:a16="http://schemas.microsoft.com/office/drawing/2014/main" xmlns="" id="{AC5C3D6A-73B4-4876-A09F-B31F2BAD01B7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857250</xdr:colOff>
      <xdr:row>2983</xdr:row>
      <xdr:rowOff>409575</xdr:rowOff>
    </xdr:from>
    <xdr:ext cx="189035" cy="323850"/>
    <xdr:sp macro="" textlink="">
      <xdr:nvSpPr>
        <xdr:cNvPr id="812" name="Rectangle 6">
          <a:extLst>
            <a:ext uri="{FF2B5EF4-FFF2-40B4-BE49-F238E27FC236}">
              <a16:creationId xmlns:a16="http://schemas.microsoft.com/office/drawing/2014/main" xmlns="" id="{C7B4CD4E-C351-42C6-A450-EA6F355CFD74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23850"/>
    <xdr:sp macro="" textlink="">
      <xdr:nvSpPr>
        <xdr:cNvPr id="813" name="Rectangle 6">
          <a:extLst>
            <a:ext uri="{FF2B5EF4-FFF2-40B4-BE49-F238E27FC236}">
              <a16:creationId xmlns:a16="http://schemas.microsoft.com/office/drawing/2014/main" xmlns="" id="{6518BF82-97A8-471D-BE24-B62A635D0C67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23850"/>
    <xdr:sp macro="" textlink="">
      <xdr:nvSpPr>
        <xdr:cNvPr id="814" name="Rectangle 6">
          <a:extLst>
            <a:ext uri="{FF2B5EF4-FFF2-40B4-BE49-F238E27FC236}">
              <a16:creationId xmlns:a16="http://schemas.microsoft.com/office/drawing/2014/main" xmlns="" id="{89DC2348-50A6-4A1C-AD5D-548E686809A3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23850"/>
    <xdr:sp macro="" textlink="">
      <xdr:nvSpPr>
        <xdr:cNvPr id="815" name="Rectangle 6">
          <a:extLst>
            <a:ext uri="{FF2B5EF4-FFF2-40B4-BE49-F238E27FC236}">
              <a16:creationId xmlns:a16="http://schemas.microsoft.com/office/drawing/2014/main" xmlns="" id="{E4EB5E0C-E852-44D4-8F0D-20FE3404A592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23850"/>
    <xdr:sp macro="" textlink="">
      <xdr:nvSpPr>
        <xdr:cNvPr id="816" name="Rectangle 6">
          <a:extLst>
            <a:ext uri="{FF2B5EF4-FFF2-40B4-BE49-F238E27FC236}">
              <a16:creationId xmlns:a16="http://schemas.microsoft.com/office/drawing/2014/main" xmlns="" id="{2B47B333-DE86-4D5E-84E3-0B5AC11B2B1E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17" name="Rectangle 6">
          <a:extLst>
            <a:ext uri="{FF2B5EF4-FFF2-40B4-BE49-F238E27FC236}">
              <a16:creationId xmlns:a16="http://schemas.microsoft.com/office/drawing/2014/main" xmlns="" id="{B879364D-17D1-4D43-B532-ABB47AE019AE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18" name="Rectangle 6">
          <a:extLst>
            <a:ext uri="{FF2B5EF4-FFF2-40B4-BE49-F238E27FC236}">
              <a16:creationId xmlns:a16="http://schemas.microsoft.com/office/drawing/2014/main" xmlns="" id="{50923498-B9C5-4F82-A5D9-1ADF21D4607F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19" name="Rectangle 6">
          <a:extLst>
            <a:ext uri="{FF2B5EF4-FFF2-40B4-BE49-F238E27FC236}">
              <a16:creationId xmlns:a16="http://schemas.microsoft.com/office/drawing/2014/main" xmlns="" id="{A6FD44F9-C600-4308-B03A-AAF3396F6403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20" name="Rectangle 6">
          <a:extLst>
            <a:ext uri="{FF2B5EF4-FFF2-40B4-BE49-F238E27FC236}">
              <a16:creationId xmlns:a16="http://schemas.microsoft.com/office/drawing/2014/main" xmlns="" id="{078C65C0-0F40-4673-9A6A-94B2427D8860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21" name="Rectangle 6">
          <a:extLst>
            <a:ext uri="{FF2B5EF4-FFF2-40B4-BE49-F238E27FC236}">
              <a16:creationId xmlns:a16="http://schemas.microsoft.com/office/drawing/2014/main" xmlns="" id="{34BFBD2C-30DB-48EE-A253-1BE547953E33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22" name="Rectangle 6">
          <a:extLst>
            <a:ext uri="{FF2B5EF4-FFF2-40B4-BE49-F238E27FC236}">
              <a16:creationId xmlns:a16="http://schemas.microsoft.com/office/drawing/2014/main" xmlns="" id="{D5CC1DB5-A44D-4B9B-888C-F8886941A73D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23" name="Rectangle 6">
          <a:extLst>
            <a:ext uri="{FF2B5EF4-FFF2-40B4-BE49-F238E27FC236}">
              <a16:creationId xmlns:a16="http://schemas.microsoft.com/office/drawing/2014/main" xmlns="" id="{D11E9399-FDC9-4C22-B263-1EC24AE953E6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24" name="Rectangle 6">
          <a:extLst>
            <a:ext uri="{FF2B5EF4-FFF2-40B4-BE49-F238E27FC236}">
              <a16:creationId xmlns:a16="http://schemas.microsoft.com/office/drawing/2014/main" xmlns="" id="{E956A891-3F73-43F4-8CAE-F6982B5F0D27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25" name="Rectangle 6">
          <a:extLst>
            <a:ext uri="{FF2B5EF4-FFF2-40B4-BE49-F238E27FC236}">
              <a16:creationId xmlns:a16="http://schemas.microsoft.com/office/drawing/2014/main" xmlns="" id="{85D427FF-2D65-4101-9401-C56F93422A0F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26" name="Rectangle 6">
          <a:extLst>
            <a:ext uri="{FF2B5EF4-FFF2-40B4-BE49-F238E27FC236}">
              <a16:creationId xmlns:a16="http://schemas.microsoft.com/office/drawing/2014/main" xmlns="" id="{5357A25F-1760-4DD1-B45B-6E7A26EDF696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27" name="Rectangle 6">
          <a:extLst>
            <a:ext uri="{FF2B5EF4-FFF2-40B4-BE49-F238E27FC236}">
              <a16:creationId xmlns:a16="http://schemas.microsoft.com/office/drawing/2014/main" xmlns="" id="{38B5E013-7ABC-440C-9399-3F22800813A2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28" name="Rectangle 6">
          <a:extLst>
            <a:ext uri="{FF2B5EF4-FFF2-40B4-BE49-F238E27FC236}">
              <a16:creationId xmlns:a16="http://schemas.microsoft.com/office/drawing/2014/main" xmlns="" id="{F90BF1EE-D104-4A78-904B-BCBEAB611451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29" name="Rectangle 6">
          <a:extLst>
            <a:ext uri="{FF2B5EF4-FFF2-40B4-BE49-F238E27FC236}">
              <a16:creationId xmlns:a16="http://schemas.microsoft.com/office/drawing/2014/main" xmlns="" id="{9A9ACF74-688B-4B42-9024-83B1036F7564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30" name="Rectangle 6">
          <a:extLst>
            <a:ext uri="{FF2B5EF4-FFF2-40B4-BE49-F238E27FC236}">
              <a16:creationId xmlns:a16="http://schemas.microsoft.com/office/drawing/2014/main" xmlns="" id="{CA5ACF05-A625-4633-A20C-4F4DFA85AFE7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31" name="Rectangle 6">
          <a:extLst>
            <a:ext uri="{FF2B5EF4-FFF2-40B4-BE49-F238E27FC236}">
              <a16:creationId xmlns:a16="http://schemas.microsoft.com/office/drawing/2014/main" xmlns="" id="{86BBBB8E-30CB-46B0-869D-E64A748DE1DB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2983</xdr:row>
      <xdr:rowOff>428625</xdr:rowOff>
    </xdr:from>
    <xdr:ext cx="189035" cy="314325"/>
    <xdr:sp macro="" textlink="">
      <xdr:nvSpPr>
        <xdr:cNvPr id="832" name="Rectangle 6">
          <a:extLst>
            <a:ext uri="{FF2B5EF4-FFF2-40B4-BE49-F238E27FC236}">
              <a16:creationId xmlns:a16="http://schemas.microsoft.com/office/drawing/2014/main" xmlns="" id="{5F24A1AB-5351-4FC2-8E9A-F34BA8CD9CD6}"/>
            </a:ext>
          </a:extLst>
        </xdr:cNvPr>
        <xdr:cNvSpPr>
          <a:spLocks noChangeArrowheads="1"/>
        </xdr:cNvSpPr>
      </xdr:nvSpPr>
      <xdr:spPr bwMode="auto">
        <a:xfrm>
          <a:off x="371475" y="1132046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33" name="Rectangle 6">
          <a:extLst>
            <a:ext uri="{FF2B5EF4-FFF2-40B4-BE49-F238E27FC236}">
              <a16:creationId xmlns:a16="http://schemas.microsoft.com/office/drawing/2014/main" xmlns="" id="{F3E61DB2-F3BD-4C60-9313-7C8117AD83D8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85725"/>
    <xdr:sp macro="" textlink="">
      <xdr:nvSpPr>
        <xdr:cNvPr id="834" name="Rectangle 6">
          <a:extLst>
            <a:ext uri="{FF2B5EF4-FFF2-40B4-BE49-F238E27FC236}">
              <a16:creationId xmlns:a16="http://schemas.microsoft.com/office/drawing/2014/main" xmlns="" id="{C33EB859-0C7B-4500-9A99-CB59AA120107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85725"/>
    <xdr:sp macro="" textlink="">
      <xdr:nvSpPr>
        <xdr:cNvPr id="835" name="Rectangle 6">
          <a:extLst>
            <a:ext uri="{FF2B5EF4-FFF2-40B4-BE49-F238E27FC236}">
              <a16:creationId xmlns:a16="http://schemas.microsoft.com/office/drawing/2014/main" xmlns="" id="{437C7F90-C999-44B2-AD16-4EDD066D5AEB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36" name="Rectangle 6">
          <a:extLst>
            <a:ext uri="{FF2B5EF4-FFF2-40B4-BE49-F238E27FC236}">
              <a16:creationId xmlns:a16="http://schemas.microsoft.com/office/drawing/2014/main" xmlns="" id="{F2AF7E75-B0C3-422A-9510-38F4DD19CF0D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37" name="Rectangle 6">
          <a:extLst>
            <a:ext uri="{FF2B5EF4-FFF2-40B4-BE49-F238E27FC236}">
              <a16:creationId xmlns:a16="http://schemas.microsoft.com/office/drawing/2014/main" xmlns="" id="{D61B512F-6EB0-4F0B-8BC0-516D05E24A63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38" name="Rectangle 6">
          <a:extLst>
            <a:ext uri="{FF2B5EF4-FFF2-40B4-BE49-F238E27FC236}">
              <a16:creationId xmlns:a16="http://schemas.microsoft.com/office/drawing/2014/main" xmlns="" id="{45467900-ECFE-4860-867C-7C95FD96BAEB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39" name="Rectangle 6">
          <a:extLst>
            <a:ext uri="{FF2B5EF4-FFF2-40B4-BE49-F238E27FC236}">
              <a16:creationId xmlns:a16="http://schemas.microsoft.com/office/drawing/2014/main" xmlns="" id="{0784DF2D-F117-4C59-B07A-B7A40C5F5EA6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40" name="Rectangle 6">
          <a:extLst>
            <a:ext uri="{FF2B5EF4-FFF2-40B4-BE49-F238E27FC236}">
              <a16:creationId xmlns:a16="http://schemas.microsoft.com/office/drawing/2014/main" xmlns="" id="{B9190C42-EC67-4660-B9F5-799726582C1F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41" name="Rectangle 6">
          <a:extLst>
            <a:ext uri="{FF2B5EF4-FFF2-40B4-BE49-F238E27FC236}">
              <a16:creationId xmlns:a16="http://schemas.microsoft.com/office/drawing/2014/main" xmlns="" id="{C98B5632-8F53-4DED-A8C8-698F4C2F09E9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42" name="Rectangle 6">
          <a:extLst>
            <a:ext uri="{FF2B5EF4-FFF2-40B4-BE49-F238E27FC236}">
              <a16:creationId xmlns:a16="http://schemas.microsoft.com/office/drawing/2014/main" xmlns="" id="{64EB4AE7-1D50-443B-834E-E52D40A4D62B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43" name="Rectangle 6">
          <a:extLst>
            <a:ext uri="{FF2B5EF4-FFF2-40B4-BE49-F238E27FC236}">
              <a16:creationId xmlns:a16="http://schemas.microsoft.com/office/drawing/2014/main" xmlns="" id="{4E4F6D50-EE16-4A40-B8A5-B84EB016470C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44" name="Rectangle 6">
          <a:extLst>
            <a:ext uri="{FF2B5EF4-FFF2-40B4-BE49-F238E27FC236}">
              <a16:creationId xmlns:a16="http://schemas.microsoft.com/office/drawing/2014/main" xmlns="" id="{C79B7F29-65A2-49DF-A4ED-D609B06F5828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45" name="Rectangle 6">
          <a:extLst>
            <a:ext uri="{FF2B5EF4-FFF2-40B4-BE49-F238E27FC236}">
              <a16:creationId xmlns:a16="http://schemas.microsoft.com/office/drawing/2014/main" xmlns="" id="{637EE613-5D0A-4004-919E-BFD5DC63F854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46" name="Rectangle 6">
          <a:extLst>
            <a:ext uri="{FF2B5EF4-FFF2-40B4-BE49-F238E27FC236}">
              <a16:creationId xmlns:a16="http://schemas.microsoft.com/office/drawing/2014/main" xmlns="" id="{FDEC35D9-E17E-4E19-A350-156BCD7F9A31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47" name="Rectangle 6">
          <a:extLst>
            <a:ext uri="{FF2B5EF4-FFF2-40B4-BE49-F238E27FC236}">
              <a16:creationId xmlns:a16="http://schemas.microsoft.com/office/drawing/2014/main" xmlns="" id="{B430527D-DA8D-41E7-B590-942E4F033522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48" name="Rectangle 6">
          <a:extLst>
            <a:ext uri="{FF2B5EF4-FFF2-40B4-BE49-F238E27FC236}">
              <a16:creationId xmlns:a16="http://schemas.microsoft.com/office/drawing/2014/main" xmlns="" id="{174B99B8-77BB-4A66-8734-F07E229FCA72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71450"/>
    <xdr:sp macro="" textlink="">
      <xdr:nvSpPr>
        <xdr:cNvPr id="849" name="Rectangle 6">
          <a:extLst>
            <a:ext uri="{FF2B5EF4-FFF2-40B4-BE49-F238E27FC236}">
              <a16:creationId xmlns:a16="http://schemas.microsoft.com/office/drawing/2014/main" xmlns="" id="{955681DC-2632-455E-BFF8-A00EFB93C070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50" name="Rectangle 6">
          <a:extLst>
            <a:ext uri="{FF2B5EF4-FFF2-40B4-BE49-F238E27FC236}">
              <a16:creationId xmlns:a16="http://schemas.microsoft.com/office/drawing/2014/main" xmlns="" id="{B2702B9B-C53C-4A0C-AD8D-2A45CD3BB355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51" name="Rectangle 6">
          <a:extLst>
            <a:ext uri="{FF2B5EF4-FFF2-40B4-BE49-F238E27FC236}">
              <a16:creationId xmlns:a16="http://schemas.microsoft.com/office/drawing/2014/main" xmlns="" id="{79A89606-303F-427F-930B-CB5B2A348E95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85725"/>
    <xdr:sp macro="" textlink="">
      <xdr:nvSpPr>
        <xdr:cNvPr id="852" name="Rectangle 6">
          <a:extLst>
            <a:ext uri="{FF2B5EF4-FFF2-40B4-BE49-F238E27FC236}">
              <a16:creationId xmlns:a16="http://schemas.microsoft.com/office/drawing/2014/main" xmlns="" id="{347E1FD8-1B66-44F2-B341-55ACD7A0B02E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53" name="Rectangle 6">
          <a:extLst>
            <a:ext uri="{FF2B5EF4-FFF2-40B4-BE49-F238E27FC236}">
              <a16:creationId xmlns:a16="http://schemas.microsoft.com/office/drawing/2014/main" xmlns="" id="{2B5A5EB3-4EA6-4089-8916-8BAAEC536149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854" name="Rectangle 6">
          <a:extLst>
            <a:ext uri="{FF2B5EF4-FFF2-40B4-BE49-F238E27FC236}">
              <a16:creationId xmlns:a16="http://schemas.microsoft.com/office/drawing/2014/main" xmlns="" id="{8A1388E0-8ECB-4270-891B-EF6D7773F47E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55" name="Rectangle 6">
          <a:extLst>
            <a:ext uri="{FF2B5EF4-FFF2-40B4-BE49-F238E27FC236}">
              <a16:creationId xmlns:a16="http://schemas.microsoft.com/office/drawing/2014/main" xmlns="" id="{3EDA140D-1D15-4FAD-AC36-C04238D2DCF6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56" name="Rectangle 6">
          <a:extLst>
            <a:ext uri="{FF2B5EF4-FFF2-40B4-BE49-F238E27FC236}">
              <a16:creationId xmlns:a16="http://schemas.microsoft.com/office/drawing/2014/main" xmlns="" id="{A88835E8-3B10-4DC2-8BCA-A9189CD5EC56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85725"/>
    <xdr:sp macro="" textlink="">
      <xdr:nvSpPr>
        <xdr:cNvPr id="857" name="Rectangle 6">
          <a:extLst>
            <a:ext uri="{FF2B5EF4-FFF2-40B4-BE49-F238E27FC236}">
              <a16:creationId xmlns:a16="http://schemas.microsoft.com/office/drawing/2014/main" xmlns="" id="{438B9E52-9650-4DD7-BF66-705905391C01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58" name="Rectangle 6">
          <a:extLst>
            <a:ext uri="{FF2B5EF4-FFF2-40B4-BE49-F238E27FC236}">
              <a16:creationId xmlns:a16="http://schemas.microsoft.com/office/drawing/2014/main" xmlns="" id="{B746848D-D322-4FD7-9669-19E7566889C0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859" name="Rectangle 6">
          <a:extLst>
            <a:ext uri="{FF2B5EF4-FFF2-40B4-BE49-F238E27FC236}">
              <a16:creationId xmlns:a16="http://schemas.microsoft.com/office/drawing/2014/main" xmlns="" id="{061F87E5-22C0-4123-813F-3429B18E3216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60" name="Rectangle 6">
          <a:extLst>
            <a:ext uri="{FF2B5EF4-FFF2-40B4-BE49-F238E27FC236}">
              <a16:creationId xmlns:a16="http://schemas.microsoft.com/office/drawing/2014/main" xmlns="" id="{43098449-4F70-4CD8-86B9-5ACF3CFFCD31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61" name="Rectangle 6">
          <a:extLst>
            <a:ext uri="{FF2B5EF4-FFF2-40B4-BE49-F238E27FC236}">
              <a16:creationId xmlns:a16="http://schemas.microsoft.com/office/drawing/2014/main" xmlns="" id="{DB0B30DA-C5EF-4026-A810-61993607DAC4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62" name="Rectangle 6">
          <a:extLst>
            <a:ext uri="{FF2B5EF4-FFF2-40B4-BE49-F238E27FC236}">
              <a16:creationId xmlns:a16="http://schemas.microsoft.com/office/drawing/2014/main" xmlns="" id="{02D446EC-2A66-4DDA-A522-3CF11D0AD743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63" name="Rectangle 6">
          <a:extLst>
            <a:ext uri="{FF2B5EF4-FFF2-40B4-BE49-F238E27FC236}">
              <a16:creationId xmlns:a16="http://schemas.microsoft.com/office/drawing/2014/main" xmlns="" id="{E5A3AC32-7E1B-4AD8-B62B-05ECD30430E7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64" name="Rectangle 6">
          <a:extLst>
            <a:ext uri="{FF2B5EF4-FFF2-40B4-BE49-F238E27FC236}">
              <a16:creationId xmlns:a16="http://schemas.microsoft.com/office/drawing/2014/main" xmlns="" id="{6A7CC0F9-98F4-4FBF-923B-E7DEB5184E69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865" name="Rectangle 6">
          <a:extLst>
            <a:ext uri="{FF2B5EF4-FFF2-40B4-BE49-F238E27FC236}">
              <a16:creationId xmlns:a16="http://schemas.microsoft.com/office/drawing/2014/main" xmlns="" id="{B55AEDE8-FC85-4C41-937E-2FA1CA267E78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66" name="Rectangle 6">
          <a:extLst>
            <a:ext uri="{FF2B5EF4-FFF2-40B4-BE49-F238E27FC236}">
              <a16:creationId xmlns:a16="http://schemas.microsoft.com/office/drawing/2014/main" xmlns="" id="{8381FDD8-979F-41AB-8463-C81C5044FE60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67" name="Rectangle 6">
          <a:extLst>
            <a:ext uri="{FF2B5EF4-FFF2-40B4-BE49-F238E27FC236}">
              <a16:creationId xmlns:a16="http://schemas.microsoft.com/office/drawing/2014/main" xmlns="" id="{48AC4AB2-E64D-4481-87A6-6B317BC50EFD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68" name="Rectangle 6">
          <a:extLst>
            <a:ext uri="{FF2B5EF4-FFF2-40B4-BE49-F238E27FC236}">
              <a16:creationId xmlns:a16="http://schemas.microsoft.com/office/drawing/2014/main" xmlns="" id="{7C8F4788-7085-40B0-9BCA-4BA2E0FE2AA7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869" name="Rectangle 6">
          <a:extLst>
            <a:ext uri="{FF2B5EF4-FFF2-40B4-BE49-F238E27FC236}">
              <a16:creationId xmlns:a16="http://schemas.microsoft.com/office/drawing/2014/main" xmlns="" id="{2DE4C37E-3B9D-4FD1-B454-C643FC7AC795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70" name="Rectangle 6">
          <a:extLst>
            <a:ext uri="{FF2B5EF4-FFF2-40B4-BE49-F238E27FC236}">
              <a16:creationId xmlns:a16="http://schemas.microsoft.com/office/drawing/2014/main" xmlns="" id="{1D44F635-DBE6-44AB-9480-AD33E9F6C3B1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71" name="Rectangle 6">
          <a:extLst>
            <a:ext uri="{FF2B5EF4-FFF2-40B4-BE49-F238E27FC236}">
              <a16:creationId xmlns:a16="http://schemas.microsoft.com/office/drawing/2014/main" xmlns="" id="{58C58B13-6CA3-4096-8CD7-A526C53834E5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85725"/>
    <xdr:sp macro="" textlink="">
      <xdr:nvSpPr>
        <xdr:cNvPr id="872" name="Rectangle 6">
          <a:extLst>
            <a:ext uri="{FF2B5EF4-FFF2-40B4-BE49-F238E27FC236}">
              <a16:creationId xmlns:a16="http://schemas.microsoft.com/office/drawing/2014/main" xmlns="" id="{FFFDCB03-C327-497E-9BD4-3666711FF7FD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73" name="Rectangle 6">
          <a:extLst>
            <a:ext uri="{FF2B5EF4-FFF2-40B4-BE49-F238E27FC236}">
              <a16:creationId xmlns:a16="http://schemas.microsoft.com/office/drawing/2014/main" xmlns="" id="{F02B7CF3-81BD-437A-98EB-05FCE049ED30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874" name="Rectangle 6">
          <a:extLst>
            <a:ext uri="{FF2B5EF4-FFF2-40B4-BE49-F238E27FC236}">
              <a16:creationId xmlns:a16="http://schemas.microsoft.com/office/drawing/2014/main" xmlns="" id="{C9D45A0B-9C4A-44DD-A360-69F7C919D7A8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75" name="Rectangle 6">
          <a:extLst>
            <a:ext uri="{FF2B5EF4-FFF2-40B4-BE49-F238E27FC236}">
              <a16:creationId xmlns:a16="http://schemas.microsoft.com/office/drawing/2014/main" xmlns="" id="{9468B49C-643D-4272-9E23-BBBB95FABFEF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76" name="Rectangle 6">
          <a:extLst>
            <a:ext uri="{FF2B5EF4-FFF2-40B4-BE49-F238E27FC236}">
              <a16:creationId xmlns:a16="http://schemas.microsoft.com/office/drawing/2014/main" xmlns="" id="{AD6972AC-2CC0-4568-B640-222327D397E5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85725"/>
    <xdr:sp macro="" textlink="">
      <xdr:nvSpPr>
        <xdr:cNvPr id="877" name="Rectangle 6">
          <a:extLst>
            <a:ext uri="{FF2B5EF4-FFF2-40B4-BE49-F238E27FC236}">
              <a16:creationId xmlns:a16="http://schemas.microsoft.com/office/drawing/2014/main" xmlns="" id="{D80AA225-0FBE-4D9F-A22E-81D5E769A03A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78" name="Rectangle 6">
          <a:extLst>
            <a:ext uri="{FF2B5EF4-FFF2-40B4-BE49-F238E27FC236}">
              <a16:creationId xmlns:a16="http://schemas.microsoft.com/office/drawing/2014/main" xmlns="" id="{7A611FF0-326C-4E97-8A5D-CE0FCE0A796C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879" name="Rectangle 6">
          <a:extLst>
            <a:ext uri="{FF2B5EF4-FFF2-40B4-BE49-F238E27FC236}">
              <a16:creationId xmlns:a16="http://schemas.microsoft.com/office/drawing/2014/main" xmlns="" id="{7F5EC2BD-2E29-41C3-920D-2A4849F55D97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80" name="Rectangle 6">
          <a:extLst>
            <a:ext uri="{FF2B5EF4-FFF2-40B4-BE49-F238E27FC236}">
              <a16:creationId xmlns:a16="http://schemas.microsoft.com/office/drawing/2014/main" xmlns="" id="{A825E30D-179A-438E-85FC-CA8C916E2719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81" name="Rectangle 6">
          <a:extLst>
            <a:ext uri="{FF2B5EF4-FFF2-40B4-BE49-F238E27FC236}">
              <a16:creationId xmlns:a16="http://schemas.microsoft.com/office/drawing/2014/main" xmlns="" id="{2C603E60-8E06-4E10-B340-E380F4A86A36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82" name="Rectangle 6">
          <a:extLst>
            <a:ext uri="{FF2B5EF4-FFF2-40B4-BE49-F238E27FC236}">
              <a16:creationId xmlns:a16="http://schemas.microsoft.com/office/drawing/2014/main" xmlns="" id="{44117FD6-46A4-424C-A4AF-8C6FB51EDEA8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83" name="Rectangle 6">
          <a:extLst>
            <a:ext uri="{FF2B5EF4-FFF2-40B4-BE49-F238E27FC236}">
              <a16:creationId xmlns:a16="http://schemas.microsoft.com/office/drawing/2014/main" xmlns="" id="{2FFF1BE3-E756-4A21-B380-0880FE4EF3CF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84" name="Rectangle 6">
          <a:extLst>
            <a:ext uri="{FF2B5EF4-FFF2-40B4-BE49-F238E27FC236}">
              <a16:creationId xmlns:a16="http://schemas.microsoft.com/office/drawing/2014/main" xmlns="" id="{C9F80BE4-0D4A-4CBC-B151-09B42E6B125D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885" name="Rectangle 6">
          <a:extLst>
            <a:ext uri="{FF2B5EF4-FFF2-40B4-BE49-F238E27FC236}">
              <a16:creationId xmlns:a16="http://schemas.microsoft.com/office/drawing/2014/main" xmlns="" id="{6B9CA804-4CCF-4582-8BEC-63CD73F8D0FB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86" name="Rectangle 6">
          <a:extLst>
            <a:ext uri="{FF2B5EF4-FFF2-40B4-BE49-F238E27FC236}">
              <a16:creationId xmlns:a16="http://schemas.microsoft.com/office/drawing/2014/main" xmlns="" id="{7953DFB8-F223-4219-9BA2-0A929E98F268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87" name="Rectangle 6">
          <a:extLst>
            <a:ext uri="{FF2B5EF4-FFF2-40B4-BE49-F238E27FC236}">
              <a16:creationId xmlns:a16="http://schemas.microsoft.com/office/drawing/2014/main" xmlns="" id="{F2EA6F5F-BA2D-448B-92C7-D7E99F4F9C85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88" name="Rectangle 6">
          <a:extLst>
            <a:ext uri="{FF2B5EF4-FFF2-40B4-BE49-F238E27FC236}">
              <a16:creationId xmlns:a16="http://schemas.microsoft.com/office/drawing/2014/main" xmlns="" id="{CFFC55CB-6A53-4795-BF0A-B4A93E4A0A50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889" name="Rectangle 6">
          <a:extLst>
            <a:ext uri="{FF2B5EF4-FFF2-40B4-BE49-F238E27FC236}">
              <a16:creationId xmlns:a16="http://schemas.microsoft.com/office/drawing/2014/main" xmlns="" id="{065625A5-746D-462A-8B99-56D093EBED08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90" name="Rectangle 6">
          <a:extLst>
            <a:ext uri="{FF2B5EF4-FFF2-40B4-BE49-F238E27FC236}">
              <a16:creationId xmlns:a16="http://schemas.microsoft.com/office/drawing/2014/main" xmlns="" id="{C207570C-09ED-4D39-9B2F-B1040FDB215F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91" name="Rectangle 6">
          <a:extLst>
            <a:ext uri="{FF2B5EF4-FFF2-40B4-BE49-F238E27FC236}">
              <a16:creationId xmlns:a16="http://schemas.microsoft.com/office/drawing/2014/main" xmlns="" id="{387BDEF5-C694-43D2-954A-1ED8D5FFDD3B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85725"/>
    <xdr:sp macro="" textlink="">
      <xdr:nvSpPr>
        <xdr:cNvPr id="892" name="Rectangle 6">
          <a:extLst>
            <a:ext uri="{FF2B5EF4-FFF2-40B4-BE49-F238E27FC236}">
              <a16:creationId xmlns:a16="http://schemas.microsoft.com/office/drawing/2014/main" xmlns="" id="{ED802B61-7F7C-42FA-BC47-134068B86AEA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93" name="Rectangle 6">
          <a:extLst>
            <a:ext uri="{FF2B5EF4-FFF2-40B4-BE49-F238E27FC236}">
              <a16:creationId xmlns:a16="http://schemas.microsoft.com/office/drawing/2014/main" xmlns="" id="{601B38BD-A66C-4B15-8195-48D0F1BA342F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894" name="Rectangle 6">
          <a:extLst>
            <a:ext uri="{FF2B5EF4-FFF2-40B4-BE49-F238E27FC236}">
              <a16:creationId xmlns:a16="http://schemas.microsoft.com/office/drawing/2014/main" xmlns="" id="{7488EEF8-501C-42A9-8EDE-1E1CD7EC0B7D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95" name="Rectangle 6">
          <a:extLst>
            <a:ext uri="{FF2B5EF4-FFF2-40B4-BE49-F238E27FC236}">
              <a16:creationId xmlns:a16="http://schemas.microsoft.com/office/drawing/2014/main" xmlns="" id="{26DC3260-6DA1-4E45-B284-423C1892552F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96" name="Rectangle 6">
          <a:extLst>
            <a:ext uri="{FF2B5EF4-FFF2-40B4-BE49-F238E27FC236}">
              <a16:creationId xmlns:a16="http://schemas.microsoft.com/office/drawing/2014/main" xmlns="" id="{CE4167E7-92C1-4F04-8F99-4A659EB758D1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85725"/>
    <xdr:sp macro="" textlink="">
      <xdr:nvSpPr>
        <xdr:cNvPr id="897" name="Rectangle 6">
          <a:extLst>
            <a:ext uri="{FF2B5EF4-FFF2-40B4-BE49-F238E27FC236}">
              <a16:creationId xmlns:a16="http://schemas.microsoft.com/office/drawing/2014/main" xmlns="" id="{A37E5199-C569-4966-8886-9D6877B59707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898" name="Rectangle 6">
          <a:extLst>
            <a:ext uri="{FF2B5EF4-FFF2-40B4-BE49-F238E27FC236}">
              <a16:creationId xmlns:a16="http://schemas.microsoft.com/office/drawing/2014/main" xmlns="" id="{36A30D33-FE4B-4E65-A4D9-5FF4210D563D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899" name="Rectangle 6">
          <a:extLst>
            <a:ext uri="{FF2B5EF4-FFF2-40B4-BE49-F238E27FC236}">
              <a16:creationId xmlns:a16="http://schemas.microsoft.com/office/drawing/2014/main" xmlns="" id="{052B6668-22BF-4568-A29B-27D787072882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00" name="Rectangle 6">
          <a:extLst>
            <a:ext uri="{FF2B5EF4-FFF2-40B4-BE49-F238E27FC236}">
              <a16:creationId xmlns:a16="http://schemas.microsoft.com/office/drawing/2014/main" xmlns="" id="{D8DD37F3-10A2-4072-9E04-0917F8D04E7B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01" name="Rectangle 6">
          <a:extLst>
            <a:ext uri="{FF2B5EF4-FFF2-40B4-BE49-F238E27FC236}">
              <a16:creationId xmlns:a16="http://schemas.microsoft.com/office/drawing/2014/main" xmlns="" id="{E71577DE-535B-409A-A651-349D2679ACF5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02" name="Rectangle 6">
          <a:extLst>
            <a:ext uri="{FF2B5EF4-FFF2-40B4-BE49-F238E27FC236}">
              <a16:creationId xmlns:a16="http://schemas.microsoft.com/office/drawing/2014/main" xmlns="" id="{40F65F21-C112-4BAF-8C31-83611F6761FE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03" name="Rectangle 6">
          <a:extLst>
            <a:ext uri="{FF2B5EF4-FFF2-40B4-BE49-F238E27FC236}">
              <a16:creationId xmlns:a16="http://schemas.microsoft.com/office/drawing/2014/main" xmlns="" id="{869DC54D-0870-4C7E-A35B-ECEDAE3AAC63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04" name="Rectangle 6">
          <a:extLst>
            <a:ext uri="{FF2B5EF4-FFF2-40B4-BE49-F238E27FC236}">
              <a16:creationId xmlns:a16="http://schemas.microsoft.com/office/drawing/2014/main" xmlns="" id="{BA32F811-961D-4658-8AE6-137F02F05B90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905" name="Rectangle 6">
          <a:extLst>
            <a:ext uri="{FF2B5EF4-FFF2-40B4-BE49-F238E27FC236}">
              <a16:creationId xmlns:a16="http://schemas.microsoft.com/office/drawing/2014/main" xmlns="" id="{72F043E5-3871-4934-AFB3-025E725327D1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06" name="Rectangle 6">
          <a:extLst>
            <a:ext uri="{FF2B5EF4-FFF2-40B4-BE49-F238E27FC236}">
              <a16:creationId xmlns:a16="http://schemas.microsoft.com/office/drawing/2014/main" xmlns="" id="{848D9A0F-FFE5-463C-BE58-DE59C5846DA4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07" name="Rectangle 6">
          <a:extLst>
            <a:ext uri="{FF2B5EF4-FFF2-40B4-BE49-F238E27FC236}">
              <a16:creationId xmlns:a16="http://schemas.microsoft.com/office/drawing/2014/main" xmlns="" id="{C7421132-2E91-4D17-BD04-A5194A164A28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08" name="Rectangle 6">
          <a:extLst>
            <a:ext uri="{FF2B5EF4-FFF2-40B4-BE49-F238E27FC236}">
              <a16:creationId xmlns:a16="http://schemas.microsoft.com/office/drawing/2014/main" xmlns="" id="{27AD9CD6-97EC-4035-B390-C7430B129567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909" name="Rectangle 6">
          <a:extLst>
            <a:ext uri="{FF2B5EF4-FFF2-40B4-BE49-F238E27FC236}">
              <a16:creationId xmlns:a16="http://schemas.microsoft.com/office/drawing/2014/main" xmlns="" id="{C79F2690-38F7-46E4-ABC7-B3167EE1F27D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10" name="Rectangle 6">
          <a:extLst>
            <a:ext uri="{FF2B5EF4-FFF2-40B4-BE49-F238E27FC236}">
              <a16:creationId xmlns:a16="http://schemas.microsoft.com/office/drawing/2014/main" xmlns="" id="{4003BC09-CAA6-4D52-A107-4964D013FCB4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11" name="Rectangle 6">
          <a:extLst>
            <a:ext uri="{FF2B5EF4-FFF2-40B4-BE49-F238E27FC236}">
              <a16:creationId xmlns:a16="http://schemas.microsoft.com/office/drawing/2014/main" xmlns="" id="{E7A1B9AA-EEF1-4AB5-ADAA-022222A58E8D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12" name="Rectangle 6">
          <a:extLst>
            <a:ext uri="{FF2B5EF4-FFF2-40B4-BE49-F238E27FC236}">
              <a16:creationId xmlns:a16="http://schemas.microsoft.com/office/drawing/2014/main" xmlns="" id="{A44C272D-9FFA-4772-868C-26E24E1508A8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13" name="Rectangle 6">
          <a:extLst>
            <a:ext uri="{FF2B5EF4-FFF2-40B4-BE49-F238E27FC236}">
              <a16:creationId xmlns:a16="http://schemas.microsoft.com/office/drawing/2014/main" xmlns="" id="{14317267-FC92-48AF-A633-5C1936D9BA53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85725"/>
    <xdr:sp macro="" textlink="">
      <xdr:nvSpPr>
        <xdr:cNvPr id="914" name="Rectangle 6">
          <a:extLst>
            <a:ext uri="{FF2B5EF4-FFF2-40B4-BE49-F238E27FC236}">
              <a16:creationId xmlns:a16="http://schemas.microsoft.com/office/drawing/2014/main" xmlns="" id="{90A227CB-AC0B-4D2E-81C7-CBED3B357875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15" name="Rectangle 6">
          <a:extLst>
            <a:ext uri="{FF2B5EF4-FFF2-40B4-BE49-F238E27FC236}">
              <a16:creationId xmlns:a16="http://schemas.microsoft.com/office/drawing/2014/main" xmlns="" id="{A4B90EE6-69B9-4607-85DC-AF3E78C32BD8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916" name="Rectangle 6">
          <a:extLst>
            <a:ext uri="{FF2B5EF4-FFF2-40B4-BE49-F238E27FC236}">
              <a16:creationId xmlns:a16="http://schemas.microsoft.com/office/drawing/2014/main" xmlns="" id="{EA965B65-747F-49E9-8C41-8E5FAA8B58F9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17" name="Rectangle 6">
          <a:extLst>
            <a:ext uri="{FF2B5EF4-FFF2-40B4-BE49-F238E27FC236}">
              <a16:creationId xmlns:a16="http://schemas.microsoft.com/office/drawing/2014/main" xmlns="" id="{BCB181D9-BB1B-4920-8D93-D96E53259DB3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18" name="Rectangle 6">
          <a:extLst>
            <a:ext uri="{FF2B5EF4-FFF2-40B4-BE49-F238E27FC236}">
              <a16:creationId xmlns:a16="http://schemas.microsoft.com/office/drawing/2014/main" xmlns="" id="{AA1DDF03-209E-490B-B055-38D153820B6A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85725"/>
    <xdr:sp macro="" textlink="">
      <xdr:nvSpPr>
        <xdr:cNvPr id="919" name="Rectangle 6">
          <a:extLst>
            <a:ext uri="{FF2B5EF4-FFF2-40B4-BE49-F238E27FC236}">
              <a16:creationId xmlns:a16="http://schemas.microsoft.com/office/drawing/2014/main" xmlns="" id="{0849D5B0-8923-4035-86F2-78FBA5AA3854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20" name="Rectangle 6">
          <a:extLst>
            <a:ext uri="{FF2B5EF4-FFF2-40B4-BE49-F238E27FC236}">
              <a16:creationId xmlns:a16="http://schemas.microsoft.com/office/drawing/2014/main" xmlns="" id="{26A4FE39-F298-4571-9987-E84AB0207C91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921" name="Rectangle 6">
          <a:extLst>
            <a:ext uri="{FF2B5EF4-FFF2-40B4-BE49-F238E27FC236}">
              <a16:creationId xmlns:a16="http://schemas.microsoft.com/office/drawing/2014/main" xmlns="" id="{BB440929-4F5C-4976-81A9-6074CAF82DA5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22" name="Rectangle 6">
          <a:extLst>
            <a:ext uri="{FF2B5EF4-FFF2-40B4-BE49-F238E27FC236}">
              <a16:creationId xmlns:a16="http://schemas.microsoft.com/office/drawing/2014/main" xmlns="" id="{988688BA-D373-45F8-9B39-E728D5D0F49F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23" name="Rectangle 6">
          <a:extLst>
            <a:ext uri="{FF2B5EF4-FFF2-40B4-BE49-F238E27FC236}">
              <a16:creationId xmlns:a16="http://schemas.microsoft.com/office/drawing/2014/main" xmlns="" id="{D05EB14A-D232-45B3-9D45-53E710AFC62E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24" name="Rectangle 6">
          <a:extLst>
            <a:ext uri="{FF2B5EF4-FFF2-40B4-BE49-F238E27FC236}">
              <a16:creationId xmlns:a16="http://schemas.microsoft.com/office/drawing/2014/main" xmlns="" id="{CDA8D2FC-DB36-4AFB-A498-55BAB3DE2606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25" name="Rectangle 6">
          <a:extLst>
            <a:ext uri="{FF2B5EF4-FFF2-40B4-BE49-F238E27FC236}">
              <a16:creationId xmlns:a16="http://schemas.microsoft.com/office/drawing/2014/main" xmlns="" id="{FDEDD949-868C-4E16-8291-F333E5820FC8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26" name="Rectangle 6">
          <a:extLst>
            <a:ext uri="{FF2B5EF4-FFF2-40B4-BE49-F238E27FC236}">
              <a16:creationId xmlns:a16="http://schemas.microsoft.com/office/drawing/2014/main" xmlns="" id="{C2CB0D67-6358-45B9-BE5A-077C85ABD87C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927" name="Rectangle 6">
          <a:extLst>
            <a:ext uri="{FF2B5EF4-FFF2-40B4-BE49-F238E27FC236}">
              <a16:creationId xmlns:a16="http://schemas.microsoft.com/office/drawing/2014/main" xmlns="" id="{F6D7B835-0746-4EA2-B2D7-47CFAF620E5C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28" name="Rectangle 6">
          <a:extLst>
            <a:ext uri="{FF2B5EF4-FFF2-40B4-BE49-F238E27FC236}">
              <a16:creationId xmlns:a16="http://schemas.microsoft.com/office/drawing/2014/main" xmlns="" id="{0594E04C-D7B6-4A95-B4AA-D1892174C593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29" name="Rectangle 6">
          <a:extLst>
            <a:ext uri="{FF2B5EF4-FFF2-40B4-BE49-F238E27FC236}">
              <a16:creationId xmlns:a16="http://schemas.microsoft.com/office/drawing/2014/main" xmlns="" id="{133F9272-36DE-47DC-8A16-31D17291148A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30" name="Rectangle 6">
          <a:extLst>
            <a:ext uri="{FF2B5EF4-FFF2-40B4-BE49-F238E27FC236}">
              <a16:creationId xmlns:a16="http://schemas.microsoft.com/office/drawing/2014/main" xmlns="" id="{1B4CE0F5-C397-42DD-A05B-EA032E3C0DD3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314325"/>
    <xdr:sp macro="" textlink="">
      <xdr:nvSpPr>
        <xdr:cNvPr id="931" name="Rectangle 6">
          <a:extLst>
            <a:ext uri="{FF2B5EF4-FFF2-40B4-BE49-F238E27FC236}">
              <a16:creationId xmlns:a16="http://schemas.microsoft.com/office/drawing/2014/main" xmlns="" id="{FFB5437B-7A66-4460-B530-555D721315A2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32" name="Rectangle 6">
          <a:extLst>
            <a:ext uri="{FF2B5EF4-FFF2-40B4-BE49-F238E27FC236}">
              <a16:creationId xmlns:a16="http://schemas.microsoft.com/office/drawing/2014/main" xmlns="" id="{E075439A-D8B4-40D7-9022-9F22E6186A95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2986</xdr:row>
      <xdr:rowOff>428625</xdr:rowOff>
    </xdr:from>
    <xdr:ext cx="189035" cy="161925"/>
    <xdr:sp macro="" textlink="">
      <xdr:nvSpPr>
        <xdr:cNvPr id="933" name="Rectangle 6">
          <a:extLst>
            <a:ext uri="{FF2B5EF4-FFF2-40B4-BE49-F238E27FC236}">
              <a16:creationId xmlns:a16="http://schemas.microsoft.com/office/drawing/2014/main" xmlns="" id="{7B936B6D-0ACF-4733-9E57-4C3B7F946E8B}"/>
            </a:ext>
          </a:extLst>
        </xdr:cNvPr>
        <xdr:cNvSpPr>
          <a:spLocks noChangeArrowheads="1"/>
        </xdr:cNvSpPr>
      </xdr:nvSpPr>
      <xdr:spPr bwMode="auto">
        <a:xfrm>
          <a:off x="371475" y="1140142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857250</xdr:colOff>
      <xdr:row>2985</xdr:row>
      <xdr:rowOff>409575</xdr:rowOff>
    </xdr:from>
    <xdr:ext cx="189035" cy="323850"/>
    <xdr:sp macro="" textlink="">
      <xdr:nvSpPr>
        <xdr:cNvPr id="934" name="Rectangle 6">
          <a:extLst>
            <a:ext uri="{FF2B5EF4-FFF2-40B4-BE49-F238E27FC236}">
              <a16:creationId xmlns:a16="http://schemas.microsoft.com/office/drawing/2014/main" xmlns="" id="{B1ED855C-D5A4-423C-BBB3-53776A956FBB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23850"/>
    <xdr:sp macro="" textlink="">
      <xdr:nvSpPr>
        <xdr:cNvPr id="935" name="Rectangle 6">
          <a:extLst>
            <a:ext uri="{FF2B5EF4-FFF2-40B4-BE49-F238E27FC236}">
              <a16:creationId xmlns:a16="http://schemas.microsoft.com/office/drawing/2014/main" xmlns="" id="{D6AAC15B-F685-4F97-9CDE-BBF5295DCAD9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23850"/>
    <xdr:sp macro="" textlink="">
      <xdr:nvSpPr>
        <xdr:cNvPr id="936" name="Rectangle 6">
          <a:extLst>
            <a:ext uri="{FF2B5EF4-FFF2-40B4-BE49-F238E27FC236}">
              <a16:creationId xmlns:a16="http://schemas.microsoft.com/office/drawing/2014/main" xmlns="" id="{C95AC961-6245-4628-A32B-109C75F26AE2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23850"/>
    <xdr:sp macro="" textlink="">
      <xdr:nvSpPr>
        <xdr:cNvPr id="937" name="Rectangle 6">
          <a:extLst>
            <a:ext uri="{FF2B5EF4-FFF2-40B4-BE49-F238E27FC236}">
              <a16:creationId xmlns:a16="http://schemas.microsoft.com/office/drawing/2014/main" xmlns="" id="{9A66567C-D0C4-47BB-B3F6-9889D676FA27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23850"/>
    <xdr:sp macro="" textlink="">
      <xdr:nvSpPr>
        <xdr:cNvPr id="938" name="Rectangle 6">
          <a:extLst>
            <a:ext uri="{FF2B5EF4-FFF2-40B4-BE49-F238E27FC236}">
              <a16:creationId xmlns:a16="http://schemas.microsoft.com/office/drawing/2014/main" xmlns="" id="{55F1084E-572D-44C0-93B1-FD23F4B27FB9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39" name="Rectangle 6">
          <a:extLst>
            <a:ext uri="{FF2B5EF4-FFF2-40B4-BE49-F238E27FC236}">
              <a16:creationId xmlns:a16="http://schemas.microsoft.com/office/drawing/2014/main" xmlns="" id="{D7A6EF57-EF83-4694-8499-9E3207AEBC01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40" name="Rectangle 6">
          <a:extLst>
            <a:ext uri="{FF2B5EF4-FFF2-40B4-BE49-F238E27FC236}">
              <a16:creationId xmlns:a16="http://schemas.microsoft.com/office/drawing/2014/main" xmlns="" id="{67D1E58C-E3D0-42CD-B228-C4F7181F591B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41" name="Rectangle 6">
          <a:extLst>
            <a:ext uri="{FF2B5EF4-FFF2-40B4-BE49-F238E27FC236}">
              <a16:creationId xmlns:a16="http://schemas.microsoft.com/office/drawing/2014/main" xmlns="" id="{2A680A83-B47D-4473-90C5-3822FB82E0EE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42" name="Rectangle 6">
          <a:extLst>
            <a:ext uri="{FF2B5EF4-FFF2-40B4-BE49-F238E27FC236}">
              <a16:creationId xmlns:a16="http://schemas.microsoft.com/office/drawing/2014/main" xmlns="" id="{E678B6D4-CE59-4110-BE68-FC1B8E0E2E4B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43" name="Rectangle 6">
          <a:extLst>
            <a:ext uri="{FF2B5EF4-FFF2-40B4-BE49-F238E27FC236}">
              <a16:creationId xmlns:a16="http://schemas.microsoft.com/office/drawing/2014/main" xmlns="" id="{76E24CCD-41E0-4298-AD91-1F6F84327F95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44" name="Rectangle 6">
          <a:extLst>
            <a:ext uri="{FF2B5EF4-FFF2-40B4-BE49-F238E27FC236}">
              <a16:creationId xmlns:a16="http://schemas.microsoft.com/office/drawing/2014/main" xmlns="" id="{199AEB3E-D9C0-4029-95E1-4ED34FB7BC50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45" name="Rectangle 6">
          <a:extLst>
            <a:ext uri="{FF2B5EF4-FFF2-40B4-BE49-F238E27FC236}">
              <a16:creationId xmlns:a16="http://schemas.microsoft.com/office/drawing/2014/main" xmlns="" id="{62CEDC91-6029-4820-A173-8BBCC8455645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46" name="Rectangle 6">
          <a:extLst>
            <a:ext uri="{FF2B5EF4-FFF2-40B4-BE49-F238E27FC236}">
              <a16:creationId xmlns:a16="http://schemas.microsoft.com/office/drawing/2014/main" xmlns="" id="{BE40B3A5-AB90-4A63-B3B5-90105068E228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47" name="Rectangle 6">
          <a:extLst>
            <a:ext uri="{FF2B5EF4-FFF2-40B4-BE49-F238E27FC236}">
              <a16:creationId xmlns:a16="http://schemas.microsoft.com/office/drawing/2014/main" xmlns="" id="{95E986D8-2898-4CAF-A7EA-4BDCF5BF8E9E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48" name="Rectangle 6">
          <a:extLst>
            <a:ext uri="{FF2B5EF4-FFF2-40B4-BE49-F238E27FC236}">
              <a16:creationId xmlns:a16="http://schemas.microsoft.com/office/drawing/2014/main" xmlns="" id="{5186F532-C419-4AAD-B328-2124392E1AF3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49" name="Rectangle 6">
          <a:extLst>
            <a:ext uri="{FF2B5EF4-FFF2-40B4-BE49-F238E27FC236}">
              <a16:creationId xmlns:a16="http://schemas.microsoft.com/office/drawing/2014/main" xmlns="" id="{4593ED83-3790-48A7-ACCE-A24E221D571F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50" name="Rectangle 6">
          <a:extLst>
            <a:ext uri="{FF2B5EF4-FFF2-40B4-BE49-F238E27FC236}">
              <a16:creationId xmlns:a16="http://schemas.microsoft.com/office/drawing/2014/main" xmlns="" id="{9BDA6E4D-8460-462C-B1D1-CAF488B1FBE5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51" name="Rectangle 6">
          <a:extLst>
            <a:ext uri="{FF2B5EF4-FFF2-40B4-BE49-F238E27FC236}">
              <a16:creationId xmlns:a16="http://schemas.microsoft.com/office/drawing/2014/main" xmlns="" id="{412FD51D-870F-4A4E-913C-A22C8095A999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52" name="Rectangle 6">
          <a:extLst>
            <a:ext uri="{FF2B5EF4-FFF2-40B4-BE49-F238E27FC236}">
              <a16:creationId xmlns:a16="http://schemas.microsoft.com/office/drawing/2014/main" xmlns="" id="{E35EAEB4-9A63-4BA9-A5C7-630FFC62147C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53" name="Rectangle 6">
          <a:extLst>
            <a:ext uri="{FF2B5EF4-FFF2-40B4-BE49-F238E27FC236}">
              <a16:creationId xmlns:a16="http://schemas.microsoft.com/office/drawing/2014/main" xmlns="" id="{064A0979-51F8-4CE6-9EF2-BC81F7C0A5F0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54" name="Rectangle 6">
          <a:extLst>
            <a:ext uri="{FF2B5EF4-FFF2-40B4-BE49-F238E27FC236}">
              <a16:creationId xmlns:a16="http://schemas.microsoft.com/office/drawing/2014/main" xmlns="" id="{EC19CB05-E316-4846-AFB7-B7D238C8C55F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857250</xdr:colOff>
      <xdr:row>2985</xdr:row>
      <xdr:rowOff>409575</xdr:rowOff>
    </xdr:from>
    <xdr:ext cx="189035" cy="323850"/>
    <xdr:sp macro="" textlink="">
      <xdr:nvSpPr>
        <xdr:cNvPr id="955" name="Rectangle 6">
          <a:extLst>
            <a:ext uri="{FF2B5EF4-FFF2-40B4-BE49-F238E27FC236}">
              <a16:creationId xmlns:a16="http://schemas.microsoft.com/office/drawing/2014/main" xmlns="" id="{83A734B7-4EF1-4BA7-B436-900A1B112EE0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23850"/>
    <xdr:sp macro="" textlink="">
      <xdr:nvSpPr>
        <xdr:cNvPr id="956" name="Rectangle 6">
          <a:extLst>
            <a:ext uri="{FF2B5EF4-FFF2-40B4-BE49-F238E27FC236}">
              <a16:creationId xmlns:a16="http://schemas.microsoft.com/office/drawing/2014/main" xmlns="" id="{0E416C3A-6C88-49F8-B765-285CF040FC4F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23850"/>
    <xdr:sp macro="" textlink="">
      <xdr:nvSpPr>
        <xdr:cNvPr id="957" name="Rectangle 6">
          <a:extLst>
            <a:ext uri="{FF2B5EF4-FFF2-40B4-BE49-F238E27FC236}">
              <a16:creationId xmlns:a16="http://schemas.microsoft.com/office/drawing/2014/main" xmlns="" id="{1F9784C3-F690-46A4-A234-94D60B2B5659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23850"/>
    <xdr:sp macro="" textlink="">
      <xdr:nvSpPr>
        <xdr:cNvPr id="958" name="Rectangle 6">
          <a:extLst>
            <a:ext uri="{FF2B5EF4-FFF2-40B4-BE49-F238E27FC236}">
              <a16:creationId xmlns:a16="http://schemas.microsoft.com/office/drawing/2014/main" xmlns="" id="{467035C7-2B1F-4B35-A5F9-54FDD370CE9E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23850"/>
    <xdr:sp macro="" textlink="">
      <xdr:nvSpPr>
        <xdr:cNvPr id="959" name="Rectangle 6">
          <a:extLst>
            <a:ext uri="{FF2B5EF4-FFF2-40B4-BE49-F238E27FC236}">
              <a16:creationId xmlns:a16="http://schemas.microsoft.com/office/drawing/2014/main" xmlns="" id="{04BBFDDA-D461-475D-9BD3-2A04AC83FEDA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60" name="Rectangle 6">
          <a:extLst>
            <a:ext uri="{FF2B5EF4-FFF2-40B4-BE49-F238E27FC236}">
              <a16:creationId xmlns:a16="http://schemas.microsoft.com/office/drawing/2014/main" xmlns="" id="{ECAC5A57-C016-4A53-AEB8-762EE746F959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61" name="Rectangle 6">
          <a:extLst>
            <a:ext uri="{FF2B5EF4-FFF2-40B4-BE49-F238E27FC236}">
              <a16:creationId xmlns:a16="http://schemas.microsoft.com/office/drawing/2014/main" xmlns="" id="{3DF6656B-BAF0-4389-B217-91C9A18293D1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62" name="Rectangle 6">
          <a:extLst>
            <a:ext uri="{FF2B5EF4-FFF2-40B4-BE49-F238E27FC236}">
              <a16:creationId xmlns:a16="http://schemas.microsoft.com/office/drawing/2014/main" xmlns="" id="{7BDC30D9-8253-4D53-8F50-F759A9CCFA42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63" name="Rectangle 6">
          <a:extLst>
            <a:ext uri="{FF2B5EF4-FFF2-40B4-BE49-F238E27FC236}">
              <a16:creationId xmlns:a16="http://schemas.microsoft.com/office/drawing/2014/main" xmlns="" id="{2F1E83D2-79C5-4472-A0EF-46CCBF14C8BA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64" name="Rectangle 6">
          <a:extLst>
            <a:ext uri="{FF2B5EF4-FFF2-40B4-BE49-F238E27FC236}">
              <a16:creationId xmlns:a16="http://schemas.microsoft.com/office/drawing/2014/main" xmlns="" id="{CE348179-4AE5-4AC2-AC85-FF7E0D4FACEE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65" name="Rectangle 6">
          <a:extLst>
            <a:ext uri="{FF2B5EF4-FFF2-40B4-BE49-F238E27FC236}">
              <a16:creationId xmlns:a16="http://schemas.microsoft.com/office/drawing/2014/main" xmlns="" id="{63D5C570-3455-4381-8E1E-C705351F406B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66" name="Rectangle 6">
          <a:extLst>
            <a:ext uri="{FF2B5EF4-FFF2-40B4-BE49-F238E27FC236}">
              <a16:creationId xmlns:a16="http://schemas.microsoft.com/office/drawing/2014/main" xmlns="" id="{492D6E09-CE6F-418F-9832-F0B8F1AD4CBD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67" name="Rectangle 6">
          <a:extLst>
            <a:ext uri="{FF2B5EF4-FFF2-40B4-BE49-F238E27FC236}">
              <a16:creationId xmlns:a16="http://schemas.microsoft.com/office/drawing/2014/main" xmlns="" id="{3D362CB9-4575-4250-97E3-065AA9F997F4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68" name="Rectangle 6">
          <a:extLst>
            <a:ext uri="{FF2B5EF4-FFF2-40B4-BE49-F238E27FC236}">
              <a16:creationId xmlns:a16="http://schemas.microsoft.com/office/drawing/2014/main" xmlns="" id="{4024AFE7-80D7-4922-9D5E-118715AF3EA6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69" name="Rectangle 6">
          <a:extLst>
            <a:ext uri="{FF2B5EF4-FFF2-40B4-BE49-F238E27FC236}">
              <a16:creationId xmlns:a16="http://schemas.microsoft.com/office/drawing/2014/main" xmlns="" id="{4D378968-0D90-45C8-AD20-68EE5C8271CA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70" name="Rectangle 6">
          <a:extLst>
            <a:ext uri="{FF2B5EF4-FFF2-40B4-BE49-F238E27FC236}">
              <a16:creationId xmlns:a16="http://schemas.microsoft.com/office/drawing/2014/main" xmlns="" id="{2E3D0424-9BB7-4F7A-9CC7-208C4B035908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71" name="Rectangle 6">
          <a:extLst>
            <a:ext uri="{FF2B5EF4-FFF2-40B4-BE49-F238E27FC236}">
              <a16:creationId xmlns:a16="http://schemas.microsoft.com/office/drawing/2014/main" xmlns="" id="{1614D57A-983F-4BD1-B1AF-6F6C81AD63F1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72" name="Rectangle 6">
          <a:extLst>
            <a:ext uri="{FF2B5EF4-FFF2-40B4-BE49-F238E27FC236}">
              <a16:creationId xmlns:a16="http://schemas.microsoft.com/office/drawing/2014/main" xmlns="" id="{208D16A8-D42D-424F-AFBE-5BDB41AD3628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73" name="Rectangle 6">
          <a:extLst>
            <a:ext uri="{FF2B5EF4-FFF2-40B4-BE49-F238E27FC236}">
              <a16:creationId xmlns:a16="http://schemas.microsoft.com/office/drawing/2014/main" xmlns="" id="{882890D8-DEF1-46E7-8C59-4CA07F4B73A2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74" name="Rectangle 6">
          <a:extLst>
            <a:ext uri="{FF2B5EF4-FFF2-40B4-BE49-F238E27FC236}">
              <a16:creationId xmlns:a16="http://schemas.microsoft.com/office/drawing/2014/main" xmlns="" id="{43776117-4A05-48FB-A740-95A4597DF851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2985</xdr:row>
      <xdr:rowOff>428625</xdr:rowOff>
    </xdr:from>
    <xdr:ext cx="189035" cy="314325"/>
    <xdr:sp macro="" textlink="">
      <xdr:nvSpPr>
        <xdr:cNvPr id="975" name="Rectangle 6">
          <a:extLst>
            <a:ext uri="{FF2B5EF4-FFF2-40B4-BE49-F238E27FC236}">
              <a16:creationId xmlns:a16="http://schemas.microsoft.com/office/drawing/2014/main" xmlns="" id="{E54DBD84-0712-4EC7-920E-9DD2122B9DC2}"/>
            </a:ext>
          </a:extLst>
        </xdr:cNvPr>
        <xdr:cNvSpPr>
          <a:spLocks noChangeArrowheads="1"/>
        </xdr:cNvSpPr>
      </xdr:nvSpPr>
      <xdr:spPr bwMode="auto">
        <a:xfrm>
          <a:off x="371475" y="113852325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76" name="Rectangle 6">
          <a:extLst>
            <a:ext uri="{FF2B5EF4-FFF2-40B4-BE49-F238E27FC236}">
              <a16:creationId xmlns:a16="http://schemas.microsoft.com/office/drawing/2014/main" xmlns="" id="{B83CE237-F14A-4099-AE0F-ED479349465C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85725"/>
    <xdr:sp macro="" textlink="">
      <xdr:nvSpPr>
        <xdr:cNvPr id="977" name="Rectangle 6">
          <a:extLst>
            <a:ext uri="{FF2B5EF4-FFF2-40B4-BE49-F238E27FC236}">
              <a16:creationId xmlns:a16="http://schemas.microsoft.com/office/drawing/2014/main" xmlns="" id="{53E8B2BE-2D21-4C7D-A4FE-2AA06C918B78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85725"/>
    <xdr:sp macro="" textlink="">
      <xdr:nvSpPr>
        <xdr:cNvPr id="978" name="Rectangle 6">
          <a:extLst>
            <a:ext uri="{FF2B5EF4-FFF2-40B4-BE49-F238E27FC236}">
              <a16:creationId xmlns:a16="http://schemas.microsoft.com/office/drawing/2014/main" xmlns="" id="{5D9044A7-8C06-4A73-BDD6-1774A1236A01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79" name="Rectangle 6">
          <a:extLst>
            <a:ext uri="{FF2B5EF4-FFF2-40B4-BE49-F238E27FC236}">
              <a16:creationId xmlns:a16="http://schemas.microsoft.com/office/drawing/2014/main" xmlns="" id="{F37CC35C-8825-4EA6-BEDA-30631EAF3378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80" name="Rectangle 6">
          <a:extLst>
            <a:ext uri="{FF2B5EF4-FFF2-40B4-BE49-F238E27FC236}">
              <a16:creationId xmlns:a16="http://schemas.microsoft.com/office/drawing/2014/main" xmlns="" id="{267BB3DD-3975-42EA-8ABB-1B13C626EB94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81" name="Rectangle 6">
          <a:extLst>
            <a:ext uri="{FF2B5EF4-FFF2-40B4-BE49-F238E27FC236}">
              <a16:creationId xmlns:a16="http://schemas.microsoft.com/office/drawing/2014/main" xmlns="" id="{CD34EF20-DE81-4E48-8354-AE8637A9F623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82" name="Rectangle 6">
          <a:extLst>
            <a:ext uri="{FF2B5EF4-FFF2-40B4-BE49-F238E27FC236}">
              <a16:creationId xmlns:a16="http://schemas.microsoft.com/office/drawing/2014/main" xmlns="" id="{337A808E-767D-45FF-96E0-53837E7D27D7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83" name="Rectangle 6">
          <a:extLst>
            <a:ext uri="{FF2B5EF4-FFF2-40B4-BE49-F238E27FC236}">
              <a16:creationId xmlns:a16="http://schemas.microsoft.com/office/drawing/2014/main" xmlns="" id="{DA3E31FC-7D24-4A04-99E4-3B59426A18EF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84" name="Rectangle 6">
          <a:extLst>
            <a:ext uri="{FF2B5EF4-FFF2-40B4-BE49-F238E27FC236}">
              <a16:creationId xmlns:a16="http://schemas.microsoft.com/office/drawing/2014/main" xmlns="" id="{3D11437E-21A8-402A-8EFC-F1CFCBDF69C5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85" name="Rectangle 6">
          <a:extLst>
            <a:ext uri="{FF2B5EF4-FFF2-40B4-BE49-F238E27FC236}">
              <a16:creationId xmlns:a16="http://schemas.microsoft.com/office/drawing/2014/main" xmlns="" id="{E5DB215A-9739-4E97-95AC-7CDE944EB03D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86" name="Rectangle 6">
          <a:extLst>
            <a:ext uri="{FF2B5EF4-FFF2-40B4-BE49-F238E27FC236}">
              <a16:creationId xmlns:a16="http://schemas.microsoft.com/office/drawing/2014/main" xmlns="" id="{350FF5E6-F7DC-4670-952E-862C5F356161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87" name="Rectangle 6">
          <a:extLst>
            <a:ext uri="{FF2B5EF4-FFF2-40B4-BE49-F238E27FC236}">
              <a16:creationId xmlns:a16="http://schemas.microsoft.com/office/drawing/2014/main" xmlns="" id="{A9469A14-7F7D-4892-9109-C34FD396956C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88" name="Rectangle 6">
          <a:extLst>
            <a:ext uri="{FF2B5EF4-FFF2-40B4-BE49-F238E27FC236}">
              <a16:creationId xmlns:a16="http://schemas.microsoft.com/office/drawing/2014/main" xmlns="" id="{2E907166-6156-44A8-989B-2523B76D9904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89" name="Rectangle 6">
          <a:extLst>
            <a:ext uri="{FF2B5EF4-FFF2-40B4-BE49-F238E27FC236}">
              <a16:creationId xmlns:a16="http://schemas.microsoft.com/office/drawing/2014/main" xmlns="" id="{8E2F7BCC-FEDC-4DDF-B545-FEDD92D3C165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90" name="Rectangle 6">
          <a:extLst>
            <a:ext uri="{FF2B5EF4-FFF2-40B4-BE49-F238E27FC236}">
              <a16:creationId xmlns:a16="http://schemas.microsoft.com/office/drawing/2014/main" xmlns="" id="{5B6738D7-FF0F-4CDA-925D-759174488CD6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91" name="Rectangle 6">
          <a:extLst>
            <a:ext uri="{FF2B5EF4-FFF2-40B4-BE49-F238E27FC236}">
              <a16:creationId xmlns:a16="http://schemas.microsoft.com/office/drawing/2014/main" xmlns="" id="{BB490E61-ADFD-4425-A606-9DDE92E75C5F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71450"/>
    <xdr:sp macro="" textlink="">
      <xdr:nvSpPr>
        <xdr:cNvPr id="992" name="Rectangle 6">
          <a:extLst>
            <a:ext uri="{FF2B5EF4-FFF2-40B4-BE49-F238E27FC236}">
              <a16:creationId xmlns:a16="http://schemas.microsoft.com/office/drawing/2014/main" xmlns="" id="{947220FF-8471-42AC-803B-7F4B5DAC01A3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993" name="Rectangle 6">
          <a:extLst>
            <a:ext uri="{FF2B5EF4-FFF2-40B4-BE49-F238E27FC236}">
              <a16:creationId xmlns:a16="http://schemas.microsoft.com/office/drawing/2014/main" xmlns="" id="{A9A4FC7B-21EB-474A-9C89-C3A4A88FAD8F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994" name="Rectangle 6">
          <a:extLst>
            <a:ext uri="{FF2B5EF4-FFF2-40B4-BE49-F238E27FC236}">
              <a16:creationId xmlns:a16="http://schemas.microsoft.com/office/drawing/2014/main" xmlns="" id="{FA4CA594-5445-4EA5-920A-A7EE3890BE71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85725"/>
    <xdr:sp macro="" textlink="">
      <xdr:nvSpPr>
        <xdr:cNvPr id="995" name="Rectangle 6">
          <a:extLst>
            <a:ext uri="{FF2B5EF4-FFF2-40B4-BE49-F238E27FC236}">
              <a16:creationId xmlns:a16="http://schemas.microsoft.com/office/drawing/2014/main" xmlns="" id="{806FAFA9-05C8-4410-8EC1-29CE1CBA6705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996" name="Rectangle 6">
          <a:extLst>
            <a:ext uri="{FF2B5EF4-FFF2-40B4-BE49-F238E27FC236}">
              <a16:creationId xmlns:a16="http://schemas.microsoft.com/office/drawing/2014/main" xmlns="" id="{98A1251A-2D6F-4732-939A-1F323E303CA0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997" name="Rectangle 6">
          <a:extLst>
            <a:ext uri="{FF2B5EF4-FFF2-40B4-BE49-F238E27FC236}">
              <a16:creationId xmlns:a16="http://schemas.microsoft.com/office/drawing/2014/main" xmlns="" id="{68B6115A-68A9-4102-A625-39EC2CC480C5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998" name="Rectangle 6">
          <a:extLst>
            <a:ext uri="{FF2B5EF4-FFF2-40B4-BE49-F238E27FC236}">
              <a16:creationId xmlns:a16="http://schemas.microsoft.com/office/drawing/2014/main" xmlns="" id="{667080E5-5319-4921-AC6F-21BF506DFA88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999" name="Rectangle 6">
          <a:extLst>
            <a:ext uri="{FF2B5EF4-FFF2-40B4-BE49-F238E27FC236}">
              <a16:creationId xmlns:a16="http://schemas.microsoft.com/office/drawing/2014/main" xmlns="" id="{F80E5D55-7568-4FB3-8897-CA6EC2E33BF1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85725"/>
    <xdr:sp macro="" textlink="">
      <xdr:nvSpPr>
        <xdr:cNvPr id="1000" name="Rectangle 6">
          <a:extLst>
            <a:ext uri="{FF2B5EF4-FFF2-40B4-BE49-F238E27FC236}">
              <a16:creationId xmlns:a16="http://schemas.microsoft.com/office/drawing/2014/main" xmlns="" id="{09FD9E5A-7C93-464E-95CA-1AF6B3F18FC3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01" name="Rectangle 6">
          <a:extLst>
            <a:ext uri="{FF2B5EF4-FFF2-40B4-BE49-F238E27FC236}">
              <a16:creationId xmlns:a16="http://schemas.microsoft.com/office/drawing/2014/main" xmlns="" id="{39DC30C2-93DC-4B6A-B38F-74F80B5DEE10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02" name="Rectangle 6">
          <a:extLst>
            <a:ext uri="{FF2B5EF4-FFF2-40B4-BE49-F238E27FC236}">
              <a16:creationId xmlns:a16="http://schemas.microsoft.com/office/drawing/2014/main" xmlns="" id="{2A109974-EAC9-4773-9BF8-7B1ECF31409A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03" name="Rectangle 6">
          <a:extLst>
            <a:ext uri="{FF2B5EF4-FFF2-40B4-BE49-F238E27FC236}">
              <a16:creationId xmlns:a16="http://schemas.microsoft.com/office/drawing/2014/main" xmlns="" id="{0B640F89-64D5-48AF-8B15-BF7B50B0E34D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04" name="Rectangle 6">
          <a:extLst>
            <a:ext uri="{FF2B5EF4-FFF2-40B4-BE49-F238E27FC236}">
              <a16:creationId xmlns:a16="http://schemas.microsoft.com/office/drawing/2014/main" xmlns="" id="{43014ADF-C2CF-4C3B-9D55-D5510E6C1728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05" name="Rectangle 6">
          <a:extLst>
            <a:ext uri="{FF2B5EF4-FFF2-40B4-BE49-F238E27FC236}">
              <a16:creationId xmlns:a16="http://schemas.microsoft.com/office/drawing/2014/main" xmlns="" id="{CF44949D-68D7-4B55-B662-6120FCC88BCE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06" name="Rectangle 6">
          <a:extLst>
            <a:ext uri="{FF2B5EF4-FFF2-40B4-BE49-F238E27FC236}">
              <a16:creationId xmlns:a16="http://schemas.microsoft.com/office/drawing/2014/main" xmlns="" id="{A7D4418D-AED7-49D2-B783-D3DF17BA4959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07" name="Rectangle 6">
          <a:extLst>
            <a:ext uri="{FF2B5EF4-FFF2-40B4-BE49-F238E27FC236}">
              <a16:creationId xmlns:a16="http://schemas.microsoft.com/office/drawing/2014/main" xmlns="" id="{57DE45F7-372B-4E75-B686-FC37747D33A7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08" name="Rectangle 6">
          <a:extLst>
            <a:ext uri="{FF2B5EF4-FFF2-40B4-BE49-F238E27FC236}">
              <a16:creationId xmlns:a16="http://schemas.microsoft.com/office/drawing/2014/main" xmlns="" id="{EBB88438-5277-4897-B856-989F0917FEB0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09" name="Rectangle 6">
          <a:extLst>
            <a:ext uri="{FF2B5EF4-FFF2-40B4-BE49-F238E27FC236}">
              <a16:creationId xmlns:a16="http://schemas.microsoft.com/office/drawing/2014/main" xmlns="" id="{C30ED4B7-86BB-455E-B35E-AE07BDDE8DAA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10" name="Rectangle 6">
          <a:extLst>
            <a:ext uri="{FF2B5EF4-FFF2-40B4-BE49-F238E27FC236}">
              <a16:creationId xmlns:a16="http://schemas.microsoft.com/office/drawing/2014/main" xmlns="" id="{AC40D683-19C9-4848-BCA1-89D677D4EBC4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11" name="Rectangle 6">
          <a:extLst>
            <a:ext uri="{FF2B5EF4-FFF2-40B4-BE49-F238E27FC236}">
              <a16:creationId xmlns:a16="http://schemas.microsoft.com/office/drawing/2014/main" xmlns="" id="{1D06FE8B-1171-4FB7-9678-D2F1BBFA37CD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12" name="Rectangle 6">
          <a:extLst>
            <a:ext uri="{FF2B5EF4-FFF2-40B4-BE49-F238E27FC236}">
              <a16:creationId xmlns:a16="http://schemas.microsoft.com/office/drawing/2014/main" xmlns="" id="{2E62F08C-30C1-4BE2-8C3C-AE47ECC48767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13" name="Rectangle 6">
          <a:extLst>
            <a:ext uri="{FF2B5EF4-FFF2-40B4-BE49-F238E27FC236}">
              <a16:creationId xmlns:a16="http://schemas.microsoft.com/office/drawing/2014/main" xmlns="" id="{B069E081-C68C-405F-B79F-3CBDDF4CF0D7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14" name="Rectangle 6">
          <a:extLst>
            <a:ext uri="{FF2B5EF4-FFF2-40B4-BE49-F238E27FC236}">
              <a16:creationId xmlns:a16="http://schemas.microsoft.com/office/drawing/2014/main" xmlns="" id="{6EA1D969-B9A3-4CE7-84E7-6C1CEE7D3618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85725"/>
    <xdr:sp macro="" textlink="">
      <xdr:nvSpPr>
        <xdr:cNvPr id="1015" name="Rectangle 6">
          <a:extLst>
            <a:ext uri="{FF2B5EF4-FFF2-40B4-BE49-F238E27FC236}">
              <a16:creationId xmlns:a16="http://schemas.microsoft.com/office/drawing/2014/main" xmlns="" id="{008B1880-DC56-41B0-9DFA-24E0F89552AF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16" name="Rectangle 6">
          <a:extLst>
            <a:ext uri="{FF2B5EF4-FFF2-40B4-BE49-F238E27FC236}">
              <a16:creationId xmlns:a16="http://schemas.microsoft.com/office/drawing/2014/main" xmlns="" id="{B472A74F-B9B5-431D-A5A8-1B3BA9891B27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17" name="Rectangle 6">
          <a:extLst>
            <a:ext uri="{FF2B5EF4-FFF2-40B4-BE49-F238E27FC236}">
              <a16:creationId xmlns:a16="http://schemas.microsoft.com/office/drawing/2014/main" xmlns="" id="{D252EDD3-B9DA-4901-BF28-21396CBBD3EA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18" name="Rectangle 6">
          <a:extLst>
            <a:ext uri="{FF2B5EF4-FFF2-40B4-BE49-F238E27FC236}">
              <a16:creationId xmlns:a16="http://schemas.microsoft.com/office/drawing/2014/main" xmlns="" id="{CA4D1847-455E-4EC9-BBF7-3AF953BD70C3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19" name="Rectangle 6">
          <a:extLst>
            <a:ext uri="{FF2B5EF4-FFF2-40B4-BE49-F238E27FC236}">
              <a16:creationId xmlns:a16="http://schemas.microsoft.com/office/drawing/2014/main" xmlns="" id="{40A08222-3BF2-4B7B-86C8-D30F6C52322F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85725"/>
    <xdr:sp macro="" textlink="">
      <xdr:nvSpPr>
        <xdr:cNvPr id="1020" name="Rectangle 6">
          <a:extLst>
            <a:ext uri="{FF2B5EF4-FFF2-40B4-BE49-F238E27FC236}">
              <a16:creationId xmlns:a16="http://schemas.microsoft.com/office/drawing/2014/main" xmlns="" id="{E7D150BA-8A8D-43A0-A4D1-784BE5B8364C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21" name="Rectangle 6">
          <a:extLst>
            <a:ext uri="{FF2B5EF4-FFF2-40B4-BE49-F238E27FC236}">
              <a16:creationId xmlns:a16="http://schemas.microsoft.com/office/drawing/2014/main" xmlns="" id="{D2D43BC0-D97B-48D1-BC22-104B49FB35AB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22" name="Rectangle 6">
          <a:extLst>
            <a:ext uri="{FF2B5EF4-FFF2-40B4-BE49-F238E27FC236}">
              <a16:creationId xmlns:a16="http://schemas.microsoft.com/office/drawing/2014/main" xmlns="" id="{808A1998-8CEA-41F2-B4BE-A326A1E24D61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23" name="Rectangle 6">
          <a:extLst>
            <a:ext uri="{FF2B5EF4-FFF2-40B4-BE49-F238E27FC236}">
              <a16:creationId xmlns:a16="http://schemas.microsoft.com/office/drawing/2014/main" xmlns="" id="{33101582-DC71-4A4A-BB98-CFE5604C87A9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24" name="Rectangle 6">
          <a:extLst>
            <a:ext uri="{FF2B5EF4-FFF2-40B4-BE49-F238E27FC236}">
              <a16:creationId xmlns:a16="http://schemas.microsoft.com/office/drawing/2014/main" xmlns="" id="{CDED80EA-4123-4F2F-9C0A-1AFFE142AC46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25" name="Rectangle 6">
          <a:extLst>
            <a:ext uri="{FF2B5EF4-FFF2-40B4-BE49-F238E27FC236}">
              <a16:creationId xmlns:a16="http://schemas.microsoft.com/office/drawing/2014/main" xmlns="" id="{F261BD1D-699F-4177-820D-1DBC7760150A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26" name="Rectangle 6">
          <a:extLst>
            <a:ext uri="{FF2B5EF4-FFF2-40B4-BE49-F238E27FC236}">
              <a16:creationId xmlns:a16="http://schemas.microsoft.com/office/drawing/2014/main" xmlns="" id="{E356787E-11CE-44F7-A03F-589389CC9648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27" name="Rectangle 6">
          <a:extLst>
            <a:ext uri="{FF2B5EF4-FFF2-40B4-BE49-F238E27FC236}">
              <a16:creationId xmlns:a16="http://schemas.microsoft.com/office/drawing/2014/main" xmlns="" id="{A8513595-E614-4BF8-8067-195BB3BB84E7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28" name="Rectangle 6">
          <a:extLst>
            <a:ext uri="{FF2B5EF4-FFF2-40B4-BE49-F238E27FC236}">
              <a16:creationId xmlns:a16="http://schemas.microsoft.com/office/drawing/2014/main" xmlns="" id="{5B52F5C3-869A-41FD-AED0-C73C7072556F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29" name="Rectangle 6">
          <a:extLst>
            <a:ext uri="{FF2B5EF4-FFF2-40B4-BE49-F238E27FC236}">
              <a16:creationId xmlns:a16="http://schemas.microsoft.com/office/drawing/2014/main" xmlns="" id="{61B12834-D095-4E4C-912C-4DBE4761A104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30" name="Rectangle 6">
          <a:extLst>
            <a:ext uri="{FF2B5EF4-FFF2-40B4-BE49-F238E27FC236}">
              <a16:creationId xmlns:a16="http://schemas.microsoft.com/office/drawing/2014/main" xmlns="" id="{D2056134-1949-42D6-9115-EEB68ACE3BB4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31" name="Rectangle 6">
          <a:extLst>
            <a:ext uri="{FF2B5EF4-FFF2-40B4-BE49-F238E27FC236}">
              <a16:creationId xmlns:a16="http://schemas.microsoft.com/office/drawing/2014/main" xmlns="" id="{CC7BA2B0-BBB1-436C-9376-7C40AE8FE47E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32" name="Rectangle 6">
          <a:extLst>
            <a:ext uri="{FF2B5EF4-FFF2-40B4-BE49-F238E27FC236}">
              <a16:creationId xmlns:a16="http://schemas.microsoft.com/office/drawing/2014/main" xmlns="" id="{E5DE422B-50EE-4B01-8424-32E025D2A196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33" name="Rectangle 6">
          <a:extLst>
            <a:ext uri="{FF2B5EF4-FFF2-40B4-BE49-F238E27FC236}">
              <a16:creationId xmlns:a16="http://schemas.microsoft.com/office/drawing/2014/main" xmlns="" id="{C21F008F-C4BA-48E0-A591-7272D2E5F494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34" name="Rectangle 6">
          <a:extLst>
            <a:ext uri="{FF2B5EF4-FFF2-40B4-BE49-F238E27FC236}">
              <a16:creationId xmlns:a16="http://schemas.microsoft.com/office/drawing/2014/main" xmlns="" id="{8A2A773E-5E34-43DB-B3E3-400780177FDD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85725"/>
    <xdr:sp macro="" textlink="">
      <xdr:nvSpPr>
        <xdr:cNvPr id="1035" name="Rectangle 6">
          <a:extLst>
            <a:ext uri="{FF2B5EF4-FFF2-40B4-BE49-F238E27FC236}">
              <a16:creationId xmlns:a16="http://schemas.microsoft.com/office/drawing/2014/main" xmlns="" id="{EB6BE095-1109-455C-A442-00A5E40C18A1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36" name="Rectangle 6">
          <a:extLst>
            <a:ext uri="{FF2B5EF4-FFF2-40B4-BE49-F238E27FC236}">
              <a16:creationId xmlns:a16="http://schemas.microsoft.com/office/drawing/2014/main" xmlns="" id="{E18E2FB8-8853-489D-A0C9-F8ECD867D726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37" name="Rectangle 6">
          <a:extLst>
            <a:ext uri="{FF2B5EF4-FFF2-40B4-BE49-F238E27FC236}">
              <a16:creationId xmlns:a16="http://schemas.microsoft.com/office/drawing/2014/main" xmlns="" id="{8E3372CE-F931-42C5-9665-BED3E1B6BC0B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38" name="Rectangle 6">
          <a:extLst>
            <a:ext uri="{FF2B5EF4-FFF2-40B4-BE49-F238E27FC236}">
              <a16:creationId xmlns:a16="http://schemas.microsoft.com/office/drawing/2014/main" xmlns="" id="{D14250F9-BAB2-4DB9-BE87-368CC89F8904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39" name="Rectangle 6">
          <a:extLst>
            <a:ext uri="{FF2B5EF4-FFF2-40B4-BE49-F238E27FC236}">
              <a16:creationId xmlns:a16="http://schemas.microsoft.com/office/drawing/2014/main" xmlns="" id="{E04DBD3F-179E-49F9-9755-5CA20DC0231A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85725"/>
    <xdr:sp macro="" textlink="">
      <xdr:nvSpPr>
        <xdr:cNvPr id="1040" name="Rectangle 6">
          <a:extLst>
            <a:ext uri="{FF2B5EF4-FFF2-40B4-BE49-F238E27FC236}">
              <a16:creationId xmlns:a16="http://schemas.microsoft.com/office/drawing/2014/main" xmlns="" id="{4CDF28BB-AF7E-41FE-9880-B973E7DE8F19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41" name="Rectangle 6">
          <a:extLst>
            <a:ext uri="{FF2B5EF4-FFF2-40B4-BE49-F238E27FC236}">
              <a16:creationId xmlns:a16="http://schemas.microsoft.com/office/drawing/2014/main" xmlns="" id="{E0692A5F-9F0C-4C79-8456-D34702B81F8C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42" name="Rectangle 6">
          <a:extLst>
            <a:ext uri="{FF2B5EF4-FFF2-40B4-BE49-F238E27FC236}">
              <a16:creationId xmlns:a16="http://schemas.microsoft.com/office/drawing/2014/main" xmlns="" id="{1793DF2D-6BA7-47A7-81C4-5E2BC8DC329D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43" name="Rectangle 6">
          <a:extLst>
            <a:ext uri="{FF2B5EF4-FFF2-40B4-BE49-F238E27FC236}">
              <a16:creationId xmlns:a16="http://schemas.microsoft.com/office/drawing/2014/main" xmlns="" id="{2753CF6E-93F6-4C8A-849E-214D71097F9E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44" name="Rectangle 6">
          <a:extLst>
            <a:ext uri="{FF2B5EF4-FFF2-40B4-BE49-F238E27FC236}">
              <a16:creationId xmlns:a16="http://schemas.microsoft.com/office/drawing/2014/main" xmlns="" id="{F873B83C-C632-41E3-A225-905D48A25433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45" name="Rectangle 6">
          <a:extLst>
            <a:ext uri="{FF2B5EF4-FFF2-40B4-BE49-F238E27FC236}">
              <a16:creationId xmlns:a16="http://schemas.microsoft.com/office/drawing/2014/main" xmlns="" id="{1E04D209-DCCE-43E0-87C8-60446F81AC43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46" name="Rectangle 6">
          <a:extLst>
            <a:ext uri="{FF2B5EF4-FFF2-40B4-BE49-F238E27FC236}">
              <a16:creationId xmlns:a16="http://schemas.microsoft.com/office/drawing/2014/main" xmlns="" id="{70DE7610-64DC-49D7-A079-BDFEF0212793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47" name="Rectangle 6">
          <a:extLst>
            <a:ext uri="{FF2B5EF4-FFF2-40B4-BE49-F238E27FC236}">
              <a16:creationId xmlns:a16="http://schemas.microsoft.com/office/drawing/2014/main" xmlns="" id="{02BBE50E-4463-4DF7-A00D-A8F34DFBE928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48" name="Rectangle 6">
          <a:extLst>
            <a:ext uri="{FF2B5EF4-FFF2-40B4-BE49-F238E27FC236}">
              <a16:creationId xmlns:a16="http://schemas.microsoft.com/office/drawing/2014/main" xmlns="" id="{D5250A25-A445-4AF5-9136-893AD0B966C1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49" name="Rectangle 6">
          <a:extLst>
            <a:ext uri="{FF2B5EF4-FFF2-40B4-BE49-F238E27FC236}">
              <a16:creationId xmlns:a16="http://schemas.microsoft.com/office/drawing/2014/main" xmlns="" id="{3D41CA28-C66B-4465-A61A-D0D90CF8FA12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50" name="Rectangle 6">
          <a:extLst>
            <a:ext uri="{FF2B5EF4-FFF2-40B4-BE49-F238E27FC236}">
              <a16:creationId xmlns:a16="http://schemas.microsoft.com/office/drawing/2014/main" xmlns="" id="{52C0DDF9-E26F-46D8-98F0-BE94E850823B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51" name="Rectangle 6">
          <a:extLst>
            <a:ext uri="{FF2B5EF4-FFF2-40B4-BE49-F238E27FC236}">
              <a16:creationId xmlns:a16="http://schemas.microsoft.com/office/drawing/2014/main" xmlns="" id="{CBE17C96-FFC7-4236-A691-FB29B579AB5F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52" name="Rectangle 6">
          <a:extLst>
            <a:ext uri="{FF2B5EF4-FFF2-40B4-BE49-F238E27FC236}">
              <a16:creationId xmlns:a16="http://schemas.microsoft.com/office/drawing/2014/main" xmlns="" id="{3C868A8D-04E6-498E-A233-A60C5355EF27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53" name="Rectangle 6">
          <a:extLst>
            <a:ext uri="{FF2B5EF4-FFF2-40B4-BE49-F238E27FC236}">
              <a16:creationId xmlns:a16="http://schemas.microsoft.com/office/drawing/2014/main" xmlns="" id="{6D921E6F-38D0-4481-81E5-BDC0E9E831DD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54" name="Rectangle 6">
          <a:extLst>
            <a:ext uri="{FF2B5EF4-FFF2-40B4-BE49-F238E27FC236}">
              <a16:creationId xmlns:a16="http://schemas.microsoft.com/office/drawing/2014/main" xmlns="" id="{976E2ADA-56E2-4A43-A97D-0B24733C4A3F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55" name="Rectangle 6">
          <a:extLst>
            <a:ext uri="{FF2B5EF4-FFF2-40B4-BE49-F238E27FC236}">
              <a16:creationId xmlns:a16="http://schemas.microsoft.com/office/drawing/2014/main" xmlns="" id="{90C618A2-3C8B-4413-8E81-FAE929096DA9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56" name="Rectangle 6">
          <a:extLst>
            <a:ext uri="{FF2B5EF4-FFF2-40B4-BE49-F238E27FC236}">
              <a16:creationId xmlns:a16="http://schemas.microsoft.com/office/drawing/2014/main" xmlns="" id="{0DC8AEFA-297C-4C88-91F0-0F17F9ECDCF8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85725"/>
    <xdr:sp macro="" textlink="">
      <xdr:nvSpPr>
        <xdr:cNvPr id="1057" name="Rectangle 6">
          <a:extLst>
            <a:ext uri="{FF2B5EF4-FFF2-40B4-BE49-F238E27FC236}">
              <a16:creationId xmlns:a16="http://schemas.microsoft.com/office/drawing/2014/main" xmlns="" id="{D3540BBC-076B-486D-94E5-40E94D8475C5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58" name="Rectangle 6">
          <a:extLst>
            <a:ext uri="{FF2B5EF4-FFF2-40B4-BE49-F238E27FC236}">
              <a16:creationId xmlns:a16="http://schemas.microsoft.com/office/drawing/2014/main" xmlns="" id="{2C83531D-CD6C-4992-8D56-05A6C17CD463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59" name="Rectangle 6">
          <a:extLst>
            <a:ext uri="{FF2B5EF4-FFF2-40B4-BE49-F238E27FC236}">
              <a16:creationId xmlns:a16="http://schemas.microsoft.com/office/drawing/2014/main" xmlns="" id="{D8E2297C-BF15-4B67-8F81-FC8FF711AB84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60" name="Rectangle 6">
          <a:extLst>
            <a:ext uri="{FF2B5EF4-FFF2-40B4-BE49-F238E27FC236}">
              <a16:creationId xmlns:a16="http://schemas.microsoft.com/office/drawing/2014/main" xmlns="" id="{32F587FB-F28C-4176-9D72-50949A060A00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61" name="Rectangle 6">
          <a:extLst>
            <a:ext uri="{FF2B5EF4-FFF2-40B4-BE49-F238E27FC236}">
              <a16:creationId xmlns:a16="http://schemas.microsoft.com/office/drawing/2014/main" xmlns="" id="{F2E769EE-45A2-4BFF-BAB3-C033553376A1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85725"/>
    <xdr:sp macro="" textlink="">
      <xdr:nvSpPr>
        <xdr:cNvPr id="1062" name="Rectangle 6">
          <a:extLst>
            <a:ext uri="{FF2B5EF4-FFF2-40B4-BE49-F238E27FC236}">
              <a16:creationId xmlns:a16="http://schemas.microsoft.com/office/drawing/2014/main" xmlns="" id="{79777B69-47C4-4774-91EB-F871FCDA6624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63" name="Rectangle 6">
          <a:extLst>
            <a:ext uri="{FF2B5EF4-FFF2-40B4-BE49-F238E27FC236}">
              <a16:creationId xmlns:a16="http://schemas.microsoft.com/office/drawing/2014/main" xmlns="" id="{59E061D2-5E23-4DDC-961E-663973AACD61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64" name="Rectangle 6">
          <a:extLst>
            <a:ext uri="{FF2B5EF4-FFF2-40B4-BE49-F238E27FC236}">
              <a16:creationId xmlns:a16="http://schemas.microsoft.com/office/drawing/2014/main" xmlns="" id="{4343D15E-C90A-4DE1-9505-08C8CD899EB6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65" name="Rectangle 6">
          <a:extLst>
            <a:ext uri="{FF2B5EF4-FFF2-40B4-BE49-F238E27FC236}">
              <a16:creationId xmlns:a16="http://schemas.microsoft.com/office/drawing/2014/main" xmlns="" id="{0A006545-8672-414E-B95E-9BA8489B3D5F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66" name="Rectangle 6">
          <a:extLst>
            <a:ext uri="{FF2B5EF4-FFF2-40B4-BE49-F238E27FC236}">
              <a16:creationId xmlns:a16="http://schemas.microsoft.com/office/drawing/2014/main" xmlns="" id="{6E3F5931-E12F-46D9-8CAE-17D6E8EF2E73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67" name="Rectangle 6">
          <a:extLst>
            <a:ext uri="{FF2B5EF4-FFF2-40B4-BE49-F238E27FC236}">
              <a16:creationId xmlns:a16="http://schemas.microsoft.com/office/drawing/2014/main" xmlns="" id="{6BC0C3E9-8726-4BAB-8937-562D3C460EB1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68" name="Rectangle 6">
          <a:extLst>
            <a:ext uri="{FF2B5EF4-FFF2-40B4-BE49-F238E27FC236}">
              <a16:creationId xmlns:a16="http://schemas.microsoft.com/office/drawing/2014/main" xmlns="" id="{8E2CB457-DD42-4C01-AB3C-78270B93C32B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69" name="Rectangle 6">
          <a:extLst>
            <a:ext uri="{FF2B5EF4-FFF2-40B4-BE49-F238E27FC236}">
              <a16:creationId xmlns:a16="http://schemas.microsoft.com/office/drawing/2014/main" xmlns="" id="{2462B4B2-AE94-4628-BE62-AE50FA6C1637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70" name="Rectangle 6">
          <a:extLst>
            <a:ext uri="{FF2B5EF4-FFF2-40B4-BE49-F238E27FC236}">
              <a16:creationId xmlns:a16="http://schemas.microsoft.com/office/drawing/2014/main" xmlns="" id="{2D7E9839-36F5-4EBE-A6F0-19708238C204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71" name="Rectangle 6">
          <a:extLst>
            <a:ext uri="{FF2B5EF4-FFF2-40B4-BE49-F238E27FC236}">
              <a16:creationId xmlns:a16="http://schemas.microsoft.com/office/drawing/2014/main" xmlns="" id="{8734C0F7-769E-428A-BE10-2D95BA4BEC58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72" name="Rectangle 6">
          <a:extLst>
            <a:ext uri="{FF2B5EF4-FFF2-40B4-BE49-F238E27FC236}">
              <a16:creationId xmlns:a16="http://schemas.microsoft.com/office/drawing/2014/main" xmlns="" id="{AD38B57E-384B-44B5-AB28-4BD019229A4C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73" name="Rectangle 6">
          <a:extLst>
            <a:ext uri="{FF2B5EF4-FFF2-40B4-BE49-F238E27FC236}">
              <a16:creationId xmlns:a16="http://schemas.microsoft.com/office/drawing/2014/main" xmlns="" id="{AE096B4A-97FD-4364-9471-7CCB6DD4AD8D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314325"/>
    <xdr:sp macro="" textlink="">
      <xdr:nvSpPr>
        <xdr:cNvPr id="1074" name="Rectangle 6">
          <a:extLst>
            <a:ext uri="{FF2B5EF4-FFF2-40B4-BE49-F238E27FC236}">
              <a16:creationId xmlns:a16="http://schemas.microsoft.com/office/drawing/2014/main" xmlns="" id="{0133228A-0C0C-49F1-9480-7640CF7B7246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75" name="Rectangle 6">
          <a:extLst>
            <a:ext uri="{FF2B5EF4-FFF2-40B4-BE49-F238E27FC236}">
              <a16:creationId xmlns:a16="http://schemas.microsoft.com/office/drawing/2014/main" xmlns="" id="{F3E670F4-A288-427A-8AFE-9FDF43F43DC5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2988</xdr:row>
      <xdr:rowOff>428625</xdr:rowOff>
    </xdr:from>
    <xdr:ext cx="189035" cy="161925"/>
    <xdr:sp macro="" textlink="">
      <xdr:nvSpPr>
        <xdr:cNvPr id="1076" name="Rectangle 6">
          <a:extLst>
            <a:ext uri="{FF2B5EF4-FFF2-40B4-BE49-F238E27FC236}">
              <a16:creationId xmlns:a16="http://schemas.microsoft.com/office/drawing/2014/main" xmlns="" id="{BEEB96FD-CB82-475C-98F8-E77CDFB36BA6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857250</xdr:colOff>
      <xdr:row>2987</xdr:row>
      <xdr:rowOff>409575</xdr:rowOff>
    </xdr:from>
    <xdr:ext cx="189035" cy="323850"/>
    <xdr:sp macro="" textlink="">
      <xdr:nvSpPr>
        <xdr:cNvPr id="1077" name="Rectangle 6">
          <a:extLst>
            <a:ext uri="{FF2B5EF4-FFF2-40B4-BE49-F238E27FC236}">
              <a16:creationId xmlns:a16="http://schemas.microsoft.com/office/drawing/2014/main" xmlns="" id="{6E43A8DC-21D5-4D82-BA59-57E82A948679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23850"/>
    <xdr:sp macro="" textlink="">
      <xdr:nvSpPr>
        <xdr:cNvPr id="1078" name="Rectangle 6">
          <a:extLst>
            <a:ext uri="{FF2B5EF4-FFF2-40B4-BE49-F238E27FC236}">
              <a16:creationId xmlns:a16="http://schemas.microsoft.com/office/drawing/2014/main" xmlns="" id="{629BE10D-48FF-43FB-877A-ADE7848E5BB3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23850"/>
    <xdr:sp macro="" textlink="">
      <xdr:nvSpPr>
        <xdr:cNvPr id="1079" name="Rectangle 6">
          <a:extLst>
            <a:ext uri="{FF2B5EF4-FFF2-40B4-BE49-F238E27FC236}">
              <a16:creationId xmlns:a16="http://schemas.microsoft.com/office/drawing/2014/main" xmlns="" id="{B31F5CFA-2337-43A2-9551-FAC9CEE24EF3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23850"/>
    <xdr:sp macro="" textlink="">
      <xdr:nvSpPr>
        <xdr:cNvPr id="1080" name="Rectangle 6">
          <a:extLst>
            <a:ext uri="{FF2B5EF4-FFF2-40B4-BE49-F238E27FC236}">
              <a16:creationId xmlns:a16="http://schemas.microsoft.com/office/drawing/2014/main" xmlns="" id="{2D1E45A4-A89E-4948-BA39-60F128B143D4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23850"/>
    <xdr:sp macro="" textlink="">
      <xdr:nvSpPr>
        <xdr:cNvPr id="1081" name="Rectangle 6">
          <a:extLst>
            <a:ext uri="{FF2B5EF4-FFF2-40B4-BE49-F238E27FC236}">
              <a16:creationId xmlns:a16="http://schemas.microsoft.com/office/drawing/2014/main" xmlns="" id="{BAEB8D9F-355A-4497-B4B8-5C30F1F8A680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82" name="Rectangle 6">
          <a:extLst>
            <a:ext uri="{FF2B5EF4-FFF2-40B4-BE49-F238E27FC236}">
              <a16:creationId xmlns:a16="http://schemas.microsoft.com/office/drawing/2014/main" xmlns="" id="{F792C32E-BD72-4CA4-A3ED-89EB0F75BCC6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83" name="Rectangle 6">
          <a:extLst>
            <a:ext uri="{FF2B5EF4-FFF2-40B4-BE49-F238E27FC236}">
              <a16:creationId xmlns:a16="http://schemas.microsoft.com/office/drawing/2014/main" xmlns="" id="{CD58BDCB-2770-4123-BE03-7375DC99435D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84" name="Rectangle 6">
          <a:extLst>
            <a:ext uri="{FF2B5EF4-FFF2-40B4-BE49-F238E27FC236}">
              <a16:creationId xmlns:a16="http://schemas.microsoft.com/office/drawing/2014/main" xmlns="" id="{68EE3E62-7471-4237-A865-5EF3B3B2C7CA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85" name="Rectangle 6">
          <a:extLst>
            <a:ext uri="{FF2B5EF4-FFF2-40B4-BE49-F238E27FC236}">
              <a16:creationId xmlns:a16="http://schemas.microsoft.com/office/drawing/2014/main" xmlns="" id="{226EC936-A55A-4663-9A61-048AB26C9774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86" name="Rectangle 6">
          <a:extLst>
            <a:ext uri="{FF2B5EF4-FFF2-40B4-BE49-F238E27FC236}">
              <a16:creationId xmlns:a16="http://schemas.microsoft.com/office/drawing/2014/main" xmlns="" id="{C9AC4470-263D-42EE-8A2B-CA48716A7494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87" name="Rectangle 6">
          <a:extLst>
            <a:ext uri="{FF2B5EF4-FFF2-40B4-BE49-F238E27FC236}">
              <a16:creationId xmlns:a16="http://schemas.microsoft.com/office/drawing/2014/main" xmlns="" id="{8DE6BB93-DE34-4FD6-934B-B4E5316BAD6E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88" name="Rectangle 6">
          <a:extLst>
            <a:ext uri="{FF2B5EF4-FFF2-40B4-BE49-F238E27FC236}">
              <a16:creationId xmlns:a16="http://schemas.microsoft.com/office/drawing/2014/main" xmlns="" id="{C48760B5-5EC9-4E96-9ABC-3D721D71912D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89" name="Rectangle 6">
          <a:extLst>
            <a:ext uri="{FF2B5EF4-FFF2-40B4-BE49-F238E27FC236}">
              <a16:creationId xmlns:a16="http://schemas.microsoft.com/office/drawing/2014/main" xmlns="" id="{0409FCF1-9A99-4C00-824C-4DC87A3D1AFF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90" name="Rectangle 6">
          <a:extLst>
            <a:ext uri="{FF2B5EF4-FFF2-40B4-BE49-F238E27FC236}">
              <a16:creationId xmlns:a16="http://schemas.microsoft.com/office/drawing/2014/main" xmlns="" id="{E66C984E-3389-49F7-951E-96FD329132A9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91" name="Rectangle 6">
          <a:extLst>
            <a:ext uri="{FF2B5EF4-FFF2-40B4-BE49-F238E27FC236}">
              <a16:creationId xmlns:a16="http://schemas.microsoft.com/office/drawing/2014/main" xmlns="" id="{5FBF2F8E-861C-4DED-A933-C0CCC9D1459D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92" name="Rectangle 6">
          <a:extLst>
            <a:ext uri="{FF2B5EF4-FFF2-40B4-BE49-F238E27FC236}">
              <a16:creationId xmlns:a16="http://schemas.microsoft.com/office/drawing/2014/main" xmlns="" id="{DC5EEE24-8E3E-4551-98F6-013355A276BA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93" name="Rectangle 6">
          <a:extLst>
            <a:ext uri="{FF2B5EF4-FFF2-40B4-BE49-F238E27FC236}">
              <a16:creationId xmlns:a16="http://schemas.microsoft.com/office/drawing/2014/main" xmlns="" id="{950562E3-461E-4BD0-98FC-2425BCDD82F2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94" name="Rectangle 6">
          <a:extLst>
            <a:ext uri="{FF2B5EF4-FFF2-40B4-BE49-F238E27FC236}">
              <a16:creationId xmlns:a16="http://schemas.microsoft.com/office/drawing/2014/main" xmlns="" id="{AFA0DAD3-937E-4426-9C13-DDD44D06E96A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95" name="Rectangle 6">
          <a:extLst>
            <a:ext uri="{FF2B5EF4-FFF2-40B4-BE49-F238E27FC236}">
              <a16:creationId xmlns:a16="http://schemas.microsoft.com/office/drawing/2014/main" xmlns="" id="{5D9512F1-6C4B-474E-BAD5-E46F7803DE61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96" name="Rectangle 6">
          <a:extLst>
            <a:ext uri="{FF2B5EF4-FFF2-40B4-BE49-F238E27FC236}">
              <a16:creationId xmlns:a16="http://schemas.microsoft.com/office/drawing/2014/main" xmlns="" id="{A2D81F9D-88DA-4D9D-A3C7-31CD352C09B6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097" name="Rectangle 6">
          <a:extLst>
            <a:ext uri="{FF2B5EF4-FFF2-40B4-BE49-F238E27FC236}">
              <a16:creationId xmlns:a16="http://schemas.microsoft.com/office/drawing/2014/main" xmlns="" id="{26A96DCA-9624-4E2D-AE2B-32A56C79925F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857250</xdr:colOff>
      <xdr:row>2987</xdr:row>
      <xdr:rowOff>409575</xdr:rowOff>
    </xdr:from>
    <xdr:ext cx="189035" cy="323850"/>
    <xdr:sp macro="" textlink="">
      <xdr:nvSpPr>
        <xdr:cNvPr id="1098" name="Rectangle 6">
          <a:extLst>
            <a:ext uri="{FF2B5EF4-FFF2-40B4-BE49-F238E27FC236}">
              <a16:creationId xmlns:a16="http://schemas.microsoft.com/office/drawing/2014/main" xmlns="" id="{F6A97F56-B1EA-48A5-AF2B-CD6BBD3BD3B4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23850"/>
    <xdr:sp macro="" textlink="">
      <xdr:nvSpPr>
        <xdr:cNvPr id="1099" name="Rectangle 6">
          <a:extLst>
            <a:ext uri="{FF2B5EF4-FFF2-40B4-BE49-F238E27FC236}">
              <a16:creationId xmlns:a16="http://schemas.microsoft.com/office/drawing/2014/main" xmlns="" id="{C0143830-83CD-46ED-8081-13983A1E1FC6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23850"/>
    <xdr:sp macro="" textlink="">
      <xdr:nvSpPr>
        <xdr:cNvPr id="1100" name="Rectangle 6">
          <a:extLst>
            <a:ext uri="{FF2B5EF4-FFF2-40B4-BE49-F238E27FC236}">
              <a16:creationId xmlns:a16="http://schemas.microsoft.com/office/drawing/2014/main" xmlns="" id="{BFC4F08B-A045-47D7-8E90-6DFC1996B15B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23850"/>
    <xdr:sp macro="" textlink="">
      <xdr:nvSpPr>
        <xdr:cNvPr id="1101" name="Rectangle 6">
          <a:extLst>
            <a:ext uri="{FF2B5EF4-FFF2-40B4-BE49-F238E27FC236}">
              <a16:creationId xmlns:a16="http://schemas.microsoft.com/office/drawing/2014/main" xmlns="" id="{F11F1830-A0FA-46E6-8AC7-CEA2314A0A60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23850"/>
    <xdr:sp macro="" textlink="">
      <xdr:nvSpPr>
        <xdr:cNvPr id="1102" name="Rectangle 6">
          <a:extLst>
            <a:ext uri="{FF2B5EF4-FFF2-40B4-BE49-F238E27FC236}">
              <a16:creationId xmlns:a16="http://schemas.microsoft.com/office/drawing/2014/main" xmlns="" id="{D53AF49D-FB94-48C6-BC7D-5175E3D76122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03" name="Rectangle 6">
          <a:extLst>
            <a:ext uri="{FF2B5EF4-FFF2-40B4-BE49-F238E27FC236}">
              <a16:creationId xmlns:a16="http://schemas.microsoft.com/office/drawing/2014/main" xmlns="" id="{C8F40B8A-B347-4D12-A6A2-D358CC786FE7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04" name="Rectangle 6">
          <a:extLst>
            <a:ext uri="{FF2B5EF4-FFF2-40B4-BE49-F238E27FC236}">
              <a16:creationId xmlns:a16="http://schemas.microsoft.com/office/drawing/2014/main" xmlns="" id="{F992E3D4-C468-49EB-92B2-2767095E7418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05" name="Rectangle 6">
          <a:extLst>
            <a:ext uri="{FF2B5EF4-FFF2-40B4-BE49-F238E27FC236}">
              <a16:creationId xmlns:a16="http://schemas.microsoft.com/office/drawing/2014/main" xmlns="" id="{620C0706-F756-4646-AB53-CED9CB392593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06" name="Rectangle 6">
          <a:extLst>
            <a:ext uri="{FF2B5EF4-FFF2-40B4-BE49-F238E27FC236}">
              <a16:creationId xmlns:a16="http://schemas.microsoft.com/office/drawing/2014/main" xmlns="" id="{13090C85-1AF6-47D7-9FF5-DA05AAC1CBD9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07" name="Rectangle 6">
          <a:extLst>
            <a:ext uri="{FF2B5EF4-FFF2-40B4-BE49-F238E27FC236}">
              <a16:creationId xmlns:a16="http://schemas.microsoft.com/office/drawing/2014/main" xmlns="" id="{2458B9E8-7FA3-4F90-8228-7E2525F0F59D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08" name="Rectangle 6">
          <a:extLst>
            <a:ext uri="{FF2B5EF4-FFF2-40B4-BE49-F238E27FC236}">
              <a16:creationId xmlns:a16="http://schemas.microsoft.com/office/drawing/2014/main" xmlns="" id="{B2753FA1-22BD-47F1-8781-6E56A49874B8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09" name="Rectangle 6">
          <a:extLst>
            <a:ext uri="{FF2B5EF4-FFF2-40B4-BE49-F238E27FC236}">
              <a16:creationId xmlns:a16="http://schemas.microsoft.com/office/drawing/2014/main" xmlns="" id="{8E7517EE-75A2-4D30-8D2E-7BDE3EDE9E66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10" name="Rectangle 6">
          <a:extLst>
            <a:ext uri="{FF2B5EF4-FFF2-40B4-BE49-F238E27FC236}">
              <a16:creationId xmlns:a16="http://schemas.microsoft.com/office/drawing/2014/main" xmlns="" id="{9639B984-8A6F-4360-B877-23DA06E68EC2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11" name="Rectangle 6">
          <a:extLst>
            <a:ext uri="{FF2B5EF4-FFF2-40B4-BE49-F238E27FC236}">
              <a16:creationId xmlns:a16="http://schemas.microsoft.com/office/drawing/2014/main" xmlns="" id="{FC2BE5AC-2D29-4DFA-8E6A-97AABE83FBB4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12" name="Rectangle 6">
          <a:extLst>
            <a:ext uri="{FF2B5EF4-FFF2-40B4-BE49-F238E27FC236}">
              <a16:creationId xmlns:a16="http://schemas.microsoft.com/office/drawing/2014/main" xmlns="" id="{F303A54B-BE94-4CE8-8E36-36683C20986A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13" name="Rectangle 6">
          <a:extLst>
            <a:ext uri="{FF2B5EF4-FFF2-40B4-BE49-F238E27FC236}">
              <a16:creationId xmlns:a16="http://schemas.microsoft.com/office/drawing/2014/main" xmlns="" id="{F97575D7-5D24-4381-8688-6A0DBA9531E0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14" name="Rectangle 6">
          <a:extLst>
            <a:ext uri="{FF2B5EF4-FFF2-40B4-BE49-F238E27FC236}">
              <a16:creationId xmlns:a16="http://schemas.microsoft.com/office/drawing/2014/main" xmlns="" id="{D8409813-9B49-4636-AD85-263B561E239B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15" name="Rectangle 6">
          <a:extLst>
            <a:ext uri="{FF2B5EF4-FFF2-40B4-BE49-F238E27FC236}">
              <a16:creationId xmlns:a16="http://schemas.microsoft.com/office/drawing/2014/main" xmlns="" id="{C778E5FD-7DF1-4720-99B0-05E41FDAD2D7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16" name="Rectangle 6">
          <a:extLst>
            <a:ext uri="{FF2B5EF4-FFF2-40B4-BE49-F238E27FC236}">
              <a16:creationId xmlns:a16="http://schemas.microsoft.com/office/drawing/2014/main" xmlns="" id="{2D08F571-F190-43A5-937F-ACF9A48B912E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17" name="Rectangle 6">
          <a:extLst>
            <a:ext uri="{FF2B5EF4-FFF2-40B4-BE49-F238E27FC236}">
              <a16:creationId xmlns:a16="http://schemas.microsoft.com/office/drawing/2014/main" xmlns="" id="{AC1C79DE-A2EB-4697-91FD-9F30EF695229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2987</xdr:row>
      <xdr:rowOff>428625</xdr:rowOff>
    </xdr:from>
    <xdr:ext cx="189035" cy="314325"/>
    <xdr:sp macro="" textlink="">
      <xdr:nvSpPr>
        <xdr:cNvPr id="1118" name="Rectangle 6">
          <a:extLst>
            <a:ext uri="{FF2B5EF4-FFF2-40B4-BE49-F238E27FC236}">
              <a16:creationId xmlns:a16="http://schemas.microsoft.com/office/drawing/2014/main" xmlns="" id="{9A165453-750B-412B-A017-CBC1F3000BA9}"/>
            </a:ext>
          </a:extLst>
        </xdr:cNvPr>
        <xdr:cNvSpPr>
          <a:spLocks noChangeArrowheads="1"/>
        </xdr:cNvSpPr>
      </xdr:nvSpPr>
      <xdr:spPr bwMode="auto">
        <a:xfrm>
          <a:off x="371475" y="1143381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19" name="Rectangle 6">
          <a:extLst>
            <a:ext uri="{FF2B5EF4-FFF2-40B4-BE49-F238E27FC236}">
              <a16:creationId xmlns:a16="http://schemas.microsoft.com/office/drawing/2014/main" xmlns="" id="{524F4B9C-658D-4C09-8BD5-EDFE86441C3B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85725"/>
    <xdr:sp macro="" textlink="">
      <xdr:nvSpPr>
        <xdr:cNvPr id="1120" name="Rectangle 6">
          <a:extLst>
            <a:ext uri="{FF2B5EF4-FFF2-40B4-BE49-F238E27FC236}">
              <a16:creationId xmlns:a16="http://schemas.microsoft.com/office/drawing/2014/main" xmlns="" id="{2C53C6D6-9000-4850-86F0-5CCD22CB5E3C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85725"/>
    <xdr:sp macro="" textlink="">
      <xdr:nvSpPr>
        <xdr:cNvPr id="1121" name="Rectangle 6">
          <a:extLst>
            <a:ext uri="{FF2B5EF4-FFF2-40B4-BE49-F238E27FC236}">
              <a16:creationId xmlns:a16="http://schemas.microsoft.com/office/drawing/2014/main" xmlns="" id="{A27FFE1C-04E9-4FAE-A4B4-FF2B57EDF702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22" name="Rectangle 6">
          <a:extLst>
            <a:ext uri="{FF2B5EF4-FFF2-40B4-BE49-F238E27FC236}">
              <a16:creationId xmlns:a16="http://schemas.microsoft.com/office/drawing/2014/main" xmlns="" id="{5A474155-C4BE-4CEA-BA9F-35687D85D231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23" name="Rectangle 6">
          <a:extLst>
            <a:ext uri="{FF2B5EF4-FFF2-40B4-BE49-F238E27FC236}">
              <a16:creationId xmlns:a16="http://schemas.microsoft.com/office/drawing/2014/main" xmlns="" id="{213FA7BE-0F34-47BA-B61F-8952961234E1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24" name="Rectangle 6">
          <a:extLst>
            <a:ext uri="{FF2B5EF4-FFF2-40B4-BE49-F238E27FC236}">
              <a16:creationId xmlns:a16="http://schemas.microsoft.com/office/drawing/2014/main" xmlns="" id="{EDC6369F-663B-42B7-8130-7B1A617F8D20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25" name="Rectangle 6">
          <a:extLst>
            <a:ext uri="{FF2B5EF4-FFF2-40B4-BE49-F238E27FC236}">
              <a16:creationId xmlns:a16="http://schemas.microsoft.com/office/drawing/2014/main" xmlns="" id="{CB867CA7-8EFB-4D71-AEEA-F666134B9444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26" name="Rectangle 6">
          <a:extLst>
            <a:ext uri="{FF2B5EF4-FFF2-40B4-BE49-F238E27FC236}">
              <a16:creationId xmlns:a16="http://schemas.microsoft.com/office/drawing/2014/main" xmlns="" id="{EA16EFA1-2D28-4EFF-90C6-A5F690C23603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27" name="Rectangle 6">
          <a:extLst>
            <a:ext uri="{FF2B5EF4-FFF2-40B4-BE49-F238E27FC236}">
              <a16:creationId xmlns:a16="http://schemas.microsoft.com/office/drawing/2014/main" xmlns="" id="{030BC3B1-EB8F-49EE-ACCF-9E57D8F2BEA7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28" name="Rectangle 6">
          <a:extLst>
            <a:ext uri="{FF2B5EF4-FFF2-40B4-BE49-F238E27FC236}">
              <a16:creationId xmlns:a16="http://schemas.microsoft.com/office/drawing/2014/main" xmlns="" id="{9B1A736F-0DD3-4461-9A2E-BFAE18416DCD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29" name="Rectangle 6">
          <a:extLst>
            <a:ext uri="{FF2B5EF4-FFF2-40B4-BE49-F238E27FC236}">
              <a16:creationId xmlns:a16="http://schemas.microsoft.com/office/drawing/2014/main" xmlns="" id="{58362DAD-6D4D-4A2B-9B8B-576E324B30D4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30" name="Rectangle 6">
          <a:extLst>
            <a:ext uri="{FF2B5EF4-FFF2-40B4-BE49-F238E27FC236}">
              <a16:creationId xmlns:a16="http://schemas.microsoft.com/office/drawing/2014/main" xmlns="" id="{9DD507F9-2415-47E6-ADDC-73CDCB2F4F51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31" name="Rectangle 6">
          <a:extLst>
            <a:ext uri="{FF2B5EF4-FFF2-40B4-BE49-F238E27FC236}">
              <a16:creationId xmlns:a16="http://schemas.microsoft.com/office/drawing/2014/main" xmlns="" id="{C34F9635-2437-4992-A707-3F59C298975E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32" name="Rectangle 6">
          <a:extLst>
            <a:ext uri="{FF2B5EF4-FFF2-40B4-BE49-F238E27FC236}">
              <a16:creationId xmlns:a16="http://schemas.microsoft.com/office/drawing/2014/main" xmlns="" id="{A0ACDD7F-FE52-475C-AEB7-34DA2BC8EBAA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33" name="Rectangle 6">
          <a:extLst>
            <a:ext uri="{FF2B5EF4-FFF2-40B4-BE49-F238E27FC236}">
              <a16:creationId xmlns:a16="http://schemas.microsoft.com/office/drawing/2014/main" xmlns="" id="{4EDA0099-8B3D-4017-94D5-F85201420014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34" name="Rectangle 6">
          <a:extLst>
            <a:ext uri="{FF2B5EF4-FFF2-40B4-BE49-F238E27FC236}">
              <a16:creationId xmlns:a16="http://schemas.microsoft.com/office/drawing/2014/main" xmlns="" id="{BBC51A84-9464-411A-BE8C-B54B36502A12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71450"/>
    <xdr:sp macro="" textlink="">
      <xdr:nvSpPr>
        <xdr:cNvPr id="1135" name="Rectangle 6">
          <a:extLst>
            <a:ext uri="{FF2B5EF4-FFF2-40B4-BE49-F238E27FC236}">
              <a16:creationId xmlns:a16="http://schemas.microsoft.com/office/drawing/2014/main" xmlns="" id="{69E7FFC5-A47E-4D5A-92C5-13A357AE8C7A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36" name="Rectangle 6">
          <a:extLst>
            <a:ext uri="{FF2B5EF4-FFF2-40B4-BE49-F238E27FC236}">
              <a16:creationId xmlns:a16="http://schemas.microsoft.com/office/drawing/2014/main" xmlns="" id="{E62BA2DD-B99A-465D-9847-D029696BBB08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37" name="Rectangle 6">
          <a:extLst>
            <a:ext uri="{FF2B5EF4-FFF2-40B4-BE49-F238E27FC236}">
              <a16:creationId xmlns:a16="http://schemas.microsoft.com/office/drawing/2014/main" xmlns="" id="{203C3DF5-1C6C-4A57-99C9-CC371F1AACC3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85725"/>
    <xdr:sp macro="" textlink="">
      <xdr:nvSpPr>
        <xdr:cNvPr id="1138" name="Rectangle 6">
          <a:extLst>
            <a:ext uri="{FF2B5EF4-FFF2-40B4-BE49-F238E27FC236}">
              <a16:creationId xmlns:a16="http://schemas.microsoft.com/office/drawing/2014/main" xmlns="" id="{221F0042-F602-434C-BA34-00ED60B4D095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39" name="Rectangle 6">
          <a:extLst>
            <a:ext uri="{FF2B5EF4-FFF2-40B4-BE49-F238E27FC236}">
              <a16:creationId xmlns:a16="http://schemas.microsoft.com/office/drawing/2014/main" xmlns="" id="{9FAA16DD-3519-4709-9853-E73261EE068E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140" name="Rectangle 6">
          <a:extLst>
            <a:ext uri="{FF2B5EF4-FFF2-40B4-BE49-F238E27FC236}">
              <a16:creationId xmlns:a16="http://schemas.microsoft.com/office/drawing/2014/main" xmlns="" id="{1F8BA94E-A113-4248-BF43-4782F30AE23C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41" name="Rectangle 6">
          <a:extLst>
            <a:ext uri="{FF2B5EF4-FFF2-40B4-BE49-F238E27FC236}">
              <a16:creationId xmlns:a16="http://schemas.microsoft.com/office/drawing/2014/main" xmlns="" id="{8F98BA61-A3C7-45B1-BBA0-8CA89C24BE1E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42" name="Rectangle 6">
          <a:extLst>
            <a:ext uri="{FF2B5EF4-FFF2-40B4-BE49-F238E27FC236}">
              <a16:creationId xmlns:a16="http://schemas.microsoft.com/office/drawing/2014/main" xmlns="" id="{F07203ED-D524-46D2-9599-871635D211DC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85725"/>
    <xdr:sp macro="" textlink="">
      <xdr:nvSpPr>
        <xdr:cNvPr id="1143" name="Rectangle 6">
          <a:extLst>
            <a:ext uri="{FF2B5EF4-FFF2-40B4-BE49-F238E27FC236}">
              <a16:creationId xmlns:a16="http://schemas.microsoft.com/office/drawing/2014/main" xmlns="" id="{482E75B2-F96C-4B57-BA54-CAD70958EFA1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44" name="Rectangle 6">
          <a:extLst>
            <a:ext uri="{FF2B5EF4-FFF2-40B4-BE49-F238E27FC236}">
              <a16:creationId xmlns:a16="http://schemas.microsoft.com/office/drawing/2014/main" xmlns="" id="{11AF60F6-0EC6-42D8-8DF7-5446AA2FB147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145" name="Rectangle 6">
          <a:extLst>
            <a:ext uri="{FF2B5EF4-FFF2-40B4-BE49-F238E27FC236}">
              <a16:creationId xmlns:a16="http://schemas.microsoft.com/office/drawing/2014/main" xmlns="" id="{013C91CD-E8FC-4C4C-BA9D-9FF25ADD57F7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46" name="Rectangle 6">
          <a:extLst>
            <a:ext uri="{FF2B5EF4-FFF2-40B4-BE49-F238E27FC236}">
              <a16:creationId xmlns:a16="http://schemas.microsoft.com/office/drawing/2014/main" xmlns="" id="{3CB6058A-CFAC-47E8-A115-434BA963B9A3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47" name="Rectangle 6">
          <a:extLst>
            <a:ext uri="{FF2B5EF4-FFF2-40B4-BE49-F238E27FC236}">
              <a16:creationId xmlns:a16="http://schemas.microsoft.com/office/drawing/2014/main" xmlns="" id="{9108E9A1-AEB0-405C-8D47-3ACA80ECCB0D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48" name="Rectangle 6">
          <a:extLst>
            <a:ext uri="{FF2B5EF4-FFF2-40B4-BE49-F238E27FC236}">
              <a16:creationId xmlns:a16="http://schemas.microsoft.com/office/drawing/2014/main" xmlns="" id="{7FD4767A-293D-45BE-A23B-871A540424DC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49" name="Rectangle 6">
          <a:extLst>
            <a:ext uri="{FF2B5EF4-FFF2-40B4-BE49-F238E27FC236}">
              <a16:creationId xmlns:a16="http://schemas.microsoft.com/office/drawing/2014/main" xmlns="" id="{39AF945A-6F59-4FE9-9466-5FC2C97DA9EC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50" name="Rectangle 6">
          <a:extLst>
            <a:ext uri="{FF2B5EF4-FFF2-40B4-BE49-F238E27FC236}">
              <a16:creationId xmlns:a16="http://schemas.microsoft.com/office/drawing/2014/main" xmlns="" id="{8E1F4386-E081-4989-814E-2E252DDEABE4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151" name="Rectangle 6">
          <a:extLst>
            <a:ext uri="{FF2B5EF4-FFF2-40B4-BE49-F238E27FC236}">
              <a16:creationId xmlns:a16="http://schemas.microsoft.com/office/drawing/2014/main" xmlns="" id="{717F90B0-09D3-4BF8-8117-ADE5CD08C731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52" name="Rectangle 6">
          <a:extLst>
            <a:ext uri="{FF2B5EF4-FFF2-40B4-BE49-F238E27FC236}">
              <a16:creationId xmlns:a16="http://schemas.microsoft.com/office/drawing/2014/main" xmlns="" id="{7132A65D-2036-4DF8-A110-4555E3797E8A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53" name="Rectangle 6">
          <a:extLst>
            <a:ext uri="{FF2B5EF4-FFF2-40B4-BE49-F238E27FC236}">
              <a16:creationId xmlns:a16="http://schemas.microsoft.com/office/drawing/2014/main" xmlns="" id="{40C38E64-6018-4473-A118-A67B27D54828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54" name="Rectangle 6">
          <a:extLst>
            <a:ext uri="{FF2B5EF4-FFF2-40B4-BE49-F238E27FC236}">
              <a16:creationId xmlns:a16="http://schemas.microsoft.com/office/drawing/2014/main" xmlns="" id="{C7548B24-7F4F-4B87-90B7-0F881131C549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155" name="Rectangle 6">
          <a:extLst>
            <a:ext uri="{FF2B5EF4-FFF2-40B4-BE49-F238E27FC236}">
              <a16:creationId xmlns:a16="http://schemas.microsoft.com/office/drawing/2014/main" xmlns="" id="{BB3ECDEF-9A04-4CEF-B295-535DCE8C0B1A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56" name="Rectangle 6">
          <a:extLst>
            <a:ext uri="{FF2B5EF4-FFF2-40B4-BE49-F238E27FC236}">
              <a16:creationId xmlns:a16="http://schemas.microsoft.com/office/drawing/2014/main" xmlns="" id="{0776CC60-9D33-4FC2-BA7D-A8FA0491E7E1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57" name="Rectangle 6">
          <a:extLst>
            <a:ext uri="{FF2B5EF4-FFF2-40B4-BE49-F238E27FC236}">
              <a16:creationId xmlns:a16="http://schemas.microsoft.com/office/drawing/2014/main" xmlns="" id="{FE48DE5E-C24B-487D-893E-36B4B2D13A18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85725"/>
    <xdr:sp macro="" textlink="">
      <xdr:nvSpPr>
        <xdr:cNvPr id="1158" name="Rectangle 6">
          <a:extLst>
            <a:ext uri="{FF2B5EF4-FFF2-40B4-BE49-F238E27FC236}">
              <a16:creationId xmlns:a16="http://schemas.microsoft.com/office/drawing/2014/main" xmlns="" id="{365E5984-64EA-44AE-A6D2-711C244391B4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59" name="Rectangle 6">
          <a:extLst>
            <a:ext uri="{FF2B5EF4-FFF2-40B4-BE49-F238E27FC236}">
              <a16:creationId xmlns:a16="http://schemas.microsoft.com/office/drawing/2014/main" xmlns="" id="{20A183A8-F626-46B3-8B52-E149FCBCC5C8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160" name="Rectangle 6">
          <a:extLst>
            <a:ext uri="{FF2B5EF4-FFF2-40B4-BE49-F238E27FC236}">
              <a16:creationId xmlns:a16="http://schemas.microsoft.com/office/drawing/2014/main" xmlns="" id="{E21A9A04-A43E-4BF8-8511-9FF614C1C1EF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61" name="Rectangle 6">
          <a:extLst>
            <a:ext uri="{FF2B5EF4-FFF2-40B4-BE49-F238E27FC236}">
              <a16:creationId xmlns:a16="http://schemas.microsoft.com/office/drawing/2014/main" xmlns="" id="{C4413DA2-07B0-406B-8FCC-00C9B16489DB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62" name="Rectangle 6">
          <a:extLst>
            <a:ext uri="{FF2B5EF4-FFF2-40B4-BE49-F238E27FC236}">
              <a16:creationId xmlns:a16="http://schemas.microsoft.com/office/drawing/2014/main" xmlns="" id="{A6713F4E-877E-4E23-A3DD-01C48251C610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85725"/>
    <xdr:sp macro="" textlink="">
      <xdr:nvSpPr>
        <xdr:cNvPr id="1163" name="Rectangle 6">
          <a:extLst>
            <a:ext uri="{FF2B5EF4-FFF2-40B4-BE49-F238E27FC236}">
              <a16:creationId xmlns:a16="http://schemas.microsoft.com/office/drawing/2014/main" xmlns="" id="{6A7233A4-1C22-4DBC-84D6-63C53740ADAE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64" name="Rectangle 6">
          <a:extLst>
            <a:ext uri="{FF2B5EF4-FFF2-40B4-BE49-F238E27FC236}">
              <a16:creationId xmlns:a16="http://schemas.microsoft.com/office/drawing/2014/main" xmlns="" id="{2010514E-4FC5-4874-B280-A8BA6E248D4A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165" name="Rectangle 6">
          <a:extLst>
            <a:ext uri="{FF2B5EF4-FFF2-40B4-BE49-F238E27FC236}">
              <a16:creationId xmlns:a16="http://schemas.microsoft.com/office/drawing/2014/main" xmlns="" id="{36A6BF09-6184-4A44-9559-C20DDAD9A9B3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66" name="Rectangle 6">
          <a:extLst>
            <a:ext uri="{FF2B5EF4-FFF2-40B4-BE49-F238E27FC236}">
              <a16:creationId xmlns:a16="http://schemas.microsoft.com/office/drawing/2014/main" xmlns="" id="{9EB49908-3C0A-4C50-83C6-97D1479564A6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67" name="Rectangle 6">
          <a:extLst>
            <a:ext uri="{FF2B5EF4-FFF2-40B4-BE49-F238E27FC236}">
              <a16:creationId xmlns:a16="http://schemas.microsoft.com/office/drawing/2014/main" xmlns="" id="{18C313AE-3547-4236-BE46-73C5D9382F71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68" name="Rectangle 6">
          <a:extLst>
            <a:ext uri="{FF2B5EF4-FFF2-40B4-BE49-F238E27FC236}">
              <a16:creationId xmlns:a16="http://schemas.microsoft.com/office/drawing/2014/main" xmlns="" id="{1687FCCC-CA44-4ED5-BE64-A6E0AB782731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69" name="Rectangle 6">
          <a:extLst>
            <a:ext uri="{FF2B5EF4-FFF2-40B4-BE49-F238E27FC236}">
              <a16:creationId xmlns:a16="http://schemas.microsoft.com/office/drawing/2014/main" xmlns="" id="{4127BFBA-8F36-40BF-8140-86C7FCC21EF5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70" name="Rectangle 6">
          <a:extLst>
            <a:ext uri="{FF2B5EF4-FFF2-40B4-BE49-F238E27FC236}">
              <a16:creationId xmlns:a16="http://schemas.microsoft.com/office/drawing/2014/main" xmlns="" id="{DFDED812-F34F-4274-BFC7-3013D84AA7A0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171" name="Rectangle 6">
          <a:extLst>
            <a:ext uri="{FF2B5EF4-FFF2-40B4-BE49-F238E27FC236}">
              <a16:creationId xmlns:a16="http://schemas.microsoft.com/office/drawing/2014/main" xmlns="" id="{B1860D6E-42D7-4135-B6D7-5532A2CFF173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72" name="Rectangle 6">
          <a:extLst>
            <a:ext uri="{FF2B5EF4-FFF2-40B4-BE49-F238E27FC236}">
              <a16:creationId xmlns:a16="http://schemas.microsoft.com/office/drawing/2014/main" xmlns="" id="{7283DC01-3208-47C0-A62F-7A86F5439100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73" name="Rectangle 6">
          <a:extLst>
            <a:ext uri="{FF2B5EF4-FFF2-40B4-BE49-F238E27FC236}">
              <a16:creationId xmlns:a16="http://schemas.microsoft.com/office/drawing/2014/main" xmlns="" id="{1F6A3BD6-BCA5-4818-ADAE-97584FEFB412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74" name="Rectangle 6">
          <a:extLst>
            <a:ext uri="{FF2B5EF4-FFF2-40B4-BE49-F238E27FC236}">
              <a16:creationId xmlns:a16="http://schemas.microsoft.com/office/drawing/2014/main" xmlns="" id="{6E191AB7-24AB-45C9-A654-340B3DE9DBDD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175" name="Rectangle 6">
          <a:extLst>
            <a:ext uri="{FF2B5EF4-FFF2-40B4-BE49-F238E27FC236}">
              <a16:creationId xmlns:a16="http://schemas.microsoft.com/office/drawing/2014/main" xmlns="" id="{4076B2A1-91D3-471A-BDEC-6A7BAE54224A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76" name="Rectangle 6">
          <a:extLst>
            <a:ext uri="{FF2B5EF4-FFF2-40B4-BE49-F238E27FC236}">
              <a16:creationId xmlns:a16="http://schemas.microsoft.com/office/drawing/2014/main" xmlns="" id="{4C9FDC2C-C974-4F4C-9CD4-3FB581738328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77" name="Rectangle 6">
          <a:extLst>
            <a:ext uri="{FF2B5EF4-FFF2-40B4-BE49-F238E27FC236}">
              <a16:creationId xmlns:a16="http://schemas.microsoft.com/office/drawing/2014/main" xmlns="" id="{C4BDA4D0-F676-40D2-965E-600042F72855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85725"/>
    <xdr:sp macro="" textlink="">
      <xdr:nvSpPr>
        <xdr:cNvPr id="1178" name="Rectangle 6">
          <a:extLst>
            <a:ext uri="{FF2B5EF4-FFF2-40B4-BE49-F238E27FC236}">
              <a16:creationId xmlns:a16="http://schemas.microsoft.com/office/drawing/2014/main" xmlns="" id="{0CFE0FAB-8760-4679-AC23-A8122E8A30B3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79" name="Rectangle 6">
          <a:extLst>
            <a:ext uri="{FF2B5EF4-FFF2-40B4-BE49-F238E27FC236}">
              <a16:creationId xmlns:a16="http://schemas.microsoft.com/office/drawing/2014/main" xmlns="" id="{EA0A76B0-687E-41F5-A47D-DEBE8BE12291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180" name="Rectangle 6">
          <a:extLst>
            <a:ext uri="{FF2B5EF4-FFF2-40B4-BE49-F238E27FC236}">
              <a16:creationId xmlns:a16="http://schemas.microsoft.com/office/drawing/2014/main" xmlns="" id="{FA66CB75-7E25-491F-8BE9-0BEE1F24C004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81" name="Rectangle 6">
          <a:extLst>
            <a:ext uri="{FF2B5EF4-FFF2-40B4-BE49-F238E27FC236}">
              <a16:creationId xmlns:a16="http://schemas.microsoft.com/office/drawing/2014/main" xmlns="" id="{1DBBDCA2-9818-4186-B958-80BDE3D074E6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82" name="Rectangle 6">
          <a:extLst>
            <a:ext uri="{FF2B5EF4-FFF2-40B4-BE49-F238E27FC236}">
              <a16:creationId xmlns:a16="http://schemas.microsoft.com/office/drawing/2014/main" xmlns="" id="{CBB800B6-1088-434A-B6A6-A0E8D17FB85E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85725"/>
    <xdr:sp macro="" textlink="">
      <xdr:nvSpPr>
        <xdr:cNvPr id="1183" name="Rectangle 6">
          <a:extLst>
            <a:ext uri="{FF2B5EF4-FFF2-40B4-BE49-F238E27FC236}">
              <a16:creationId xmlns:a16="http://schemas.microsoft.com/office/drawing/2014/main" xmlns="" id="{621F5937-8396-491C-85EE-4966AF20F845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84" name="Rectangle 6">
          <a:extLst>
            <a:ext uri="{FF2B5EF4-FFF2-40B4-BE49-F238E27FC236}">
              <a16:creationId xmlns:a16="http://schemas.microsoft.com/office/drawing/2014/main" xmlns="" id="{D69654A8-F0CC-4F54-9B6D-EF2608E85D3E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185" name="Rectangle 6">
          <a:extLst>
            <a:ext uri="{FF2B5EF4-FFF2-40B4-BE49-F238E27FC236}">
              <a16:creationId xmlns:a16="http://schemas.microsoft.com/office/drawing/2014/main" xmlns="" id="{AF8EDD63-5A7A-42AA-959C-352BCABCC180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86" name="Rectangle 6">
          <a:extLst>
            <a:ext uri="{FF2B5EF4-FFF2-40B4-BE49-F238E27FC236}">
              <a16:creationId xmlns:a16="http://schemas.microsoft.com/office/drawing/2014/main" xmlns="" id="{8013133E-1E20-42BC-BC55-BDD9299B3684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87" name="Rectangle 6">
          <a:extLst>
            <a:ext uri="{FF2B5EF4-FFF2-40B4-BE49-F238E27FC236}">
              <a16:creationId xmlns:a16="http://schemas.microsoft.com/office/drawing/2014/main" xmlns="" id="{1B896A49-C5B6-4246-AAAD-CD8D516119DA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88" name="Rectangle 6">
          <a:extLst>
            <a:ext uri="{FF2B5EF4-FFF2-40B4-BE49-F238E27FC236}">
              <a16:creationId xmlns:a16="http://schemas.microsoft.com/office/drawing/2014/main" xmlns="" id="{6151AFF8-E2C4-44BA-9A45-4966952C3910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89" name="Rectangle 6">
          <a:extLst>
            <a:ext uri="{FF2B5EF4-FFF2-40B4-BE49-F238E27FC236}">
              <a16:creationId xmlns:a16="http://schemas.microsoft.com/office/drawing/2014/main" xmlns="" id="{135B8903-D83F-4E31-845F-4661F2D9CEB0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90" name="Rectangle 6">
          <a:extLst>
            <a:ext uri="{FF2B5EF4-FFF2-40B4-BE49-F238E27FC236}">
              <a16:creationId xmlns:a16="http://schemas.microsoft.com/office/drawing/2014/main" xmlns="" id="{C151190A-9717-4584-BFBF-2768F4A67BFF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191" name="Rectangle 6">
          <a:extLst>
            <a:ext uri="{FF2B5EF4-FFF2-40B4-BE49-F238E27FC236}">
              <a16:creationId xmlns:a16="http://schemas.microsoft.com/office/drawing/2014/main" xmlns="" id="{B0A2D976-8770-45B8-B831-1D9A7F1F30B2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92" name="Rectangle 6">
          <a:extLst>
            <a:ext uri="{FF2B5EF4-FFF2-40B4-BE49-F238E27FC236}">
              <a16:creationId xmlns:a16="http://schemas.microsoft.com/office/drawing/2014/main" xmlns="" id="{15379747-CD70-4038-82EC-D575B8B7899A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93" name="Rectangle 6">
          <a:extLst>
            <a:ext uri="{FF2B5EF4-FFF2-40B4-BE49-F238E27FC236}">
              <a16:creationId xmlns:a16="http://schemas.microsoft.com/office/drawing/2014/main" xmlns="" id="{6A59AEA1-CB2E-4DF9-814D-D1ED9513DF0F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94" name="Rectangle 6">
          <a:extLst>
            <a:ext uri="{FF2B5EF4-FFF2-40B4-BE49-F238E27FC236}">
              <a16:creationId xmlns:a16="http://schemas.microsoft.com/office/drawing/2014/main" xmlns="" id="{11284821-FA13-4D90-8E8E-9EC8AE3EAB43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195" name="Rectangle 6">
          <a:extLst>
            <a:ext uri="{FF2B5EF4-FFF2-40B4-BE49-F238E27FC236}">
              <a16:creationId xmlns:a16="http://schemas.microsoft.com/office/drawing/2014/main" xmlns="" id="{2C1C0DA0-95FA-4DD7-A618-B6D9D9D6DF7D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96" name="Rectangle 6">
          <a:extLst>
            <a:ext uri="{FF2B5EF4-FFF2-40B4-BE49-F238E27FC236}">
              <a16:creationId xmlns:a16="http://schemas.microsoft.com/office/drawing/2014/main" xmlns="" id="{110B1AA5-096D-49B9-A20F-3A0B2CED9871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97" name="Rectangle 6">
          <a:extLst>
            <a:ext uri="{FF2B5EF4-FFF2-40B4-BE49-F238E27FC236}">
              <a16:creationId xmlns:a16="http://schemas.microsoft.com/office/drawing/2014/main" xmlns="" id="{ED03F400-3EB8-47A7-A0B1-A487021C250A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98" name="Rectangle 6">
          <a:extLst>
            <a:ext uri="{FF2B5EF4-FFF2-40B4-BE49-F238E27FC236}">
              <a16:creationId xmlns:a16="http://schemas.microsoft.com/office/drawing/2014/main" xmlns="" id="{305CCB3D-E354-4193-A4D6-FBDE486BE791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199" name="Rectangle 6">
          <a:extLst>
            <a:ext uri="{FF2B5EF4-FFF2-40B4-BE49-F238E27FC236}">
              <a16:creationId xmlns:a16="http://schemas.microsoft.com/office/drawing/2014/main" xmlns="" id="{DC487D69-431B-4918-9538-28C2E588BFDD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85725"/>
    <xdr:sp macro="" textlink="">
      <xdr:nvSpPr>
        <xdr:cNvPr id="1200" name="Rectangle 6">
          <a:extLst>
            <a:ext uri="{FF2B5EF4-FFF2-40B4-BE49-F238E27FC236}">
              <a16:creationId xmlns:a16="http://schemas.microsoft.com/office/drawing/2014/main" xmlns="" id="{DE62CBF4-8BED-4378-929C-DF9473DA744F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201" name="Rectangle 6">
          <a:extLst>
            <a:ext uri="{FF2B5EF4-FFF2-40B4-BE49-F238E27FC236}">
              <a16:creationId xmlns:a16="http://schemas.microsoft.com/office/drawing/2014/main" xmlns="" id="{79315E30-1BC7-4F11-93B4-286FBCDB21FB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202" name="Rectangle 6">
          <a:extLst>
            <a:ext uri="{FF2B5EF4-FFF2-40B4-BE49-F238E27FC236}">
              <a16:creationId xmlns:a16="http://schemas.microsoft.com/office/drawing/2014/main" xmlns="" id="{E0403EF1-0A0A-4442-B204-A73298BE06AF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203" name="Rectangle 6">
          <a:extLst>
            <a:ext uri="{FF2B5EF4-FFF2-40B4-BE49-F238E27FC236}">
              <a16:creationId xmlns:a16="http://schemas.microsoft.com/office/drawing/2014/main" xmlns="" id="{15EBA9CF-92A5-4E9E-A556-FCE3BE76047B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204" name="Rectangle 6">
          <a:extLst>
            <a:ext uri="{FF2B5EF4-FFF2-40B4-BE49-F238E27FC236}">
              <a16:creationId xmlns:a16="http://schemas.microsoft.com/office/drawing/2014/main" xmlns="" id="{FAE6850F-274A-43B4-8BEE-99D3BEF4730D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85725"/>
    <xdr:sp macro="" textlink="">
      <xdr:nvSpPr>
        <xdr:cNvPr id="1205" name="Rectangle 6">
          <a:extLst>
            <a:ext uri="{FF2B5EF4-FFF2-40B4-BE49-F238E27FC236}">
              <a16:creationId xmlns:a16="http://schemas.microsoft.com/office/drawing/2014/main" xmlns="" id="{4A3D0BAC-174E-46AF-B8BB-EAD0BC0AD628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85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206" name="Rectangle 6">
          <a:extLst>
            <a:ext uri="{FF2B5EF4-FFF2-40B4-BE49-F238E27FC236}">
              <a16:creationId xmlns:a16="http://schemas.microsoft.com/office/drawing/2014/main" xmlns="" id="{0CC42664-8BA8-4B89-8238-A3BFF2BC7F4C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207" name="Rectangle 6">
          <a:extLst>
            <a:ext uri="{FF2B5EF4-FFF2-40B4-BE49-F238E27FC236}">
              <a16:creationId xmlns:a16="http://schemas.microsoft.com/office/drawing/2014/main" xmlns="" id="{3403FBEF-5499-4E60-8C23-C8AC85004057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208" name="Rectangle 6">
          <a:extLst>
            <a:ext uri="{FF2B5EF4-FFF2-40B4-BE49-F238E27FC236}">
              <a16:creationId xmlns:a16="http://schemas.microsoft.com/office/drawing/2014/main" xmlns="" id="{A32F8678-812A-4285-850E-8894F3E6BB8E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209" name="Rectangle 6">
          <a:extLst>
            <a:ext uri="{FF2B5EF4-FFF2-40B4-BE49-F238E27FC236}">
              <a16:creationId xmlns:a16="http://schemas.microsoft.com/office/drawing/2014/main" xmlns="" id="{9FC97911-3591-4751-BC43-328B283F5F9C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210" name="Rectangle 6">
          <a:extLst>
            <a:ext uri="{FF2B5EF4-FFF2-40B4-BE49-F238E27FC236}">
              <a16:creationId xmlns:a16="http://schemas.microsoft.com/office/drawing/2014/main" xmlns="" id="{54C37ED5-56C8-42F7-B332-ACE269C5BB7E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211" name="Rectangle 6">
          <a:extLst>
            <a:ext uri="{FF2B5EF4-FFF2-40B4-BE49-F238E27FC236}">
              <a16:creationId xmlns:a16="http://schemas.microsoft.com/office/drawing/2014/main" xmlns="" id="{9DD26B5E-0FC3-4B04-AD61-40BC225690E9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212" name="Rectangle 6">
          <a:extLst>
            <a:ext uri="{FF2B5EF4-FFF2-40B4-BE49-F238E27FC236}">
              <a16:creationId xmlns:a16="http://schemas.microsoft.com/office/drawing/2014/main" xmlns="" id="{E050A92E-3EF3-4577-AFC2-2BE453724815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213" name="Rectangle 6">
          <a:extLst>
            <a:ext uri="{FF2B5EF4-FFF2-40B4-BE49-F238E27FC236}">
              <a16:creationId xmlns:a16="http://schemas.microsoft.com/office/drawing/2014/main" xmlns="" id="{16122734-488F-4643-843C-58B38800675B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214" name="Rectangle 6">
          <a:extLst>
            <a:ext uri="{FF2B5EF4-FFF2-40B4-BE49-F238E27FC236}">
              <a16:creationId xmlns:a16="http://schemas.microsoft.com/office/drawing/2014/main" xmlns="" id="{5CA81B3E-63BA-40EB-8F51-00A733B4AE6F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215" name="Rectangle 6">
          <a:extLst>
            <a:ext uri="{FF2B5EF4-FFF2-40B4-BE49-F238E27FC236}">
              <a16:creationId xmlns:a16="http://schemas.microsoft.com/office/drawing/2014/main" xmlns="" id="{79262E67-C643-42DB-A549-FF6EA7E6A776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216" name="Rectangle 6">
          <a:extLst>
            <a:ext uri="{FF2B5EF4-FFF2-40B4-BE49-F238E27FC236}">
              <a16:creationId xmlns:a16="http://schemas.microsoft.com/office/drawing/2014/main" xmlns="" id="{663FC597-883B-4F15-9F03-948F1351D63A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314325"/>
    <xdr:sp macro="" textlink="">
      <xdr:nvSpPr>
        <xdr:cNvPr id="1217" name="Rectangle 6">
          <a:extLst>
            <a:ext uri="{FF2B5EF4-FFF2-40B4-BE49-F238E27FC236}">
              <a16:creationId xmlns:a16="http://schemas.microsoft.com/office/drawing/2014/main" xmlns="" id="{364EBA51-5FAF-47D1-BECA-C1B689DE63D0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218" name="Rectangle 6">
          <a:extLst>
            <a:ext uri="{FF2B5EF4-FFF2-40B4-BE49-F238E27FC236}">
              <a16:creationId xmlns:a16="http://schemas.microsoft.com/office/drawing/2014/main" xmlns="" id="{871BA80B-116C-44B7-B0C3-5E2E92183791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428625</xdr:rowOff>
    </xdr:from>
    <xdr:ext cx="189035" cy="161925"/>
    <xdr:sp macro="" textlink="">
      <xdr:nvSpPr>
        <xdr:cNvPr id="1219" name="Rectangle 6">
          <a:extLst>
            <a:ext uri="{FF2B5EF4-FFF2-40B4-BE49-F238E27FC236}">
              <a16:creationId xmlns:a16="http://schemas.microsoft.com/office/drawing/2014/main" xmlns="" id="{0AA57896-8A9D-4072-97BB-9B5E50998D85}"/>
            </a:ext>
          </a:extLst>
        </xdr:cNvPr>
        <xdr:cNvSpPr>
          <a:spLocks noChangeArrowheads="1"/>
        </xdr:cNvSpPr>
      </xdr:nvSpPr>
      <xdr:spPr bwMode="auto">
        <a:xfrm>
          <a:off x="371475" y="114985800"/>
          <a:ext cx="18903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857250</xdr:colOff>
      <xdr:row>2989</xdr:row>
      <xdr:rowOff>0</xdr:rowOff>
    </xdr:from>
    <xdr:ext cx="189035" cy="323850"/>
    <xdr:sp macro="" textlink="">
      <xdr:nvSpPr>
        <xdr:cNvPr id="1220" name="Rectangle 6">
          <a:extLst>
            <a:ext uri="{FF2B5EF4-FFF2-40B4-BE49-F238E27FC236}">
              <a16:creationId xmlns:a16="http://schemas.microsoft.com/office/drawing/2014/main" xmlns="" id="{AC60DEDA-E14B-476B-8803-35F76ACAEBEC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23850"/>
    <xdr:sp macro="" textlink="">
      <xdr:nvSpPr>
        <xdr:cNvPr id="1221" name="Rectangle 6">
          <a:extLst>
            <a:ext uri="{FF2B5EF4-FFF2-40B4-BE49-F238E27FC236}">
              <a16:creationId xmlns:a16="http://schemas.microsoft.com/office/drawing/2014/main" xmlns="" id="{7179A7FE-45F0-4A1D-9E66-AFD5D9488D16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23850"/>
    <xdr:sp macro="" textlink="">
      <xdr:nvSpPr>
        <xdr:cNvPr id="1222" name="Rectangle 6">
          <a:extLst>
            <a:ext uri="{FF2B5EF4-FFF2-40B4-BE49-F238E27FC236}">
              <a16:creationId xmlns:a16="http://schemas.microsoft.com/office/drawing/2014/main" xmlns="" id="{41668842-B117-43EE-8B47-86923CEED31B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23850"/>
    <xdr:sp macro="" textlink="">
      <xdr:nvSpPr>
        <xdr:cNvPr id="1223" name="Rectangle 6">
          <a:extLst>
            <a:ext uri="{FF2B5EF4-FFF2-40B4-BE49-F238E27FC236}">
              <a16:creationId xmlns:a16="http://schemas.microsoft.com/office/drawing/2014/main" xmlns="" id="{93842F90-11EF-4E07-AFB8-E84C47DB0471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23850"/>
    <xdr:sp macro="" textlink="">
      <xdr:nvSpPr>
        <xdr:cNvPr id="1224" name="Rectangle 6">
          <a:extLst>
            <a:ext uri="{FF2B5EF4-FFF2-40B4-BE49-F238E27FC236}">
              <a16:creationId xmlns:a16="http://schemas.microsoft.com/office/drawing/2014/main" xmlns="" id="{A9F376B7-B806-451A-86A9-FD06486675E9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25" name="Rectangle 6">
          <a:extLst>
            <a:ext uri="{FF2B5EF4-FFF2-40B4-BE49-F238E27FC236}">
              <a16:creationId xmlns:a16="http://schemas.microsoft.com/office/drawing/2014/main" xmlns="" id="{12E5129C-CBF4-4C78-9F0E-044907EABDB8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26" name="Rectangle 6">
          <a:extLst>
            <a:ext uri="{FF2B5EF4-FFF2-40B4-BE49-F238E27FC236}">
              <a16:creationId xmlns:a16="http://schemas.microsoft.com/office/drawing/2014/main" xmlns="" id="{52155484-868E-4384-B80D-ACB30DE84672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27" name="Rectangle 6">
          <a:extLst>
            <a:ext uri="{FF2B5EF4-FFF2-40B4-BE49-F238E27FC236}">
              <a16:creationId xmlns:a16="http://schemas.microsoft.com/office/drawing/2014/main" xmlns="" id="{25E517F3-D9C9-412E-A081-76E9EACFD74D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28" name="Rectangle 6">
          <a:extLst>
            <a:ext uri="{FF2B5EF4-FFF2-40B4-BE49-F238E27FC236}">
              <a16:creationId xmlns:a16="http://schemas.microsoft.com/office/drawing/2014/main" xmlns="" id="{50098019-31F4-47EF-B0F7-1469B20F2FAF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29" name="Rectangle 6">
          <a:extLst>
            <a:ext uri="{FF2B5EF4-FFF2-40B4-BE49-F238E27FC236}">
              <a16:creationId xmlns:a16="http://schemas.microsoft.com/office/drawing/2014/main" xmlns="" id="{216F47F6-7CBE-47DD-AFD3-CE9DD7052BB1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30" name="Rectangle 6">
          <a:extLst>
            <a:ext uri="{FF2B5EF4-FFF2-40B4-BE49-F238E27FC236}">
              <a16:creationId xmlns:a16="http://schemas.microsoft.com/office/drawing/2014/main" xmlns="" id="{E992F181-3E01-439E-873B-76859BD70AB0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31" name="Rectangle 6">
          <a:extLst>
            <a:ext uri="{FF2B5EF4-FFF2-40B4-BE49-F238E27FC236}">
              <a16:creationId xmlns:a16="http://schemas.microsoft.com/office/drawing/2014/main" xmlns="" id="{765CA053-0FA1-437F-B56A-74CFAFAF4079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32" name="Rectangle 6">
          <a:extLst>
            <a:ext uri="{FF2B5EF4-FFF2-40B4-BE49-F238E27FC236}">
              <a16:creationId xmlns:a16="http://schemas.microsoft.com/office/drawing/2014/main" xmlns="" id="{55DB153A-A783-4BB3-821B-D4A9E0239417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33" name="Rectangle 6">
          <a:extLst>
            <a:ext uri="{FF2B5EF4-FFF2-40B4-BE49-F238E27FC236}">
              <a16:creationId xmlns:a16="http://schemas.microsoft.com/office/drawing/2014/main" xmlns="" id="{12AE9ADA-7B38-427C-BA4F-49553AB3EAC3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34" name="Rectangle 6">
          <a:extLst>
            <a:ext uri="{FF2B5EF4-FFF2-40B4-BE49-F238E27FC236}">
              <a16:creationId xmlns:a16="http://schemas.microsoft.com/office/drawing/2014/main" xmlns="" id="{685E8286-CB93-4B9A-8E35-BDCD3E7FF6CD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35" name="Rectangle 6">
          <a:extLst>
            <a:ext uri="{FF2B5EF4-FFF2-40B4-BE49-F238E27FC236}">
              <a16:creationId xmlns:a16="http://schemas.microsoft.com/office/drawing/2014/main" xmlns="" id="{C8106DB2-726A-49F5-A6DB-0D2087627E0E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36" name="Rectangle 6">
          <a:extLst>
            <a:ext uri="{FF2B5EF4-FFF2-40B4-BE49-F238E27FC236}">
              <a16:creationId xmlns:a16="http://schemas.microsoft.com/office/drawing/2014/main" xmlns="" id="{D559BB84-6951-4B36-936A-58F5D8007105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37" name="Rectangle 6">
          <a:extLst>
            <a:ext uri="{FF2B5EF4-FFF2-40B4-BE49-F238E27FC236}">
              <a16:creationId xmlns:a16="http://schemas.microsoft.com/office/drawing/2014/main" xmlns="" id="{1FB566B2-AB13-454D-BC31-8CBAB8AFFACE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38" name="Rectangle 6">
          <a:extLst>
            <a:ext uri="{FF2B5EF4-FFF2-40B4-BE49-F238E27FC236}">
              <a16:creationId xmlns:a16="http://schemas.microsoft.com/office/drawing/2014/main" xmlns="" id="{5E276D62-8E28-4E73-A3FE-6DE35D6FC00D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39" name="Rectangle 6">
          <a:extLst>
            <a:ext uri="{FF2B5EF4-FFF2-40B4-BE49-F238E27FC236}">
              <a16:creationId xmlns:a16="http://schemas.microsoft.com/office/drawing/2014/main" xmlns="" id="{4D9CEA76-E157-409C-B359-7295361630D1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2990850</xdr:colOff>
      <xdr:row>2989</xdr:row>
      <xdr:rowOff>0</xdr:rowOff>
    </xdr:from>
    <xdr:ext cx="189035" cy="314325"/>
    <xdr:sp macro="" textlink="">
      <xdr:nvSpPr>
        <xdr:cNvPr id="1240" name="Rectangle 6">
          <a:extLst>
            <a:ext uri="{FF2B5EF4-FFF2-40B4-BE49-F238E27FC236}">
              <a16:creationId xmlns:a16="http://schemas.microsoft.com/office/drawing/2014/main" xmlns="" id="{371C19F8-1377-457B-A6FD-0A29AD443DD4}"/>
            </a:ext>
          </a:extLst>
        </xdr:cNvPr>
        <xdr:cNvSpPr>
          <a:spLocks noChangeArrowheads="1"/>
        </xdr:cNvSpPr>
      </xdr:nvSpPr>
      <xdr:spPr bwMode="auto">
        <a:xfrm>
          <a:off x="371475" y="114661950"/>
          <a:ext cx="18903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3039"/>
  <sheetViews>
    <sheetView tabSelected="1" topLeftCell="A2459" zoomScale="98" zoomScaleNormal="98" workbookViewId="0">
      <selection activeCell="M2483" sqref="M2483"/>
    </sheetView>
  </sheetViews>
  <sheetFormatPr defaultRowHeight="12.75"/>
  <cols>
    <col min="1" max="1" width="6.5703125" style="113" customWidth="1"/>
    <col min="2" max="2" width="14" style="113" customWidth="1"/>
    <col min="3" max="3" width="46.28515625" style="59" customWidth="1"/>
    <col min="4" max="4" width="4.5703125" style="113" customWidth="1"/>
    <col min="5" max="5" width="15" style="113" bestFit="1" customWidth="1"/>
    <col min="6" max="6" width="8.140625" style="113" customWidth="1"/>
    <col min="7" max="7" width="13.28515625" style="113" bestFit="1" customWidth="1"/>
    <col min="8" max="8" width="5.5703125" style="113" customWidth="1"/>
    <col min="9" max="9" width="12" style="113" customWidth="1"/>
    <col min="10" max="10" width="11.85546875" style="60" bestFit="1" customWidth="1"/>
    <col min="11" max="11" width="9.42578125" style="60" customWidth="1"/>
    <col min="12" max="12" width="12.140625" style="60" customWidth="1"/>
    <col min="13" max="13" width="8" style="113" customWidth="1"/>
    <col min="14" max="14" width="7.7109375" style="114" bestFit="1" customWidth="1"/>
    <col min="15" max="15" width="10.7109375" style="114" bestFit="1" customWidth="1"/>
    <col min="16" max="16" width="25" style="114" customWidth="1"/>
    <col min="17" max="16384" width="9.140625" style="58"/>
  </cols>
  <sheetData>
    <row r="1" spans="1:16">
      <c r="A1" s="265" t="s">
        <v>817</v>
      </c>
      <c r="B1" s="265"/>
      <c r="C1" s="265"/>
      <c r="D1" s="265"/>
      <c r="E1" s="265"/>
      <c r="F1" s="265"/>
      <c r="G1" s="265"/>
      <c r="H1" s="265"/>
      <c r="I1" s="265"/>
      <c r="J1" s="265"/>
      <c r="K1" s="265"/>
      <c r="L1" s="265"/>
      <c r="M1" s="265"/>
      <c r="N1" s="265"/>
      <c r="O1" s="134"/>
      <c r="P1" s="134"/>
    </row>
    <row r="2" spans="1:16">
      <c r="A2" s="134" t="s">
        <v>375</v>
      </c>
      <c r="B2" s="134"/>
      <c r="C2" s="134" t="s">
        <v>376</v>
      </c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</row>
    <row r="3" spans="1:16">
      <c r="A3" s="134" t="s">
        <v>377</v>
      </c>
      <c r="B3" s="134"/>
      <c r="C3" s="134" t="s">
        <v>378</v>
      </c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</row>
    <row r="4" spans="1:16">
      <c r="A4" s="135" t="s">
        <v>379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</row>
    <row r="5" spans="1:16" s="60" customFormat="1">
      <c r="A5" s="137" t="s">
        <v>380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</row>
    <row r="6" spans="1:16">
      <c r="A6" s="265" t="s">
        <v>381</v>
      </c>
      <c r="B6" s="265"/>
      <c r="C6" s="265"/>
      <c r="D6" s="265"/>
      <c r="E6" s="265"/>
      <c r="F6" s="265"/>
      <c r="G6" s="265"/>
      <c r="H6" s="265"/>
      <c r="I6" s="265"/>
      <c r="J6" s="265"/>
      <c r="K6" s="265"/>
      <c r="L6" s="265"/>
      <c r="M6" s="265"/>
      <c r="N6" s="265"/>
      <c r="O6" s="134"/>
      <c r="P6" s="134"/>
    </row>
    <row r="7" spans="1:16">
      <c r="A7" s="250" t="s">
        <v>382</v>
      </c>
      <c r="B7" s="250" t="s">
        <v>193</v>
      </c>
      <c r="C7" s="252" t="s">
        <v>383</v>
      </c>
      <c r="D7" s="273" t="s">
        <v>12</v>
      </c>
      <c r="E7" s="273" t="s">
        <v>384</v>
      </c>
      <c r="F7" s="258" t="s">
        <v>385</v>
      </c>
      <c r="G7" s="259"/>
      <c r="H7" s="258" t="s">
        <v>386</v>
      </c>
      <c r="I7" s="259"/>
      <c r="J7" s="2" t="s">
        <v>387</v>
      </c>
      <c r="K7" s="2"/>
      <c r="L7" s="274" t="s">
        <v>17</v>
      </c>
      <c r="M7" s="275"/>
      <c r="N7" s="276" t="s">
        <v>188</v>
      </c>
      <c r="O7" s="277"/>
      <c r="P7" s="252" t="s">
        <v>388</v>
      </c>
    </row>
    <row r="8" spans="1:16" s="60" customFormat="1" ht="38.25">
      <c r="A8" s="251"/>
      <c r="B8" s="251"/>
      <c r="C8" s="253"/>
      <c r="D8" s="273"/>
      <c r="E8" s="273"/>
      <c r="F8" s="61" t="s">
        <v>20</v>
      </c>
      <c r="G8" s="115" t="s">
        <v>22</v>
      </c>
      <c r="H8" s="61" t="s">
        <v>20</v>
      </c>
      <c r="I8" s="115" t="s">
        <v>22</v>
      </c>
      <c r="J8" s="61" t="s">
        <v>20</v>
      </c>
      <c r="K8" s="115" t="s">
        <v>22</v>
      </c>
      <c r="L8" s="61" t="s">
        <v>20</v>
      </c>
      <c r="M8" s="115" t="s">
        <v>22</v>
      </c>
      <c r="N8" s="61" t="s">
        <v>20</v>
      </c>
      <c r="O8" s="115" t="s">
        <v>22</v>
      </c>
      <c r="P8" s="253"/>
    </row>
    <row r="9" spans="1:16" s="60" customFormat="1">
      <c r="A9" s="62"/>
      <c r="B9" s="63"/>
      <c r="C9" s="28" t="s">
        <v>389</v>
      </c>
      <c r="D9" s="61"/>
      <c r="E9" s="64"/>
      <c r="F9" s="62"/>
      <c r="G9" s="65"/>
      <c r="H9" s="62"/>
      <c r="I9" s="65"/>
      <c r="J9" s="61"/>
      <c r="K9" s="65"/>
      <c r="L9" s="66"/>
      <c r="M9" s="115"/>
      <c r="N9" s="61"/>
      <c r="O9" s="115"/>
      <c r="P9" s="115"/>
    </row>
    <row r="10" spans="1:16">
      <c r="A10" s="61">
        <v>1</v>
      </c>
      <c r="B10" s="67" t="s">
        <v>390</v>
      </c>
      <c r="C10" s="68" t="s">
        <v>391</v>
      </c>
      <c r="D10" s="61" t="s">
        <v>128</v>
      </c>
      <c r="E10" s="69">
        <v>30</v>
      </c>
      <c r="F10" s="62">
        <v>723.83</v>
      </c>
      <c r="G10" s="62">
        <f>F10*E10</f>
        <v>21714.9</v>
      </c>
      <c r="H10" s="62"/>
      <c r="I10" s="62"/>
      <c r="J10" s="2"/>
      <c r="K10" s="70"/>
      <c r="L10" s="71"/>
      <c r="M10" s="61"/>
      <c r="N10" s="30"/>
      <c r="O10" s="30"/>
      <c r="P10" s="30">
        <f>G10+I10+K10+M10+O10</f>
        <v>21714.9</v>
      </c>
    </row>
    <row r="11" spans="1:16">
      <c r="A11" s="61">
        <v>2</v>
      </c>
      <c r="B11" s="2"/>
      <c r="C11" s="68" t="s">
        <v>392</v>
      </c>
      <c r="D11" s="61" t="s">
        <v>128</v>
      </c>
      <c r="E11" s="69">
        <v>30</v>
      </c>
      <c r="F11" s="61">
        <v>394</v>
      </c>
      <c r="G11" s="72">
        <f t="shared" ref="G11:G27" si="0">F11*E11</f>
        <v>11820</v>
      </c>
      <c r="H11" s="61"/>
      <c r="I11" s="61"/>
      <c r="J11" s="2"/>
      <c r="K11" s="2"/>
      <c r="L11" s="73"/>
      <c r="M11" s="61"/>
      <c r="N11" s="30"/>
      <c r="O11" s="30"/>
      <c r="P11" s="30">
        <f t="shared" ref="P11:P48" si="1">G11+I11+K11+M11+O11</f>
        <v>11820</v>
      </c>
    </row>
    <row r="12" spans="1:16">
      <c r="A12" s="61">
        <v>3</v>
      </c>
      <c r="B12" s="67"/>
      <c r="C12" s="68" t="s">
        <v>393</v>
      </c>
      <c r="D12" s="61" t="s">
        <v>122</v>
      </c>
      <c r="E12" s="69">
        <v>20</v>
      </c>
      <c r="F12" s="61">
        <v>16</v>
      </c>
      <c r="G12" s="62">
        <f t="shared" si="0"/>
        <v>320</v>
      </c>
      <c r="H12" s="61"/>
      <c r="I12" s="61"/>
      <c r="J12" s="2"/>
      <c r="K12" s="2"/>
      <c r="L12" s="73"/>
      <c r="M12" s="61"/>
      <c r="N12" s="30"/>
      <c r="O12" s="30"/>
      <c r="P12" s="30">
        <f t="shared" si="1"/>
        <v>320</v>
      </c>
    </row>
    <row r="13" spans="1:16">
      <c r="A13" s="61">
        <v>4</v>
      </c>
      <c r="B13" s="61"/>
      <c r="C13" s="68" t="s">
        <v>394</v>
      </c>
      <c r="D13" s="61" t="s">
        <v>128</v>
      </c>
      <c r="E13" s="69">
        <v>30</v>
      </c>
      <c r="F13" s="61">
        <v>7612</v>
      </c>
      <c r="G13" s="62">
        <f t="shared" si="0"/>
        <v>228360</v>
      </c>
      <c r="H13" s="61"/>
      <c r="I13" s="61"/>
      <c r="J13" s="2"/>
      <c r="K13" s="2"/>
      <c r="L13" s="73"/>
      <c r="M13" s="61"/>
      <c r="N13" s="30"/>
      <c r="O13" s="30"/>
      <c r="P13" s="30">
        <f t="shared" si="1"/>
        <v>228360</v>
      </c>
    </row>
    <row r="14" spans="1:16">
      <c r="A14" s="61">
        <v>5</v>
      </c>
      <c r="B14" s="61"/>
      <c r="C14" s="68" t="s">
        <v>395</v>
      </c>
      <c r="D14" s="61" t="s">
        <v>128</v>
      </c>
      <c r="E14" s="69">
        <v>30</v>
      </c>
      <c r="F14" s="61">
        <v>511</v>
      </c>
      <c r="G14" s="62">
        <f t="shared" si="0"/>
        <v>15330</v>
      </c>
      <c r="H14" s="61"/>
      <c r="I14" s="61"/>
      <c r="J14" s="2"/>
      <c r="K14" s="2"/>
      <c r="L14" s="73"/>
      <c r="M14" s="61"/>
      <c r="N14" s="30"/>
      <c r="O14" s="30"/>
      <c r="P14" s="30">
        <f t="shared" si="1"/>
        <v>15330</v>
      </c>
    </row>
    <row r="15" spans="1:16" ht="25.5">
      <c r="A15" s="61">
        <v>6</v>
      </c>
      <c r="B15" s="61"/>
      <c r="C15" s="68" t="s">
        <v>396</v>
      </c>
      <c r="D15" s="61" t="s">
        <v>128</v>
      </c>
      <c r="E15" s="69">
        <v>30</v>
      </c>
      <c r="F15" s="61">
        <v>8138</v>
      </c>
      <c r="G15" s="62">
        <f t="shared" si="0"/>
        <v>244140</v>
      </c>
      <c r="H15" s="61"/>
      <c r="I15" s="61"/>
      <c r="J15" s="2"/>
      <c r="K15" s="2"/>
      <c r="L15" s="73"/>
      <c r="M15" s="61"/>
      <c r="N15" s="30"/>
      <c r="O15" s="30"/>
      <c r="P15" s="30">
        <f t="shared" si="1"/>
        <v>244140</v>
      </c>
    </row>
    <row r="16" spans="1:16" ht="25.5">
      <c r="A16" s="61">
        <v>7</v>
      </c>
      <c r="B16" s="61"/>
      <c r="C16" s="68" t="s">
        <v>397</v>
      </c>
      <c r="D16" s="61" t="s">
        <v>67</v>
      </c>
      <c r="E16" s="69">
        <v>30000</v>
      </c>
      <c r="F16" s="61">
        <v>21.008400000000002</v>
      </c>
      <c r="G16" s="62">
        <f t="shared" si="0"/>
        <v>630252</v>
      </c>
      <c r="H16" s="61"/>
      <c r="I16" s="61"/>
      <c r="J16" s="2"/>
      <c r="K16" s="2"/>
      <c r="L16" s="73"/>
      <c r="M16" s="61"/>
      <c r="N16" s="30"/>
      <c r="O16" s="30"/>
      <c r="P16" s="30">
        <f t="shared" si="1"/>
        <v>630252</v>
      </c>
    </row>
    <row r="17" spans="1:16">
      <c r="A17" s="61">
        <v>8</v>
      </c>
      <c r="B17" s="74"/>
      <c r="C17" s="68" t="s">
        <v>398</v>
      </c>
      <c r="D17" s="61" t="s">
        <v>128</v>
      </c>
      <c r="E17" s="69">
        <v>30</v>
      </c>
      <c r="F17" s="61">
        <v>426.28</v>
      </c>
      <c r="G17" s="62">
        <f t="shared" si="0"/>
        <v>12788.4</v>
      </c>
      <c r="H17" s="61"/>
      <c r="I17" s="61"/>
      <c r="J17" s="2"/>
      <c r="K17" s="2"/>
      <c r="L17" s="73"/>
      <c r="M17" s="61"/>
      <c r="N17" s="30"/>
      <c r="O17" s="30"/>
      <c r="P17" s="30">
        <f t="shared" si="1"/>
        <v>12788.4</v>
      </c>
    </row>
    <row r="18" spans="1:16">
      <c r="A18" s="61">
        <v>9</v>
      </c>
      <c r="B18" s="61"/>
      <c r="C18" s="68" t="s">
        <v>399</v>
      </c>
      <c r="D18" s="61" t="s">
        <v>128</v>
      </c>
      <c r="E18" s="69">
        <v>30</v>
      </c>
      <c r="F18" s="61">
        <f>8476-115</f>
        <v>8361</v>
      </c>
      <c r="G18" s="62">
        <f t="shared" si="0"/>
        <v>250830</v>
      </c>
      <c r="H18" s="61"/>
      <c r="I18" s="61"/>
      <c r="J18" s="2"/>
      <c r="K18" s="2"/>
      <c r="L18" s="73"/>
      <c r="M18" s="61"/>
      <c r="N18" s="30"/>
      <c r="O18" s="30"/>
      <c r="P18" s="30">
        <f t="shared" si="1"/>
        <v>250830</v>
      </c>
    </row>
    <row r="19" spans="1:16" ht="25.5">
      <c r="A19" s="61">
        <v>10</v>
      </c>
      <c r="B19" s="61"/>
      <c r="C19" s="68" t="s">
        <v>400</v>
      </c>
      <c r="D19" s="61" t="s">
        <v>67</v>
      </c>
      <c r="E19" s="69">
        <v>30000</v>
      </c>
      <c r="F19" s="61">
        <v>2.0720000000000001</v>
      </c>
      <c r="G19" s="62">
        <f t="shared" si="0"/>
        <v>62160</v>
      </c>
      <c r="H19" s="61"/>
      <c r="I19" s="61"/>
      <c r="J19" s="2"/>
      <c r="K19" s="2"/>
      <c r="L19" s="73"/>
      <c r="M19" s="61"/>
      <c r="N19" s="30"/>
      <c r="O19" s="30"/>
      <c r="P19" s="30">
        <f t="shared" si="1"/>
        <v>62160</v>
      </c>
    </row>
    <row r="20" spans="1:16">
      <c r="A20" s="61">
        <v>11</v>
      </c>
      <c r="B20" s="61"/>
      <c r="C20" s="68" t="s">
        <v>401</v>
      </c>
      <c r="D20" s="61" t="s">
        <v>122</v>
      </c>
      <c r="E20" s="69">
        <v>500</v>
      </c>
      <c r="F20" s="61">
        <v>1</v>
      </c>
      <c r="G20" s="62">
        <f t="shared" si="0"/>
        <v>500</v>
      </c>
      <c r="H20" s="61"/>
      <c r="I20" s="61"/>
      <c r="J20" s="2"/>
      <c r="K20" s="2"/>
      <c r="L20" s="73"/>
      <c r="M20" s="61"/>
      <c r="N20" s="30"/>
      <c r="O20" s="30"/>
      <c r="P20" s="30">
        <f t="shared" si="1"/>
        <v>500</v>
      </c>
    </row>
    <row r="21" spans="1:16">
      <c r="A21" s="61">
        <v>12</v>
      </c>
      <c r="B21" s="61"/>
      <c r="C21" s="68" t="s">
        <v>402</v>
      </c>
      <c r="D21" s="61" t="s">
        <v>403</v>
      </c>
      <c r="E21" s="69">
        <v>10000</v>
      </c>
      <c r="F21" s="61">
        <v>1</v>
      </c>
      <c r="G21" s="62">
        <f t="shared" si="0"/>
        <v>10000</v>
      </c>
      <c r="H21" s="61"/>
      <c r="I21" s="61"/>
      <c r="J21" s="2"/>
      <c r="K21" s="2"/>
      <c r="L21" s="73"/>
      <c r="M21" s="61"/>
      <c r="N21" s="30"/>
      <c r="O21" s="30"/>
      <c r="P21" s="30">
        <f t="shared" si="1"/>
        <v>10000</v>
      </c>
    </row>
    <row r="22" spans="1:16">
      <c r="A22" s="61">
        <v>13</v>
      </c>
      <c r="B22" s="61"/>
      <c r="C22" s="68" t="s">
        <v>404</v>
      </c>
      <c r="D22" s="61" t="s">
        <v>403</v>
      </c>
      <c r="E22" s="69">
        <v>10000</v>
      </c>
      <c r="F22" s="61">
        <v>2</v>
      </c>
      <c r="G22" s="62">
        <f t="shared" si="0"/>
        <v>20000</v>
      </c>
      <c r="H22" s="61"/>
      <c r="I22" s="61"/>
      <c r="J22" s="2"/>
      <c r="K22" s="2"/>
      <c r="L22" s="73"/>
      <c r="M22" s="61"/>
      <c r="N22" s="30"/>
      <c r="O22" s="30"/>
      <c r="P22" s="30">
        <f t="shared" si="1"/>
        <v>20000</v>
      </c>
    </row>
    <row r="23" spans="1:16">
      <c r="A23" s="61">
        <v>14</v>
      </c>
      <c r="B23" s="61"/>
      <c r="C23" s="68" t="s">
        <v>405</v>
      </c>
      <c r="D23" s="61" t="s">
        <v>403</v>
      </c>
      <c r="E23" s="69">
        <v>8000</v>
      </c>
      <c r="F23" s="61">
        <v>1</v>
      </c>
      <c r="G23" s="62">
        <f t="shared" si="0"/>
        <v>8000</v>
      </c>
      <c r="H23" s="61"/>
      <c r="I23" s="61"/>
      <c r="J23" s="2"/>
      <c r="K23" s="2"/>
      <c r="L23" s="73"/>
      <c r="M23" s="61"/>
      <c r="N23" s="30"/>
      <c r="O23" s="30"/>
      <c r="P23" s="30">
        <f t="shared" si="1"/>
        <v>8000</v>
      </c>
    </row>
    <row r="24" spans="1:16" ht="25.5">
      <c r="A24" s="61">
        <v>15</v>
      </c>
      <c r="B24" s="61"/>
      <c r="C24" s="68" t="s">
        <v>406</v>
      </c>
      <c r="D24" s="61" t="s">
        <v>128</v>
      </c>
      <c r="E24" s="75">
        <v>30</v>
      </c>
      <c r="F24" s="76">
        <v>245.4</v>
      </c>
      <c r="G24" s="77">
        <f>F24*E24</f>
        <v>7362</v>
      </c>
      <c r="H24" s="61"/>
      <c r="I24" s="61"/>
      <c r="J24" s="61"/>
      <c r="K24" s="61"/>
      <c r="L24" s="64"/>
      <c r="M24" s="61" t="s">
        <v>407</v>
      </c>
      <c r="N24" s="30"/>
      <c r="O24" s="30"/>
      <c r="P24" s="78">
        <f>G24</f>
        <v>7362</v>
      </c>
    </row>
    <row r="25" spans="1:16">
      <c r="A25" s="61">
        <v>16</v>
      </c>
      <c r="B25" s="61"/>
      <c r="C25" s="68" t="s">
        <v>408</v>
      </c>
      <c r="D25" s="61" t="s">
        <v>409</v>
      </c>
      <c r="E25" s="69">
        <v>30000</v>
      </c>
      <c r="F25" s="61">
        <v>4.8760000000000003</v>
      </c>
      <c r="G25" s="62">
        <f t="shared" si="0"/>
        <v>146280</v>
      </c>
      <c r="H25" s="61"/>
      <c r="I25" s="61"/>
      <c r="J25" s="2"/>
      <c r="K25" s="2"/>
      <c r="L25" s="73"/>
      <c r="M25" s="61"/>
      <c r="N25" s="30"/>
      <c r="O25" s="30"/>
      <c r="P25" s="30">
        <f t="shared" si="1"/>
        <v>146280</v>
      </c>
    </row>
    <row r="26" spans="1:16" ht="25.5">
      <c r="A26" s="61">
        <v>17</v>
      </c>
      <c r="B26" s="61"/>
      <c r="C26" s="68" t="s">
        <v>410</v>
      </c>
      <c r="D26" s="61" t="s">
        <v>409</v>
      </c>
      <c r="E26" s="69">
        <v>50000</v>
      </c>
      <c r="F26" s="61">
        <v>5.3860000000000001</v>
      </c>
      <c r="G26" s="62">
        <f t="shared" si="0"/>
        <v>269300</v>
      </c>
      <c r="H26" s="61"/>
      <c r="I26" s="61"/>
      <c r="J26" s="2"/>
      <c r="K26" s="2"/>
      <c r="L26" s="73"/>
      <c r="M26" s="61"/>
      <c r="N26" s="30"/>
      <c r="O26" s="30"/>
      <c r="P26" s="30">
        <f t="shared" si="1"/>
        <v>269300</v>
      </c>
    </row>
    <row r="27" spans="1:16">
      <c r="A27" s="61">
        <v>18</v>
      </c>
      <c r="B27" s="61" t="s">
        <v>411</v>
      </c>
      <c r="C27" s="68" t="s">
        <v>412</v>
      </c>
      <c r="D27" s="61" t="s">
        <v>67</v>
      </c>
      <c r="E27" s="69">
        <v>50000</v>
      </c>
      <c r="F27" s="61">
        <v>1.28</v>
      </c>
      <c r="G27" s="62">
        <f t="shared" si="0"/>
        <v>64000</v>
      </c>
      <c r="H27" s="61"/>
      <c r="I27" s="61"/>
      <c r="J27" s="2"/>
      <c r="K27" s="2"/>
      <c r="L27" s="73"/>
      <c r="M27" s="61"/>
      <c r="N27" s="30"/>
      <c r="O27" s="30"/>
      <c r="P27" s="30">
        <f t="shared" si="1"/>
        <v>64000</v>
      </c>
    </row>
    <row r="28" spans="1:16">
      <c r="A28" s="38"/>
      <c r="B28" s="79"/>
      <c r="C28" s="17" t="s">
        <v>413</v>
      </c>
      <c r="D28" s="61"/>
      <c r="E28" s="69"/>
      <c r="F28" s="64"/>
      <c r="G28" s="80"/>
      <c r="H28" s="64"/>
      <c r="I28" s="80"/>
      <c r="J28" s="2"/>
      <c r="K28" s="2"/>
      <c r="L28" s="64"/>
      <c r="M28" s="19"/>
      <c r="N28" s="19"/>
      <c r="O28" s="19"/>
      <c r="P28" s="30"/>
    </row>
    <row r="29" spans="1:16">
      <c r="A29" s="61">
        <v>1</v>
      </c>
      <c r="B29" s="61"/>
      <c r="C29" s="68" t="s">
        <v>414</v>
      </c>
      <c r="D29" s="61" t="s">
        <v>128</v>
      </c>
      <c r="E29" s="69">
        <v>30</v>
      </c>
      <c r="F29" s="61">
        <v>49</v>
      </c>
      <c r="G29" s="61">
        <f>F29*E29</f>
        <v>1470</v>
      </c>
      <c r="H29" s="61"/>
      <c r="I29" s="61"/>
      <c r="J29" s="2"/>
      <c r="K29" s="2"/>
      <c r="L29" s="73"/>
      <c r="M29" s="61"/>
      <c r="N29" s="30"/>
      <c r="O29" s="30"/>
      <c r="P29" s="30">
        <f t="shared" si="1"/>
        <v>1470</v>
      </c>
    </row>
    <row r="30" spans="1:16">
      <c r="A30" s="61">
        <v>2</v>
      </c>
      <c r="B30" s="61"/>
      <c r="C30" s="68" t="s">
        <v>415</v>
      </c>
      <c r="D30" s="61" t="s">
        <v>128</v>
      </c>
      <c r="E30" s="69">
        <v>30</v>
      </c>
      <c r="F30" s="61">
        <v>422</v>
      </c>
      <c r="G30" s="61">
        <f t="shared" ref="G30:G32" si="2">F30*E30</f>
        <v>12660</v>
      </c>
      <c r="H30" s="61"/>
      <c r="I30" s="61"/>
      <c r="J30" s="2"/>
      <c r="K30" s="2"/>
      <c r="L30" s="73"/>
      <c r="M30" s="61"/>
      <c r="N30" s="30"/>
      <c r="O30" s="30"/>
      <c r="P30" s="30">
        <f t="shared" si="1"/>
        <v>12660</v>
      </c>
    </row>
    <row r="31" spans="1:16">
      <c r="A31" s="61">
        <v>3</v>
      </c>
      <c r="B31" s="61"/>
      <c r="C31" s="68" t="s">
        <v>416</v>
      </c>
      <c r="D31" s="61" t="s">
        <v>128</v>
      </c>
      <c r="E31" s="69">
        <v>30</v>
      </c>
      <c r="F31" s="61">
        <v>734</v>
      </c>
      <c r="G31" s="61">
        <f t="shared" si="2"/>
        <v>22020</v>
      </c>
      <c r="H31" s="61"/>
      <c r="I31" s="61"/>
      <c r="J31" s="2"/>
      <c r="K31" s="2"/>
      <c r="L31" s="73"/>
      <c r="M31" s="61"/>
      <c r="N31" s="30"/>
      <c r="O31" s="30"/>
      <c r="P31" s="30">
        <f t="shared" si="1"/>
        <v>22020</v>
      </c>
    </row>
    <row r="32" spans="1:16">
      <c r="A32" s="61">
        <v>4</v>
      </c>
      <c r="B32" s="74"/>
      <c r="C32" s="68" t="s">
        <v>417</v>
      </c>
      <c r="D32" s="61" t="s">
        <v>122</v>
      </c>
      <c r="E32" s="69">
        <v>1</v>
      </c>
      <c r="F32" s="61">
        <v>320</v>
      </c>
      <c r="G32" s="61">
        <f t="shared" si="2"/>
        <v>320</v>
      </c>
      <c r="H32" s="61"/>
      <c r="I32" s="61"/>
      <c r="J32" s="2"/>
      <c r="K32" s="2"/>
      <c r="L32" s="73"/>
      <c r="M32" s="61"/>
      <c r="N32" s="30"/>
      <c r="O32" s="30"/>
      <c r="P32" s="30">
        <f t="shared" si="1"/>
        <v>320</v>
      </c>
    </row>
    <row r="33" spans="1:16">
      <c r="A33" s="61">
        <v>5</v>
      </c>
      <c r="B33" s="61"/>
      <c r="C33" s="68" t="s">
        <v>418</v>
      </c>
      <c r="D33" s="61" t="s">
        <v>122</v>
      </c>
      <c r="E33" s="69">
        <v>1</v>
      </c>
      <c r="F33" s="61">
        <v>144</v>
      </c>
      <c r="G33" s="61">
        <f>F33*E33</f>
        <v>144</v>
      </c>
      <c r="H33" s="61"/>
      <c r="I33" s="61"/>
      <c r="J33" s="2"/>
      <c r="K33" s="2"/>
      <c r="L33" s="73"/>
      <c r="M33" s="61"/>
      <c r="N33" s="30"/>
      <c r="O33" s="30"/>
      <c r="P33" s="30">
        <f t="shared" si="1"/>
        <v>144</v>
      </c>
    </row>
    <row r="34" spans="1:16">
      <c r="A34" s="61">
        <v>6</v>
      </c>
      <c r="B34" s="61"/>
      <c r="C34" s="68" t="s">
        <v>419</v>
      </c>
      <c r="D34" s="61" t="s">
        <v>122</v>
      </c>
      <c r="E34" s="69">
        <v>1</v>
      </c>
      <c r="F34" s="61">
        <v>33</v>
      </c>
      <c r="G34" s="61">
        <f t="shared" ref="G34" si="3">F34*E34</f>
        <v>33</v>
      </c>
      <c r="H34" s="61"/>
      <c r="I34" s="61"/>
      <c r="J34" s="2"/>
      <c r="K34" s="2"/>
      <c r="L34" s="73"/>
      <c r="M34" s="61"/>
      <c r="N34" s="30"/>
      <c r="O34" s="30"/>
      <c r="P34" s="30">
        <f t="shared" si="1"/>
        <v>33</v>
      </c>
    </row>
    <row r="35" spans="1:16">
      <c r="A35" s="38"/>
      <c r="B35" s="81"/>
      <c r="C35" s="17" t="s">
        <v>420</v>
      </c>
      <c r="D35" s="61"/>
      <c r="E35" s="69"/>
      <c r="F35" s="64"/>
      <c r="G35" s="80"/>
      <c r="H35" s="64"/>
      <c r="I35" s="80"/>
      <c r="J35" s="2"/>
      <c r="K35" s="2"/>
      <c r="L35" s="73"/>
      <c r="M35" s="61"/>
      <c r="N35" s="30"/>
      <c r="O35" s="30"/>
      <c r="P35" s="30"/>
    </row>
    <row r="36" spans="1:16">
      <c r="A36" s="61">
        <v>1</v>
      </c>
      <c r="B36" s="61"/>
      <c r="C36" s="68" t="s">
        <v>421</v>
      </c>
      <c r="D36" s="61" t="s">
        <v>122</v>
      </c>
      <c r="E36" s="69">
        <v>30000</v>
      </c>
      <c r="F36" s="61"/>
      <c r="G36" s="61"/>
      <c r="H36" s="61"/>
      <c r="I36" s="61"/>
      <c r="J36" s="2"/>
      <c r="K36" s="2"/>
      <c r="L36" s="73">
        <v>1</v>
      </c>
      <c r="M36" s="61">
        <f>L36*E36</f>
        <v>30000</v>
      </c>
      <c r="N36" s="30"/>
      <c r="O36" s="30"/>
      <c r="P36" s="30">
        <f t="shared" si="1"/>
        <v>30000</v>
      </c>
    </row>
    <row r="37" spans="1:16">
      <c r="A37" s="61">
        <v>2</v>
      </c>
      <c r="B37" s="61"/>
      <c r="C37" s="68" t="s">
        <v>422</v>
      </c>
      <c r="D37" s="61" t="s">
        <v>122</v>
      </c>
      <c r="E37" s="82">
        <v>108800</v>
      </c>
      <c r="F37" s="61">
        <v>1</v>
      </c>
      <c r="G37" s="61">
        <f>F37*E37</f>
        <v>108800</v>
      </c>
      <c r="H37" s="61"/>
      <c r="I37" s="61"/>
      <c r="J37" s="2"/>
      <c r="K37" s="2"/>
      <c r="L37" s="73"/>
      <c r="M37" s="61"/>
      <c r="N37" s="30"/>
      <c r="O37" s="30"/>
      <c r="P37" s="30">
        <f t="shared" si="1"/>
        <v>108800</v>
      </c>
    </row>
    <row r="38" spans="1:16">
      <c r="A38" s="61">
        <v>3</v>
      </c>
      <c r="B38" s="61"/>
      <c r="C38" s="68" t="s">
        <v>423</v>
      </c>
      <c r="D38" s="61" t="s">
        <v>122</v>
      </c>
      <c r="E38" s="82">
        <v>100000</v>
      </c>
      <c r="F38" s="61">
        <v>1</v>
      </c>
      <c r="G38" s="61">
        <f>F38*E38</f>
        <v>100000</v>
      </c>
      <c r="H38" s="61"/>
      <c r="I38" s="61"/>
      <c r="J38" s="2"/>
      <c r="K38" s="2"/>
      <c r="L38" s="73"/>
      <c r="M38" s="61"/>
      <c r="N38" s="30"/>
      <c r="O38" s="30"/>
      <c r="P38" s="30">
        <f t="shared" si="1"/>
        <v>100000</v>
      </c>
    </row>
    <row r="39" spans="1:16">
      <c r="A39" s="61">
        <v>4</v>
      </c>
      <c r="B39" s="83" t="s">
        <v>424</v>
      </c>
      <c r="C39" s="68" t="s">
        <v>425</v>
      </c>
      <c r="D39" s="61" t="s">
        <v>122</v>
      </c>
      <c r="E39" s="69">
        <v>98000</v>
      </c>
      <c r="F39" s="19"/>
      <c r="G39" s="80"/>
      <c r="H39" s="61"/>
      <c r="I39" s="61"/>
      <c r="J39" s="2"/>
      <c r="K39" s="2"/>
      <c r="L39" s="64">
        <v>1</v>
      </c>
      <c r="M39" s="61">
        <f>L39*E39</f>
        <v>98000</v>
      </c>
      <c r="N39" s="30"/>
      <c r="O39" s="30"/>
      <c r="P39" s="30">
        <f t="shared" si="1"/>
        <v>98000</v>
      </c>
    </row>
    <row r="40" spans="1:16">
      <c r="A40" s="38"/>
      <c r="B40" s="81"/>
      <c r="C40" s="17" t="s">
        <v>426</v>
      </c>
      <c r="D40" s="61"/>
      <c r="E40" s="69"/>
      <c r="F40" s="19"/>
      <c r="G40" s="80"/>
      <c r="H40" s="61"/>
      <c r="I40" s="80"/>
      <c r="J40" s="2"/>
      <c r="K40" s="2"/>
      <c r="L40" s="64"/>
      <c r="M40" s="61"/>
      <c r="N40" s="30"/>
      <c r="O40" s="30"/>
      <c r="P40" s="30"/>
    </row>
    <row r="41" spans="1:16">
      <c r="A41" s="61">
        <v>1</v>
      </c>
      <c r="B41" s="61"/>
      <c r="C41" s="68" t="s">
        <v>427</v>
      </c>
      <c r="D41" s="61" t="s">
        <v>122</v>
      </c>
      <c r="E41" s="69">
        <v>50000</v>
      </c>
      <c r="F41" s="61"/>
      <c r="G41" s="61"/>
      <c r="H41" s="61"/>
      <c r="I41" s="61"/>
      <c r="J41" s="2"/>
      <c r="K41" s="2"/>
      <c r="L41" s="64">
        <v>2</v>
      </c>
      <c r="M41" s="19">
        <f>L41*E41</f>
        <v>100000</v>
      </c>
      <c r="N41" s="19"/>
      <c r="O41" s="19"/>
      <c r="P41" s="30">
        <f t="shared" si="1"/>
        <v>100000</v>
      </c>
    </row>
    <row r="42" spans="1:16" ht="25.5">
      <c r="A42" s="61">
        <v>2</v>
      </c>
      <c r="B42" s="61"/>
      <c r="C42" s="68" t="s">
        <v>428</v>
      </c>
      <c r="D42" s="61" t="s">
        <v>122</v>
      </c>
      <c r="E42" s="69">
        <v>20000</v>
      </c>
      <c r="F42" s="61"/>
      <c r="G42" s="61"/>
      <c r="H42" s="61"/>
      <c r="I42" s="61"/>
      <c r="J42" s="2"/>
      <c r="K42" s="2"/>
      <c r="L42" s="64">
        <v>1</v>
      </c>
      <c r="M42" s="19">
        <f t="shared" ref="M42:M48" si="4">L42*E42</f>
        <v>20000</v>
      </c>
      <c r="N42" s="19"/>
      <c r="O42" s="19"/>
      <c r="P42" s="30">
        <f t="shared" si="1"/>
        <v>20000</v>
      </c>
    </row>
    <row r="43" spans="1:16" ht="25.5">
      <c r="A43" s="61">
        <v>3</v>
      </c>
      <c r="B43" s="61"/>
      <c r="C43" s="68" t="s">
        <v>429</v>
      </c>
      <c r="D43" s="61" t="s">
        <v>122</v>
      </c>
      <c r="E43" s="69">
        <v>50000</v>
      </c>
      <c r="F43" s="61"/>
      <c r="G43" s="61"/>
      <c r="H43" s="61"/>
      <c r="I43" s="61"/>
      <c r="J43" s="2"/>
      <c r="K43" s="2"/>
      <c r="L43" s="64">
        <v>1</v>
      </c>
      <c r="M43" s="19">
        <f t="shared" si="4"/>
        <v>50000</v>
      </c>
      <c r="N43" s="19"/>
      <c r="O43" s="19"/>
      <c r="P43" s="30">
        <f t="shared" si="1"/>
        <v>50000</v>
      </c>
    </row>
    <row r="44" spans="1:16" ht="25.5">
      <c r="A44" s="61">
        <v>4</v>
      </c>
      <c r="B44" s="61"/>
      <c r="C44" s="17" t="s">
        <v>430</v>
      </c>
      <c r="D44" s="115" t="s">
        <v>122</v>
      </c>
      <c r="E44" s="69">
        <v>30000</v>
      </c>
      <c r="F44" s="61"/>
      <c r="G44" s="61"/>
      <c r="H44" s="61"/>
      <c r="I44" s="61"/>
      <c r="J44" s="28"/>
      <c r="K44" s="28"/>
      <c r="L44" s="64">
        <v>1</v>
      </c>
      <c r="M44" s="19">
        <f t="shared" si="4"/>
        <v>30000</v>
      </c>
      <c r="N44" s="19"/>
      <c r="O44" s="19"/>
      <c r="P44" s="30">
        <f t="shared" si="1"/>
        <v>30000</v>
      </c>
    </row>
    <row r="45" spans="1:16">
      <c r="A45" s="61">
        <v>5</v>
      </c>
      <c r="B45" s="61"/>
      <c r="C45" s="68" t="s">
        <v>431</v>
      </c>
      <c r="D45" s="61" t="s">
        <v>122</v>
      </c>
      <c r="E45" s="69">
        <v>5000</v>
      </c>
      <c r="F45" s="61"/>
      <c r="G45" s="61"/>
      <c r="H45" s="61"/>
      <c r="I45" s="61"/>
      <c r="J45" s="2"/>
      <c r="K45" s="2"/>
      <c r="L45" s="64">
        <v>1</v>
      </c>
      <c r="M45" s="19">
        <f t="shared" si="4"/>
        <v>5000</v>
      </c>
      <c r="N45" s="19"/>
      <c r="O45" s="19"/>
      <c r="P45" s="30">
        <f t="shared" si="1"/>
        <v>5000</v>
      </c>
    </row>
    <row r="46" spans="1:16">
      <c r="A46" s="61">
        <v>6</v>
      </c>
      <c r="B46" s="61"/>
      <c r="C46" s="68" t="s">
        <v>432</v>
      </c>
      <c r="D46" s="61" t="s">
        <v>122</v>
      </c>
      <c r="E46" s="69">
        <v>15000</v>
      </c>
      <c r="F46" s="61"/>
      <c r="G46" s="61"/>
      <c r="H46" s="61"/>
      <c r="I46" s="61"/>
      <c r="J46" s="2"/>
      <c r="K46" s="2"/>
      <c r="L46" s="64">
        <v>1</v>
      </c>
      <c r="M46" s="19">
        <f t="shared" si="4"/>
        <v>15000</v>
      </c>
      <c r="N46" s="19"/>
      <c r="O46" s="19"/>
      <c r="P46" s="30">
        <f t="shared" si="1"/>
        <v>15000</v>
      </c>
    </row>
    <row r="47" spans="1:16">
      <c r="A47" s="61">
        <v>7</v>
      </c>
      <c r="B47" s="61"/>
      <c r="C47" s="68" t="s">
        <v>433</v>
      </c>
      <c r="D47" s="61" t="s">
        <v>122</v>
      </c>
      <c r="E47" s="69">
        <v>25000</v>
      </c>
      <c r="F47" s="61"/>
      <c r="G47" s="61"/>
      <c r="H47" s="61"/>
      <c r="I47" s="61"/>
      <c r="J47" s="2"/>
      <c r="K47" s="2"/>
      <c r="L47" s="64">
        <v>2</v>
      </c>
      <c r="M47" s="19">
        <f t="shared" si="4"/>
        <v>50000</v>
      </c>
      <c r="N47" s="19"/>
      <c r="O47" s="19"/>
      <c r="P47" s="30">
        <f t="shared" si="1"/>
        <v>50000</v>
      </c>
    </row>
    <row r="48" spans="1:16">
      <c r="A48" s="61">
        <v>8</v>
      </c>
      <c r="B48" s="61"/>
      <c r="C48" s="68" t="s">
        <v>434</v>
      </c>
      <c r="D48" s="61" t="s">
        <v>122</v>
      </c>
      <c r="E48" s="69">
        <v>15000</v>
      </c>
      <c r="F48" s="61"/>
      <c r="G48" s="61"/>
      <c r="H48" s="61"/>
      <c r="I48" s="61"/>
      <c r="J48" s="2"/>
      <c r="K48" s="2"/>
      <c r="L48" s="64">
        <v>4</v>
      </c>
      <c r="M48" s="19">
        <f t="shared" si="4"/>
        <v>60000</v>
      </c>
      <c r="N48" s="19"/>
      <c r="O48" s="19"/>
      <c r="P48" s="30">
        <f t="shared" si="1"/>
        <v>60000</v>
      </c>
    </row>
    <row r="49" spans="1:16">
      <c r="A49" s="38"/>
      <c r="B49" s="38"/>
      <c r="C49" s="17" t="s">
        <v>435</v>
      </c>
      <c r="D49" s="61"/>
      <c r="E49" s="69"/>
      <c r="F49" s="64"/>
      <c r="G49" s="80"/>
      <c r="H49" s="64"/>
      <c r="I49" s="80"/>
      <c r="J49" s="2"/>
      <c r="K49" s="2"/>
      <c r="L49" s="64"/>
      <c r="M49" s="19"/>
      <c r="N49" s="19"/>
      <c r="O49" s="19"/>
      <c r="P49" s="30"/>
    </row>
    <row r="50" spans="1:16">
      <c r="A50" s="61">
        <v>1</v>
      </c>
      <c r="B50" s="67" t="s">
        <v>436</v>
      </c>
      <c r="C50" s="68" t="s">
        <v>437</v>
      </c>
      <c r="D50" s="61" t="s">
        <v>122</v>
      </c>
      <c r="E50" s="69">
        <v>250</v>
      </c>
      <c r="F50" s="61"/>
      <c r="G50" s="61"/>
      <c r="H50" s="61"/>
      <c r="I50" s="61"/>
      <c r="J50" s="2"/>
      <c r="K50" s="2"/>
      <c r="L50" s="64">
        <v>46</v>
      </c>
      <c r="M50" s="19">
        <f>L50*E50</f>
        <v>11500</v>
      </c>
      <c r="N50" s="30"/>
      <c r="O50" s="30"/>
      <c r="P50" s="30">
        <f t="shared" ref="P50:P78" si="5">G50+I50+K50+M50+O50</f>
        <v>11500</v>
      </c>
    </row>
    <row r="51" spans="1:16">
      <c r="A51" s="61">
        <v>2</v>
      </c>
      <c r="B51" s="84" t="s">
        <v>438</v>
      </c>
      <c r="C51" s="68" t="s">
        <v>439</v>
      </c>
      <c r="D51" s="61" t="s">
        <v>122</v>
      </c>
      <c r="E51" s="69">
        <v>250</v>
      </c>
      <c r="F51" s="61">
        <v>24</v>
      </c>
      <c r="G51" s="61">
        <f>F51*E51</f>
        <v>6000</v>
      </c>
      <c r="H51" s="61"/>
      <c r="I51" s="61"/>
      <c r="J51" s="2"/>
      <c r="K51" s="2"/>
      <c r="L51" s="64"/>
      <c r="M51" s="19"/>
      <c r="N51" s="30"/>
      <c r="O51" s="30"/>
      <c r="P51" s="30">
        <f t="shared" si="5"/>
        <v>6000</v>
      </c>
    </row>
    <row r="52" spans="1:16">
      <c r="A52" s="61">
        <v>3</v>
      </c>
      <c r="B52" s="61"/>
      <c r="C52" s="68" t="s">
        <v>440</v>
      </c>
      <c r="D52" s="61" t="s">
        <v>122</v>
      </c>
      <c r="E52" s="69">
        <v>150</v>
      </c>
      <c r="F52" s="61"/>
      <c r="G52" s="61"/>
      <c r="H52" s="61"/>
      <c r="I52" s="61"/>
      <c r="J52" s="2"/>
      <c r="K52" s="2"/>
      <c r="L52" s="64">
        <v>7</v>
      </c>
      <c r="M52" s="19">
        <f>L52*E52</f>
        <v>1050</v>
      </c>
      <c r="N52" s="30"/>
      <c r="O52" s="30"/>
      <c r="P52" s="30">
        <f t="shared" si="5"/>
        <v>1050</v>
      </c>
    </row>
    <row r="53" spans="1:16">
      <c r="A53" s="61">
        <v>4</v>
      </c>
      <c r="B53" s="83" t="s">
        <v>441</v>
      </c>
      <c r="C53" s="68" t="s">
        <v>442</v>
      </c>
      <c r="D53" s="61" t="s">
        <v>122</v>
      </c>
      <c r="E53" s="69">
        <v>100</v>
      </c>
      <c r="F53" s="61">
        <v>10</v>
      </c>
      <c r="G53" s="61">
        <f>F53*E53</f>
        <v>1000</v>
      </c>
      <c r="H53" s="61"/>
      <c r="I53" s="61"/>
      <c r="J53" s="2"/>
      <c r="K53" s="2"/>
      <c r="L53" s="64"/>
      <c r="M53" s="19"/>
      <c r="N53" s="30"/>
      <c r="O53" s="30"/>
      <c r="P53" s="30">
        <f t="shared" si="5"/>
        <v>1000</v>
      </c>
    </row>
    <row r="54" spans="1:16">
      <c r="A54" s="61">
        <v>5</v>
      </c>
      <c r="B54" s="61"/>
      <c r="C54" s="68" t="s">
        <v>443</v>
      </c>
      <c r="D54" s="61" t="s">
        <v>122</v>
      </c>
      <c r="E54" s="69">
        <v>150</v>
      </c>
      <c r="F54" s="61">
        <v>19</v>
      </c>
      <c r="G54" s="61">
        <f t="shared" ref="G54:G55" si="6">F54*E54</f>
        <v>2850</v>
      </c>
      <c r="H54" s="61"/>
      <c r="I54" s="61"/>
      <c r="J54" s="2"/>
      <c r="K54" s="2"/>
      <c r="L54" s="64"/>
      <c r="M54" s="19"/>
      <c r="N54" s="30"/>
      <c r="O54" s="30"/>
      <c r="P54" s="30">
        <f t="shared" si="5"/>
        <v>2850</v>
      </c>
    </row>
    <row r="55" spans="1:16">
      <c r="A55" s="61">
        <v>6</v>
      </c>
      <c r="B55" s="83"/>
      <c r="C55" s="68" t="s">
        <v>444</v>
      </c>
      <c r="D55" s="61" t="s">
        <v>122</v>
      </c>
      <c r="E55" s="69">
        <v>100</v>
      </c>
      <c r="F55" s="61">
        <v>16</v>
      </c>
      <c r="G55" s="61">
        <f t="shared" si="6"/>
        <v>1600</v>
      </c>
      <c r="H55" s="61"/>
      <c r="I55" s="61"/>
      <c r="J55" s="2"/>
      <c r="K55" s="2"/>
      <c r="L55" s="64"/>
      <c r="M55" s="19"/>
      <c r="N55" s="30"/>
      <c r="O55" s="30"/>
      <c r="P55" s="30">
        <f t="shared" si="5"/>
        <v>1600</v>
      </c>
    </row>
    <row r="56" spans="1:16">
      <c r="A56" s="61">
        <v>7</v>
      </c>
      <c r="B56" s="61"/>
      <c r="C56" s="68" t="s">
        <v>445</v>
      </c>
      <c r="D56" s="61" t="s">
        <v>122</v>
      </c>
      <c r="E56" s="69">
        <v>10</v>
      </c>
      <c r="F56" s="61"/>
      <c r="G56" s="61"/>
      <c r="H56" s="61"/>
      <c r="I56" s="61"/>
      <c r="J56" s="2"/>
      <c r="K56" s="2"/>
      <c r="L56" s="64">
        <v>5</v>
      </c>
      <c r="M56" s="19">
        <f>L56*E56</f>
        <v>50</v>
      </c>
      <c r="N56" s="30"/>
      <c r="O56" s="30"/>
      <c r="P56" s="30">
        <f t="shared" si="5"/>
        <v>50</v>
      </c>
    </row>
    <row r="57" spans="1:16">
      <c r="A57" s="61">
        <v>8</v>
      </c>
      <c r="B57" s="61"/>
      <c r="C57" s="68" t="s">
        <v>446</v>
      </c>
      <c r="D57" s="61" t="s">
        <v>122</v>
      </c>
      <c r="E57" s="69">
        <v>40</v>
      </c>
      <c r="F57" s="61">
        <v>1</v>
      </c>
      <c r="G57" s="61">
        <f>F57*E57</f>
        <v>40</v>
      </c>
      <c r="H57" s="61"/>
      <c r="I57" s="61"/>
      <c r="J57" s="2"/>
      <c r="K57" s="2"/>
      <c r="L57" s="64"/>
      <c r="M57" s="19"/>
      <c r="N57" s="30"/>
      <c r="O57" s="30"/>
      <c r="P57" s="30">
        <f t="shared" si="5"/>
        <v>40</v>
      </c>
    </row>
    <row r="58" spans="1:16">
      <c r="A58" s="61">
        <v>9</v>
      </c>
      <c r="B58" s="61"/>
      <c r="C58" s="68" t="s">
        <v>447</v>
      </c>
      <c r="D58" s="61" t="s">
        <v>122</v>
      </c>
      <c r="E58" s="69">
        <v>10</v>
      </c>
      <c r="F58" s="61">
        <v>15</v>
      </c>
      <c r="G58" s="61">
        <f t="shared" ref="G58:G63" si="7">F58*E58</f>
        <v>150</v>
      </c>
      <c r="H58" s="61"/>
      <c r="I58" s="61"/>
      <c r="J58" s="2"/>
      <c r="K58" s="2"/>
      <c r="L58" s="64"/>
      <c r="M58" s="19"/>
      <c r="N58" s="30"/>
      <c r="O58" s="30"/>
      <c r="P58" s="30">
        <f t="shared" si="5"/>
        <v>150</v>
      </c>
    </row>
    <row r="59" spans="1:16" ht="25.5">
      <c r="A59" s="61">
        <v>10</v>
      </c>
      <c r="B59" s="61"/>
      <c r="C59" s="68" t="s">
        <v>448</v>
      </c>
      <c r="D59" s="61" t="s">
        <v>122</v>
      </c>
      <c r="E59" s="69">
        <v>275</v>
      </c>
      <c r="F59" s="61">
        <v>3</v>
      </c>
      <c r="G59" s="61">
        <f t="shared" si="7"/>
        <v>825</v>
      </c>
      <c r="H59" s="61"/>
      <c r="I59" s="61"/>
      <c r="J59" s="2"/>
      <c r="K59" s="2"/>
      <c r="L59" s="64"/>
      <c r="M59" s="19"/>
      <c r="N59" s="30"/>
      <c r="O59" s="30"/>
      <c r="P59" s="30">
        <f t="shared" si="5"/>
        <v>825</v>
      </c>
    </row>
    <row r="60" spans="1:16" ht="25.5">
      <c r="A60" s="61">
        <v>11</v>
      </c>
      <c r="B60" s="61"/>
      <c r="C60" s="68" t="s">
        <v>449</v>
      </c>
      <c r="D60" s="61" t="s">
        <v>122</v>
      </c>
      <c r="E60" s="69">
        <v>275</v>
      </c>
      <c r="F60" s="61">
        <v>3</v>
      </c>
      <c r="G60" s="61">
        <f t="shared" si="7"/>
        <v>825</v>
      </c>
      <c r="H60" s="61"/>
      <c r="I60" s="61"/>
      <c r="J60" s="2"/>
      <c r="K60" s="2"/>
      <c r="L60" s="64"/>
      <c r="M60" s="19"/>
      <c r="N60" s="30"/>
      <c r="O60" s="30"/>
      <c r="P60" s="30">
        <f t="shared" si="5"/>
        <v>825</v>
      </c>
    </row>
    <row r="61" spans="1:16">
      <c r="A61" s="61">
        <v>12</v>
      </c>
      <c r="B61" s="61"/>
      <c r="C61" s="68" t="s">
        <v>450</v>
      </c>
      <c r="D61" s="61" t="s">
        <v>122</v>
      </c>
      <c r="E61" s="69">
        <v>50</v>
      </c>
      <c r="F61" s="61">
        <v>3</v>
      </c>
      <c r="G61" s="61">
        <f t="shared" si="7"/>
        <v>150</v>
      </c>
      <c r="H61" s="61"/>
      <c r="I61" s="61"/>
      <c r="J61" s="2"/>
      <c r="K61" s="2"/>
      <c r="L61" s="64"/>
      <c r="M61" s="19"/>
      <c r="N61" s="30"/>
      <c r="O61" s="30"/>
      <c r="P61" s="30">
        <f t="shared" si="5"/>
        <v>150</v>
      </c>
    </row>
    <row r="62" spans="1:16">
      <c r="A62" s="61">
        <v>13</v>
      </c>
      <c r="B62" s="83" t="s">
        <v>451</v>
      </c>
      <c r="C62" s="68" t="s">
        <v>452</v>
      </c>
      <c r="D62" s="61" t="s">
        <v>122</v>
      </c>
      <c r="E62" s="69">
        <v>350</v>
      </c>
      <c r="F62" s="61">
        <v>12</v>
      </c>
      <c r="G62" s="61">
        <f t="shared" si="7"/>
        <v>4200</v>
      </c>
      <c r="H62" s="61"/>
      <c r="I62" s="61"/>
      <c r="J62" s="2"/>
      <c r="K62" s="2"/>
      <c r="L62" s="64"/>
      <c r="M62" s="19"/>
      <c r="N62" s="30"/>
      <c r="O62" s="30"/>
      <c r="P62" s="30">
        <f t="shared" si="5"/>
        <v>4200</v>
      </c>
    </row>
    <row r="63" spans="1:16">
      <c r="A63" s="61">
        <v>14</v>
      </c>
      <c r="B63" s="83" t="s">
        <v>453</v>
      </c>
      <c r="C63" s="68" t="s">
        <v>454</v>
      </c>
      <c r="D63" s="61" t="s">
        <v>122</v>
      </c>
      <c r="E63" s="69">
        <v>650</v>
      </c>
      <c r="F63" s="61">
        <v>49</v>
      </c>
      <c r="G63" s="61">
        <f t="shared" si="7"/>
        <v>31850</v>
      </c>
      <c r="H63" s="61"/>
      <c r="I63" s="61"/>
      <c r="J63" s="2"/>
      <c r="K63" s="2"/>
      <c r="L63" s="64"/>
      <c r="M63" s="19"/>
      <c r="N63" s="30"/>
      <c r="O63" s="30"/>
      <c r="P63" s="30">
        <f t="shared" si="5"/>
        <v>31850</v>
      </c>
    </row>
    <row r="64" spans="1:16">
      <c r="A64" s="61">
        <v>15</v>
      </c>
      <c r="B64" s="61"/>
      <c r="C64" s="68" t="s">
        <v>455</v>
      </c>
      <c r="D64" s="61" t="s">
        <v>122</v>
      </c>
      <c r="E64" s="69">
        <v>11</v>
      </c>
      <c r="F64" s="61"/>
      <c r="G64" s="61"/>
      <c r="H64" s="61"/>
      <c r="I64" s="61"/>
      <c r="J64" s="2"/>
      <c r="K64" s="2"/>
      <c r="L64" s="64">
        <v>57</v>
      </c>
      <c r="M64" s="19">
        <f>L64*E64</f>
        <v>627</v>
      </c>
      <c r="N64" s="30"/>
      <c r="O64" s="30"/>
      <c r="P64" s="30">
        <f t="shared" si="5"/>
        <v>627</v>
      </c>
    </row>
    <row r="65" spans="1:16">
      <c r="A65" s="61">
        <v>16</v>
      </c>
      <c r="B65" s="61"/>
      <c r="C65" s="68" t="s">
        <v>456</v>
      </c>
      <c r="D65" s="61" t="s">
        <v>122</v>
      </c>
      <c r="E65" s="69">
        <v>100</v>
      </c>
      <c r="F65" s="61"/>
      <c r="G65" s="61"/>
      <c r="H65" s="61"/>
      <c r="I65" s="61"/>
      <c r="J65" s="2"/>
      <c r="K65" s="2"/>
      <c r="L65" s="64">
        <v>5</v>
      </c>
      <c r="M65" s="19">
        <f t="shared" ref="M65:M66" si="8">L65*E65</f>
        <v>500</v>
      </c>
      <c r="N65" s="30"/>
      <c r="O65" s="30"/>
      <c r="P65" s="30">
        <f t="shared" si="5"/>
        <v>500</v>
      </c>
    </row>
    <row r="66" spans="1:16">
      <c r="A66" s="61">
        <v>17</v>
      </c>
      <c r="B66" s="61"/>
      <c r="C66" s="68" t="s">
        <v>457</v>
      </c>
      <c r="D66" s="61" t="s">
        <v>122</v>
      </c>
      <c r="E66" s="69">
        <v>25</v>
      </c>
      <c r="F66" s="61"/>
      <c r="G66" s="61"/>
      <c r="H66" s="61"/>
      <c r="I66" s="61"/>
      <c r="J66" s="2"/>
      <c r="K66" s="2"/>
      <c r="L66" s="64">
        <v>52</v>
      </c>
      <c r="M66" s="19">
        <f t="shared" si="8"/>
        <v>1300</v>
      </c>
      <c r="N66" s="30"/>
      <c r="O66" s="30"/>
      <c r="P66" s="30">
        <f t="shared" si="5"/>
        <v>1300</v>
      </c>
    </row>
    <row r="67" spans="1:16">
      <c r="A67" s="38"/>
      <c r="B67" s="38"/>
      <c r="C67" s="17" t="s">
        <v>458</v>
      </c>
      <c r="D67" s="61"/>
      <c r="E67" s="69"/>
      <c r="F67" s="64"/>
      <c r="G67" s="80"/>
      <c r="H67" s="64"/>
      <c r="I67" s="80"/>
      <c r="J67" s="2"/>
      <c r="K67" s="2"/>
      <c r="L67" s="64"/>
      <c r="M67" s="19"/>
      <c r="N67" s="30"/>
      <c r="O67" s="30"/>
      <c r="P67" s="30"/>
    </row>
    <row r="68" spans="1:16" ht="25.5">
      <c r="A68" s="61">
        <v>1</v>
      </c>
      <c r="B68" s="61"/>
      <c r="C68" s="68" t="s">
        <v>459</v>
      </c>
      <c r="D68" s="61" t="s">
        <v>122</v>
      </c>
      <c r="E68" s="69">
        <v>50</v>
      </c>
      <c r="F68" s="61"/>
      <c r="G68" s="61"/>
      <c r="H68" s="61"/>
      <c r="I68" s="61"/>
      <c r="J68" s="2"/>
      <c r="K68" s="2"/>
      <c r="L68" s="64">
        <v>6</v>
      </c>
      <c r="M68" s="19">
        <f>L68*E68</f>
        <v>300</v>
      </c>
      <c r="N68" s="30"/>
      <c r="O68" s="30"/>
      <c r="P68" s="30">
        <f t="shared" si="5"/>
        <v>300</v>
      </c>
    </row>
    <row r="69" spans="1:16">
      <c r="A69" s="61">
        <v>2</v>
      </c>
      <c r="B69" s="61"/>
      <c r="C69" s="68" t="s">
        <v>460</v>
      </c>
      <c r="D69" s="61" t="s">
        <v>122</v>
      </c>
      <c r="E69" s="69">
        <v>45</v>
      </c>
      <c r="F69" s="61"/>
      <c r="G69" s="61"/>
      <c r="H69" s="61"/>
      <c r="I69" s="61"/>
      <c r="J69" s="2"/>
      <c r="K69" s="2"/>
      <c r="L69" s="64">
        <v>1</v>
      </c>
      <c r="M69" s="19">
        <f t="shared" ref="M69:M78" si="9">L69*E69</f>
        <v>45</v>
      </c>
      <c r="N69" s="30"/>
      <c r="O69" s="30"/>
      <c r="P69" s="30">
        <f t="shared" si="5"/>
        <v>45</v>
      </c>
    </row>
    <row r="70" spans="1:16">
      <c r="A70" s="61">
        <v>3</v>
      </c>
      <c r="B70" s="61"/>
      <c r="C70" s="68" t="s">
        <v>461</v>
      </c>
      <c r="D70" s="61" t="s">
        <v>122</v>
      </c>
      <c r="E70" s="69">
        <v>40</v>
      </c>
      <c r="F70" s="61"/>
      <c r="G70" s="61"/>
      <c r="H70" s="61"/>
      <c r="I70" s="61"/>
      <c r="J70" s="2"/>
      <c r="K70" s="2"/>
      <c r="L70" s="64">
        <v>6</v>
      </c>
      <c r="M70" s="19">
        <f t="shared" si="9"/>
        <v>240</v>
      </c>
      <c r="N70" s="30"/>
      <c r="O70" s="30"/>
      <c r="P70" s="30">
        <f t="shared" si="5"/>
        <v>240</v>
      </c>
    </row>
    <row r="71" spans="1:16">
      <c r="A71" s="61">
        <v>4</v>
      </c>
      <c r="B71" s="61"/>
      <c r="C71" s="68" t="s">
        <v>462</v>
      </c>
      <c r="D71" s="61" t="s">
        <v>122</v>
      </c>
      <c r="E71" s="69">
        <v>45</v>
      </c>
      <c r="F71" s="61"/>
      <c r="G71" s="61"/>
      <c r="H71" s="61"/>
      <c r="I71" s="61"/>
      <c r="J71" s="2"/>
      <c r="K71" s="2"/>
      <c r="L71" s="64">
        <v>3</v>
      </c>
      <c r="M71" s="19">
        <f t="shared" si="9"/>
        <v>135</v>
      </c>
      <c r="N71" s="30"/>
      <c r="O71" s="30"/>
      <c r="P71" s="30">
        <f t="shared" si="5"/>
        <v>135</v>
      </c>
    </row>
    <row r="72" spans="1:16">
      <c r="A72" s="61">
        <v>5</v>
      </c>
      <c r="B72" s="61"/>
      <c r="C72" s="68" t="s">
        <v>463</v>
      </c>
      <c r="D72" s="61" t="s">
        <v>122</v>
      </c>
      <c r="E72" s="69">
        <v>55</v>
      </c>
      <c r="F72" s="61"/>
      <c r="G72" s="61"/>
      <c r="H72" s="61"/>
      <c r="I72" s="61"/>
      <c r="J72" s="2"/>
      <c r="K72" s="2"/>
      <c r="L72" s="64">
        <v>2</v>
      </c>
      <c r="M72" s="19">
        <f t="shared" si="9"/>
        <v>110</v>
      </c>
      <c r="N72" s="30"/>
      <c r="O72" s="30"/>
      <c r="P72" s="30">
        <f t="shared" si="5"/>
        <v>110</v>
      </c>
    </row>
    <row r="73" spans="1:16">
      <c r="A73" s="61">
        <v>6</v>
      </c>
      <c r="B73" s="61"/>
      <c r="C73" s="68" t="s">
        <v>464</v>
      </c>
      <c r="D73" s="61" t="s">
        <v>122</v>
      </c>
      <c r="E73" s="69">
        <v>12</v>
      </c>
      <c r="F73" s="61"/>
      <c r="G73" s="61"/>
      <c r="H73" s="61"/>
      <c r="I73" s="61"/>
      <c r="J73" s="2"/>
      <c r="K73" s="2"/>
      <c r="L73" s="64">
        <v>10</v>
      </c>
      <c r="M73" s="19">
        <f t="shared" si="9"/>
        <v>120</v>
      </c>
      <c r="N73" s="30"/>
      <c r="O73" s="30"/>
      <c r="P73" s="30">
        <f t="shared" si="5"/>
        <v>120</v>
      </c>
    </row>
    <row r="74" spans="1:16">
      <c r="A74" s="61">
        <v>7</v>
      </c>
      <c r="B74" s="61"/>
      <c r="C74" s="68" t="s">
        <v>465</v>
      </c>
      <c r="D74" s="115" t="s">
        <v>122</v>
      </c>
      <c r="E74" s="69">
        <v>42</v>
      </c>
      <c r="F74" s="115"/>
      <c r="G74" s="115"/>
      <c r="H74" s="115"/>
      <c r="I74" s="115"/>
      <c r="J74" s="2"/>
      <c r="K74" s="2"/>
      <c r="L74" s="85">
        <v>10</v>
      </c>
      <c r="M74" s="19">
        <f t="shared" si="9"/>
        <v>420</v>
      </c>
      <c r="N74" s="30"/>
      <c r="O74" s="30"/>
      <c r="P74" s="30">
        <f t="shared" si="5"/>
        <v>420</v>
      </c>
    </row>
    <row r="75" spans="1:16">
      <c r="A75" s="61">
        <v>8</v>
      </c>
      <c r="B75" s="61"/>
      <c r="C75" s="68" t="s">
        <v>466</v>
      </c>
      <c r="D75" s="61" t="s">
        <v>122</v>
      </c>
      <c r="E75" s="69">
        <v>2</v>
      </c>
      <c r="F75" s="61"/>
      <c r="G75" s="61"/>
      <c r="H75" s="61"/>
      <c r="I75" s="61"/>
      <c r="J75" s="2"/>
      <c r="K75" s="2"/>
      <c r="L75" s="64">
        <v>19</v>
      </c>
      <c r="M75" s="19">
        <f t="shared" si="9"/>
        <v>38</v>
      </c>
      <c r="N75" s="30"/>
      <c r="O75" s="30"/>
      <c r="P75" s="30">
        <f t="shared" si="5"/>
        <v>38</v>
      </c>
    </row>
    <row r="76" spans="1:16">
      <c r="A76" s="61">
        <v>9</v>
      </c>
      <c r="B76" s="61"/>
      <c r="C76" s="68" t="s">
        <v>467</v>
      </c>
      <c r="D76" s="61" t="s">
        <v>122</v>
      </c>
      <c r="E76" s="69">
        <v>25</v>
      </c>
      <c r="F76" s="61"/>
      <c r="G76" s="61"/>
      <c r="H76" s="61"/>
      <c r="I76" s="61"/>
      <c r="J76" s="2"/>
      <c r="K76" s="2"/>
      <c r="L76" s="64">
        <v>6</v>
      </c>
      <c r="M76" s="19">
        <f t="shared" si="9"/>
        <v>150</v>
      </c>
      <c r="N76" s="30"/>
      <c r="O76" s="30"/>
      <c r="P76" s="30">
        <f t="shared" si="5"/>
        <v>150</v>
      </c>
    </row>
    <row r="77" spans="1:16">
      <c r="A77" s="61">
        <v>10</v>
      </c>
      <c r="B77" s="61"/>
      <c r="C77" s="68" t="s">
        <v>468</v>
      </c>
      <c r="D77" s="61" t="s">
        <v>122</v>
      </c>
      <c r="E77" s="69">
        <v>45</v>
      </c>
      <c r="F77" s="61"/>
      <c r="G77" s="61"/>
      <c r="H77" s="61"/>
      <c r="I77" s="61"/>
      <c r="J77" s="2"/>
      <c r="K77" s="2"/>
      <c r="L77" s="64">
        <v>9</v>
      </c>
      <c r="M77" s="19">
        <f t="shared" si="9"/>
        <v>405</v>
      </c>
      <c r="N77" s="30"/>
      <c r="O77" s="30"/>
      <c r="P77" s="30">
        <f t="shared" si="5"/>
        <v>405</v>
      </c>
    </row>
    <row r="78" spans="1:16" s="86" customFormat="1">
      <c r="A78" s="61">
        <v>11</v>
      </c>
      <c r="B78" s="61"/>
      <c r="C78" s="68" t="s">
        <v>469</v>
      </c>
      <c r="D78" s="61" t="s">
        <v>122</v>
      </c>
      <c r="E78" s="69">
        <v>60</v>
      </c>
      <c r="F78" s="61"/>
      <c r="G78" s="61"/>
      <c r="H78" s="61"/>
      <c r="I78" s="61"/>
      <c r="J78" s="2"/>
      <c r="K78" s="2"/>
      <c r="L78" s="64">
        <v>1</v>
      </c>
      <c r="M78" s="19">
        <f t="shared" si="9"/>
        <v>60</v>
      </c>
      <c r="N78" s="30"/>
      <c r="O78" s="30"/>
      <c r="P78" s="30">
        <f t="shared" si="5"/>
        <v>60</v>
      </c>
    </row>
    <row r="79" spans="1:16" ht="25.5">
      <c r="A79" s="87"/>
      <c r="B79" s="87"/>
      <c r="C79" s="17" t="s">
        <v>470</v>
      </c>
      <c r="D79" s="61"/>
      <c r="E79" s="88"/>
      <c r="F79" s="61"/>
      <c r="G79" s="61"/>
      <c r="H79" s="61"/>
      <c r="I79" s="61"/>
      <c r="J79" s="61"/>
      <c r="K79" s="61"/>
      <c r="L79" s="64"/>
      <c r="M79" s="19"/>
      <c r="N79" s="19"/>
      <c r="O79" s="19"/>
      <c r="P79" s="30"/>
    </row>
    <row r="80" spans="1:16">
      <c r="A80" s="89">
        <v>1</v>
      </c>
      <c r="B80" s="89" t="s">
        <v>471</v>
      </c>
      <c r="C80" s="17" t="s">
        <v>472</v>
      </c>
      <c r="D80" s="61" t="s">
        <v>122</v>
      </c>
      <c r="E80" s="88">
        <v>35.39</v>
      </c>
      <c r="F80" s="61"/>
      <c r="G80" s="61"/>
      <c r="H80" s="61"/>
      <c r="I80" s="61"/>
      <c r="J80" s="61"/>
      <c r="K80" s="61"/>
      <c r="L80" s="64">
        <v>54</v>
      </c>
      <c r="M80" s="19">
        <f>L80*E80</f>
        <v>1911.06</v>
      </c>
      <c r="N80" s="19"/>
      <c r="O80" s="19"/>
      <c r="P80" s="30">
        <f t="shared" ref="P80:P133" si="10">G80+I80+K80+M80+O80</f>
        <v>1911.06</v>
      </c>
    </row>
    <row r="81" spans="1:16">
      <c r="A81" s="89">
        <v>2</v>
      </c>
      <c r="B81" s="89"/>
      <c r="C81" s="17" t="s">
        <v>473</v>
      </c>
      <c r="D81" s="61" t="s">
        <v>122</v>
      </c>
      <c r="E81" s="88">
        <v>15.94</v>
      </c>
      <c r="F81" s="61"/>
      <c r="G81" s="61"/>
      <c r="H81" s="61"/>
      <c r="I81" s="61"/>
      <c r="J81" s="61"/>
      <c r="K81" s="61"/>
      <c r="L81" s="64">
        <v>27</v>
      </c>
      <c r="M81" s="19">
        <f t="shared" ref="M81:M89" si="11">L81*E81</f>
        <v>430.38</v>
      </c>
      <c r="N81" s="19"/>
      <c r="O81" s="19"/>
      <c r="P81" s="30">
        <f t="shared" si="10"/>
        <v>430.38</v>
      </c>
    </row>
    <row r="82" spans="1:16">
      <c r="A82" s="89">
        <v>3</v>
      </c>
      <c r="B82" s="89"/>
      <c r="C82" s="17" t="s">
        <v>474</v>
      </c>
      <c r="D82" s="61" t="s">
        <v>122</v>
      </c>
      <c r="E82" s="88">
        <v>15.94</v>
      </c>
      <c r="F82" s="61"/>
      <c r="G82" s="61"/>
      <c r="H82" s="61"/>
      <c r="I82" s="61"/>
      <c r="J82" s="61"/>
      <c r="K82" s="61"/>
      <c r="L82" s="64">
        <v>27</v>
      </c>
      <c r="M82" s="19">
        <f t="shared" si="11"/>
        <v>430.38</v>
      </c>
      <c r="N82" s="19"/>
      <c r="O82" s="19"/>
      <c r="P82" s="30">
        <f t="shared" si="10"/>
        <v>430.38</v>
      </c>
    </row>
    <row r="83" spans="1:16">
      <c r="A83" s="89">
        <v>4</v>
      </c>
      <c r="B83" s="89"/>
      <c r="C83" s="17" t="s">
        <v>475</v>
      </c>
      <c r="D83" s="61" t="s">
        <v>122</v>
      </c>
      <c r="E83" s="88">
        <v>25.95</v>
      </c>
      <c r="F83" s="61"/>
      <c r="G83" s="61"/>
      <c r="H83" s="61"/>
      <c r="I83" s="61"/>
      <c r="J83" s="61"/>
      <c r="K83" s="61"/>
      <c r="L83" s="64">
        <v>54</v>
      </c>
      <c r="M83" s="19">
        <f t="shared" si="11"/>
        <v>1401.3</v>
      </c>
      <c r="N83" s="19"/>
      <c r="O83" s="19"/>
      <c r="P83" s="30">
        <f t="shared" si="10"/>
        <v>1401.3</v>
      </c>
    </row>
    <row r="84" spans="1:16">
      <c r="A84" s="89">
        <v>5</v>
      </c>
      <c r="B84" s="89"/>
      <c r="C84" s="17" t="s">
        <v>476</v>
      </c>
      <c r="D84" s="61" t="s">
        <v>122</v>
      </c>
      <c r="E84" s="88">
        <v>15.94</v>
      </c>
      <c r="F84" s="61"/>
      <c r="G84" s="61"/>
      <c r="H84" s="61"/>
      <c r="I84" s="61"/>
      <c r="J84" s="61"/>
      <c r="K84" s="61"/>
      <c r="L84" s="64">
        <v>27</v>
      </c>
      <c r="M84" s="19">
        <f t="shared" si="11"/>
        <v>430.38</v>
      </c>
      <c r="N84" s="19"/>
      <c r="O84" s="19"/>
      <c r="P84" s="30">
        <f t="shared" si="10"/>
        <v>430.38</v>
      </c>
    </row>
    <row r="85" spans="1:16">
      <c r="A85" s="89">
        <v>6</v>
      </c>
      <c r="B85" s="89" t="s">
        <v>477</v>
      </c>
      <c r="C85" s="17" t="s">
        <v>478</v>
      </c>
      <c r="D85" s="61" t="s">
        <v>122</v>
      </c>
      <c r="E85" s="88">
        <v>15.94</v>
      </c>
      <c r="F85" s="61"/>
      <c r="G85" s="61"/>
      <c r="H85" s="61"/>
      <c r="I85" s="61"/>
      <c r="J85" s="61"/>
      <c r="K85" s="61"/>
      <c r="L85" s="64">
        <v>27</v>
      </c>
      <c r="M85" s="19">
        <f t="shared" si="11"/>
        <v>430.38</v>
      </c>
      <c r="N85" s="19"/>
      <c r="O85" s="19"/>
      <c r="P85" s="30">
        <f t="shared" si="10"/>
        <v>430.38</v>
      </c>
    </row>
    <row r="86" spans="1:16">
      <c r="A86" s="89">
        <v>7</v>
      </c>
      <c r="B86" s="30" t="s">
        <v>479</v>
      </c>
      <c r="C86" s="68" t="s">
        <v>480</v>
      </c>
      <c r="D86" s="61" t="s">
        <v>122</v>
      </c>
      <c r="E86" s="88">
        <v>25.95</v>
      </c>
      <c r="F86" s="61"/>
      <c r="G86" s="61"/>
      <c r="H86" s="61"/>
      <c r="I86" s="61"/>
      <c r="J86" s="2"/>
      <c r="K86" s="2"/>
      <c r="L86" s="64">
        <v>127</v>
      </c>
      <c r="M86" s="19">
        <f t="shared" si="11"/>
        <v>3295.65</v>
      </c>
      <c r="N86" s="19"/>
      <c r="O86" s="19"/>
      <c r="P86" s="30">
        <f t="shared" si="10"/>
        <v>3295.65</v>
      </c>
    </row>
    <row r="87" spans="1:16">
      <c r="A87" s="89">
        <v>8</v>
      </c>
      <c r="B87" s="30" t="s">
        <v>481</v>
      </c>
      <c r="C87" s="90" t="s">
        <v>482</v>
      </c>
      <c r="D87" s="61" t="s">
        <v>122</v>
      </c>
      <c r="E87" s="88">
        <v>25.97</v>
      </c>
      <c r="F87" s="61"/>
      <c r="G87" s="61"/>
      <c r="H87" s="61"/>
      <c r="I87" s="61"/>
      <c r="J87" s="2"/>
      <c r="K87" s="2"/>
      <c r="L87" s="64">
        <v>108</v>
      </c>
      <c r="M87" s="19">
        <f t="shared" si="11"/>
        <v>2804.7599999999998</v>
      </c>
      <c r="N87" s="19"/>
      <c r="O87" s="19"/>
      <c r="P87" s="30">
        <f t="shared" si="10"/>
        <v>2804.7599999999998</v>
      </c>
    </row>
    <row r="88" spans="1:16">
      <c r="A88" s="89">
        <v>9</v>
      </c>
      <c r="B88" s="30" t="s">
        <v>483</v>
      </c>
      <c r="C88" s="90" t="s">
        <v>484</v>
      </c>
      <c r="D88" s="61" t="s">
        <v>122</v>
      </c>
      <c r="E88" s="88">
        <v>35.93</v>
      </c>
      <c r="F88" s="61"/>
      <c r="G88" s="61"/>
      <c r="H88" s="61"/>
      <c r="I88" s="61"/>
      <c r="J88" s="2"/>
      <c r="K88" s="2"/>
      <c r="L88" s="64">
        <v>54</v>
      </c>
      <c r="M88" s="19">
        <f t="shared" si="11"/>
        <v>1940.22</v>
      </c>
      <c r="N88" s="19"/>
      <c r="O88" s="19"/>
      <c r="P88" s="30">
        <f t="shared" si="10"/>
        <v>1940.22</v>
      </c>
    </row>
    <row r="89" spans="1:16">
      <c r="A89" s="89">
        <v>10</v>
      </c>
      <c r="B89" s="30" t="s">
        <v>485</v>
      </c>
      <c r="C89" s="90" t="s">
        <v>486</v>
      </c>
      <c r="D89" s="61" t="s">
        <v>122</v>
      </c>
      <c r="E89" s="88">
        <v>26.4</v>
      </c>
      <c r="F89" s="61"/>
      <c r="G89" s="61"/>
      <c r="H89" s="61"/>
      <c r="I89" s="61"/>
      <c r="J89" s="2"/>
      <c r="K89" s="2"/>
      <c r="L89" s="64">
        <v>54</v>
      </c>
      <c r="M89" s="19">
        <f t="shared" si="11"/>
        <v>1425.6</v>
      </c>
      <c r="N89" s="19"/>
      <c r="O89" s="19"/>
      <c r="P89" s="30">
        <f t="shared" si="10"/>
        <v>1425.6</v>
      </c>
    </row>
    <row r="90" spans="1:16">
      <c r="A90" s="91"/>
      <c r="B90" s="91"/>
      <c r="C90" s="17" t="s">
        <v>487</v>
      </c>
      <c r="D90" s="61"/>
      <c r="E90" s="88"/>
      <c r="F90" s="64"/>
      <c r="G90" s="80"/>
      <c r="H90" s="64"/>
      <c r="I90" s="80"/>
      <c r="J90" s="2"/>
      <c r="K90" s="2"/>
      <c r="L90" s="64"/>
      <c r="M90" s="19"/>
      <c r="N90" s="19"/>
      <c r="O90" s="19"/>
      <c r="P90" s="30"/>
    </row>
    <row r="91" spans="1:16">
      <c r="A91" s="30">
        <v>1</v>
      </c>
      <c r="B91" s="30" t="s">
        <v>488</v>
      </c>
      <c r="C91" s="90" t="s">
        <v>489</v>
      </c>
      <c r="D91" s="61" t="s">
        <v>122</v>
      </c>
      <c r="E91" s="1">
        <v>500</v>
      </c>
      <c r="F91" s="61"/>
      <c r="G91" s="61"/>
      <c r="H91" s="61"/>
      <c r="I91" s="61"/>
      <c r="J91" s="2"/>
      <c r="K91" s="2"/>
      <c r="L91" s="64">
        <v>60</v>
      </c>
      <c r="M91" s="19">
        <f>L91*E91</f>
        <v>30000</v>
      </c>
      <c r="N91" s="19"/>
      <c r="O91" s="19"/>
      <c r="P91" s="30">
        <f t="shared" si="10"/>
        <v>30000</v>
      </c>
    </row>
    <row r="92" spans="1:16">
      <c r="A92" s="30">
        <v>2</v>
      </c>
      <c r="B92" s="30" t="s">
        <v>490</v>
      </c>
      <c r="C92" s="90" t="s">
        <v>491</v>
      </c>
      <c r="D92" s="61" t="s">
        <v>122</v>
      </c>
      <c r="E92" s="1">
        <v>250</v>
      </c>
      <c r="F92" s="61"/>
      <c r="G92" s="61"/>
      <c r="H92" s="61"/>
      <c r="I92" s="61"/>
      <c r="J92" s="2"/>
      <c r="K92" s="2"/>
      <c r="L92" s="64">
        <v>30</v>
      </c>
      <c r="M92" s="19">
        <f t="shared" ref="M92:M94" si="12">L92*E92</f>
        <v>7500</v>
      </c>
      <c r="N92" s="19"/>
      <c r="O92" s="19"/>
      <c r="P92" s="30">
        <f t="shared" si="10"/>
        <v>7500</v>
      </c>
    </row>
    <row r="93" spans="1:16">
      <c r="A93" s="30">
        <v>3</v>
      </c>
      <c r="B93" s="30"/>
      <c r="C93" s="90" t="s">
        <v>492</v>
      </c>
      <c r="D93" s="61" t="s">
        <v>122</v>
      </c>
      <c r="E93" s="1">
        <v>500</v>
      </c>
      <c r="F93" s="61"/>
      <c r="G93" s="61"/>
      <c r="H93" s="61"/>
      <c r="I93" s="61"/>
      <c r="J93" s="2"/>
      <c r="K93" s="2"/>
      <c r="L93" s="64">
        <v>60</v>
      </c>
      <c r="M93" s="19">
        <f t="shared" si="12"/>
        <v>30000</v>
      </c>
      <c r="N93" s="19"/>
      <c r="O93" s="19"/>
      <c r="P93" s="30">
        <f t="shared" si="10"/>
        <v>30000</v>
      </c>
    </row>
    <row r="94" spans="1:16">
      <c r="A94" s="30">
        <v>4</v>
      </c>
      <c r="B94" s="30" t="s">
        <v>493</v>
      </c>
      <c r="C94" s="90" t="s">
        <v>494</v>
      </c>
      <c r="D94" s="61" t="s">
        <v>122</v>
      </c>
      <c r="E94" s="1">
        <v>500</v>
      </c>
      <c r="F94" s="61"/>
      <c r="G94" s="61"/>
      <c r="H94" s="61"/>
      <c r="I94" s="61"/>
      <c r="J94" s="2"/>
      <c r="K94" s="2"/>
      <c r="L94" s="64">
        <v>60</v>
      </c>
      <c r="M94" s="19">
        <f t="shared" si="12"/>
        <v>30000</v>
      </c>
      <c r="N94" s="19"/>
      <c r="O94" s="19"/>
      <c r="P94" s="30">
        <f t="shared" si="10"/>
        <v>30000</v>
      </c>
    </row>
    <row r="95" spans="1:16">
      <c r="A95" s="91"/>
      <c r="B95" s="91"/>
      <c r="C95" s="17" t="s">
        <v>495</v>
      </c>
      <c r="D95" s="61"/>
      <c r="E95" s="1"/>
      <c r="F95" s="64"/>
      <c r="G95" s="80"/>
      <c r="H95" s="64"/>
      <c r="I95" s="80"/>
      <c r="J95" s="2"/>
      <c r="K95" s="2"/>
      <c r="L95" s="64"/>
      <c r="M95" s="19"/>
      <c r="N95" s="19"/>
      <c r="O95" s="19"/>
      <c r="P95" s="30"/>
    </row>
    <row r="96" spans="1:16">
      <c r="A96" s="61">
        <v>1</v>
      </c>
      <c r="B96" s="61" t="s">
        <v>496</v>
      </c>
      <c r="C96" s="68" t="s">
        <v>497</v>
      </c>
      <c r="D96" s="61" t="s">
        <v>122</v>
      </c>
      <c r="E96" s="1">
        <v>200</v>
      </c>
      <c r="F96" s="61"/>
      <c r="G96" s="61"/>
      <c r="H96" s="61"/>
      <c r="I96" s="61"/>
      <c r="J96" s="2"/>
      <c r="K96" s="2"/>
      <c r="L96" s="64">
        <v>10</v>
      </c>
      <c r="M96" s="19">
        <f>L96*E96</f>
        <v>2000</v>
      </c>
      <c r="N96" s="19"/>
      <c r="O96" s="19"/>
      <c r="P96" s="30">
        <f t="shared" si="10"/>
        <v>2000</v>
      </c>
    </row>
    <row r="97" spans="1:16">
      <c r="A97" s="61">
        <v>2</v>
      </c>
      <c r="B97" s="61" t="s">
        <v>498</v>
      </c>
      <c r="C97" s="90" t="s">
        <v>499</v>
      </c>
      <c r="D97" s="61" t="s">
        <v>122</v>
      </c>
      <c r="E97" s="1">
        <v>1500</v>
      </c>
      <c r="F97" s="61"/>
      <c r="G97" s="61"/>
      <c r="H97" s="61"/>
      <c r="I97" s="61"/>
      <c r="J97" s="2"/>
      <c r="K97" s="2"/>
      <c r="L97" s="64">
        <v>2</v>
      </c>
      <c r="M97" s="19">
        <f t="shared" ref="M97:M124" si="13">L97*E97</f>
        <v>3000</v>
      </c>
      <c r="N97" s="19"/>
      <c r="O97" s="19"/>
      <c r="P97" s="30">
        <f t="shared" si="10"/>
        <v>3000</v>
      </c>
    </row>
    <row r="98" spans="1:16">
      <c r="A98" s="61">
        <v>3</v>
      </c>
      <c r="B98" s="61" t="s">
        <v>500</v>
      </c>
      <c r="C98" s="90" t="s">
        <v>501</v>
      </c>
      <c r="D98" s="61" t="s">
        <v>122</v>
      </c>
      <c r="E98" s="1">
        <v>20</v>
      </c>
      <c r="F98" s="61"/>
      <c r="G98" s="61"/>
      <c r="H98" s="61"/>
      <c r="I98" s="61"/>
      <c r="J98" s="2"/>
      <c r="K98" s="2"/>
      <c r="L98" s="64">
        <v>4</v>
      </c>
      <c r="M98" s="19">
        <f t="shared" si="13"/>
        <v>80</v>
      </c>
      <c r="N98" s="19"/>
      <c r="O98" s="19"/>
      <c r="P98" s="30">
        <f t="shared" si="10"/>
        <v>80</v>
      </c>
    </row>
    <row r="99" spans="1:16">
      <c r="A99" s="61">
        <v>4</v>
      </c>
      <c r="B99" s="61" t="s">
        <v>502</v>
      </c>
      <c r="C99" s="90" t="s">
        <v>503</v>
      </c>
      <c r="D99" s="61" t="s">
        <v>122</v>
      </c>
      <c r="E99" s="1">
        <v>630</v>
      </c>
      <c r="F99" s="61"/>
      <c r="G99" s="61"/>
      <c r="H99" s="61"/>
      <c r="I99" s="61"/>
      <c r="J99" s="2"/>
      <c r="K99" s="2"/>
      <c r="L99" s="64">
        <v>12</v>
      </c>
      <c r="M99" s="19">
        <f t="shared" si="13"/>
        <v>7560</v>
      </c>
      <c r="N99" s="19"/>
      <c r="O99" s="19"/>
      <c r="P99" s="30">
        <f t="shared" si="10"/>
        <v>7560</v>
      </c>
    </row>
    <row r="100" spans="1:16">
      <c r="A100" s="61">
        <v>5</v>
      </c>
      <c r="B100" s="61" t="s">
        <v>504</v>
      </c>
      <c r="C100" s="90" t="s">
        <v>505</v>
      </c>
      <c r="D100" s="61" t="s">
        <v>122</v>
      </c>
      <c r="E100" s="1">
        <v>125</v>
      </c>
      <c r="F100" s="61"/>
      <c r="G100" s="61"/>
      <c r="H100" s="61"/>
      <c r="I100" s="61"/>
      <c r="J100" s="2"/>
      <c r="K100" s="2"/>
      <c r="L100" s="64">
        <v>27</v>
      </c>
      <c r="M100" s="19">
        <f t="shared" si="13"/>
        <v>3375</v>
      </c>
      <c r="N100" s="19"/>
      <c r="O100" s="19"/>
      <c r="P100" s="30">
        <f t="shared" si="10"/>
        <v>3375</v>
      </c>
    </row>
    <row r="101" spans="1:16">
      <c r="A101" s="61">
        <v>6</v>
      </c>
      <c r="B101" s="61" t="s">
        <v>506</v>
      </c>
      <c r="C101" s="90" t="s">
        <v>507</v>
      </c>
      <c r="D101" s="61" t="s">
        <v>122</v>
      </c>
      <c r="E101" s="1">
        <v>1500</v>
      </c>
      <c r="F101" s="61"/>
      <c r="G101" s="61"/>
      <c r="H101" s="61"/>
      <c r="I101" s="61"/>
      <c r="J101" s="2"/>
      <c r="K101" s="2"/>
      <c r="L101" s="64">
        <v>21</v>
      </c>
      <c r="M101" s="19">
        <f t="shared" si="13"/>
        <v>31500</v>
      </c>
      <c r="N101" s="19"/>
      <c r="O101" s="19"/>
      <c r="P101" s="30">
        <f t="shared" si="10"/>
        <v>31500</v>
      </c>
    </row>
    <row r="102" spans="1:16">
      <c r="A102" s="61">
        <v>7</v>
      </c>
      <c r="B102" s="61" t="s">
        <v>508</v>
      </c>
      <c r="C102" s="90" t="s">
        <v>509</v>
      </c>
      <c r="D102" s="61" t="s">
        <v>122</v>
      </c>
      <c r="E102" s="1">
        <v>50</v>
      </c>
      <c r="F102" s="61"/>
      <c r="G102" s="61"/>
      <c r="H102" s="61"/>
      <c r="I102" s="61"/>
      <c r="J102" s="2"/>
      <c r="K102" s="2"/>
      <c r="L102" s="64">
        <v>42</v>
      </c>
      <c r="M102" s="19">
        <f t="shared" si="13"/>
        <v>2100</v>
      </c>
      <c r="N102" s="19"/>
      <c r="O102" s="19"/>
      <c r="P102" s="30">
        <f t="shared" si="10"/>
        <v>2100</v>
      </c>
    </row>
    <row r="103" spans="1:16">
      <c r="A103" s="61">
        <v>8</v>
      </c>
      <c r="B103" s="61" t="s">
        <v>510</v>
      </c>
      <c r="C103" s="90" t="s">
        <v>511</v>
      </c>
      <c r="D103" s="61" t="s">
        <v>122</v>
      </c>
      <c r="E103" s="1">
        <v>30</v>
      </c>
      <c r="F103" s="61"/>
      <c r="G103" s="61"/>
      <c r="H103" s="61"/>
      <c r="I103" s="61"/>
      <c r="J103" s="2"/>
      <c r="K103" s="2"/>
      <c r="L103" s="64">
        <v>350</v>
      </c>
      <c r="M103" s="19">
        <f t="shared" si="13"/>
        <v>10500</v>
      </c>
      <c r="N103" s="19"/>
      <c r="O103" s="19"/>
      <c r="P103" s="30">
        <f t="shared" si="10"/>
        <v>10500</v>
      </c>
    </row>
    <row r="104" spans="1:16">
      <c r="A104" s="61">
        <v>9</v>
      </c>
      <c r="B104" s="61" t="s">
        <v>512</v>
      </c>
      <c r="C104" s="90" t="s">
        <v>513</v>
      </c>
      <c r="D104" s="61" t="s">
        <v>122</v>
      </c>
      <c r="E104" s="1">
        <v>500</v>
      </c>
      <c r="F104" s="61"/>
      <c r="G104" s="61"/>
      <c r="H104" s="61"/>
      <c r="I104" s="61"/>
      <c r="J104" s="2"/>
      <c r="K104" s="2"/>
      <c r="L104" s="64">
        <v>30</v>
      </c>
      <c r="M104" s="19">
        <f t="shared" si="13"/>
        <v>15000</v>
      </c>
      <c r="N104" s="19"/>
      <c r="O104" s="19"/>
      <c r="P104" s="30">
        <f t="shared" si="10"/>
        <v>15000</v>
      </c>
    </row>
    <row r="105" spans="1:16" ht="25.5">
      <c r="A105" s="61">
        <v>10</v>
      </c>
      <c r="B105" s="61"/>
      <c r="C105" s="68" t="s">
        <v>514</v>
      </c>
      <c r="D105" s="61" t="s">
        <v>515</v>
      </c>
      <c r="E105" s="1">
        <v>30</v>
      </c>
      <c r="F105" s="61"/>
      <c r="G105" s="61"/>
      <c r="H105" s="61"/>
      <c r="I105" s="61"/>
      <c r="J105" s="2"/>
      <c r="K105" s="2"/>
      <c r="L105" s="64">
        <v>200</v>
      </c>
      <c r="M105" s="2">
        <f t="shared" si="13"/>
        <v>6000</v>
      </c>
      <c r="N105" s="19"/>
      <c r="O105" s="19"/>
      <c r="P105" s="30">
        <f t="shared" si="10"/>
        <v>6000</v>
      </c>
    </row>
    <row r="106" spans="1:16" ht="25.5">
      <c r="A106" s="61">
        <v>11</v>
      </c>
      <c r="B106" s="61"/>
      <c r="C106" s="68" t="s">
        <v>516</v>
      </c>
      <c r="D106" s="61" t="s">
        <v>122</v>
      </c>
      <c r="E106" s="92">
        <v>284000</v>
      </c>
      <c r="F106" s="61"/>
      <c r="G106" s="61"/>
      <c r="H106" s="61"/>
      <c r="I106" s="61"/>
      <c r="J106" s="2"/>
      <c r="K106" s="2"/>
      <c r="L106" s="64">
        <v>1</v>
      </c>
      <c r="M106" s="19">
        <f t="shared" si="13"/>
        <v>284000</v>
      </c>
      <c r="N106" s="19"/>
      <c r="O106" s="19"/>
      <c r="P106" s="30">
        <f t="shared" si="10"/>
        <v>284000</v>
      </c>
    </row>
    <row r="107" spans="1:16">
      <c r="A107" s="61">
        <v>12</v>
      </c>
      <c r="B107" s="61"/>
      <c r="C107" s="68" t="s">
        <v>517</v>
      </c>
      <c r="D107" s="61" t="s">
        <v>122</v>
      </c>
      <c r="E107" s="1">
        <v>100</v>
      </c>
      <c r="F107" s="61"/>
      <c r="G107" s="61"/>
      <c r="H107" s="61"/>
      <c r="I107" s="61"/>
      <c r="J107" s="2"/>
      <c r="K107" s="2"/>
      <c r="L107" s="64">
        <v>1</v>
      </c>
      <c r="M107" s="19">
        <f t="shared" si="13"/>
        <v>100</v>
      </c>
      <c r="N107" s="19"/>
      <c r="O107" s="19"/>
      <c r="P107" s="30">
        <f t="shared" si="10"/>
        <v>100</v>
      </c>
    </row>
    <row r="108" spans="1:16">
      <c r="A108" s="61">
        <v>13</v>
      </c>
      <c r="B108" s="61" t="s">
        <v>518</v>
      </c>
      <c r="C108" s="68" t="s">
        <v>519</v>
      </c>
      <c r="D108" s="61" t="s">
        <v>122</v>
      </c>
      <c r="E108" s="1">
        <v>1000</v>
      </c>
      <c r="F108" s="61"/>
      <c r="G108" s="61"/>
      <c r="H108" s="61"/>
      <c r="I108" s="61"/>
      <c r="J108" s="2"/>
      <c r="K108" s="2"/>
      <c r="L108" s="64">
        <v>9</v>
      </c>
      <c r="M108" s="19">
        <f t="shared" si="13"/>
        <v>9000</v>
      </c>
      <c r="N108" s="19"/>
      <c r="O108" s="19"/>
      <c r="P108" s="30">
        <f t="shared" si="10"/>
        <v>9000</v>
      </c>
    </row>
    <row r="109" spans="1:16">
      <c r="A109" s="61">
        <v>14</v>
      </c>
      <c r="B109" s="61" t="s">
        <v>520</v>
      </c>
      <c r="C109" s="90" t="s">
        <v>521</v>
      </c>
      <c r="D109" s="61" t="s">
        <v>122</v>
      </c>
      <c r="E109" s="1">
        <v>500</v>
      </c>
      <c r="F109" s="61"/>
      <c r="G109" s="61"/>
      <c r="H109" s="61"/>
      <c r="I109" s="61"/>
      <c r="J109" s="2"/>
      <c r="K109" s="2"/>
      <c r="L109" s="64">
        <v>1</v>
      </c>
      <c r="M109" s="19">
        <f t="shared" si="13"/>
        <v>500</v>
      </c>
      <c r="N109" s="19"/>
      <c r="O109" s="19"/>
      <c r="P109" s="30">
        <f t="shared" si="10"/>
        <v>500</v>
      </c>
    </row>
    <row r="110" spans="1:16">
      <c r="A110" s="61">
        <v>15</v>
      </c>
      <c r="B110" s="61"/>
      <c r="C110" s="68" t="s">
        <v>522</v>
      </c>
      <c r="D110" s="61" t="s">
        <v>122</v>
      </c>
      <c r="E110" s="1">
        <v>5000</v>
      </c>
      <c r="F110" s="61"/>
      <c r="G110" s="61"/>
      <c r="H110" s="61"/>
      <c r="I110" s="61"/>
      <c r="J110" s="2"/>
      <c r="K110" s="2"/>
      <c r="L110" s="64">
        <v>11</v>
      </c>
      <c r="M110" s="19">
        <f t="shared" si="13"/>
        <v>55000</v>
      </c>
      <c r="N110" s="19"/>
      <c r="O110" s="19"/>
      <c r="P110" s="30">
        <f t="shared" si="10"/>
        <v>55000</v>
      </c>
    </row>
    <row r="111" spans="1:16">
      <c r="A111" s="61">
        <v>16</v>
      </c>
      <c r="B111" s="61" t="s">
        <v>523</v>
      </c>
      <c r="C111" s="90" t="s">
        <v>524</v>
      </c>
      <c r="D111" s="61" t="s">
        <v>122</v>
      </c>
      <c r="E111" s="1">
        <v>200</v>
      </c>
      <c r="F111" s="61"/>
      <c r="G111" s="61"/>
      <c r="H111" s="61"/>
      <c r="I111" s="61"/>
      <c r="J111" s="2"/>
      <c r="K111" s="2"/>
      <c r="L111" s="64">
        <v>1</v>
      </c>
      <c r="M111" s="19">
        <f t="shared" si="13"/>
        <v>200</v>
      </c>
      <c r="N111" s="19"/>
      <c r="O111" s="19"/>
      <c r="P111" s="30">
        <f t="shared" si="10"/>
        <v>200</v>
      </c>
    </row>
    <row r="112" spans="1:16" ht="25.5">
      <c r="A112" s="61">
        <v>17</v>
      </c>
      <c r="B112" s="61" t="s">
        <v>525</v>
      </c>
      <c r="C112" s="68" t="s">
        <v>526</v>
      </c>
      <c r="D112" s="61" t="s">
        <v>122</v>
      </c>
      <c r="E112" s="1">
        <v>500</v>
      </c>
      <c r="F112" s="61"/>
      <c r="G112" s="61"/>
      <c r="H112" s="61"/>
      <c r="I112" s="61"/>
      <c r="J112" s="2"/>
      <c r="K112" s="2"/>
      <c r="L112" s="64">
        <v>39</v>
      </c>
      <c r="M112" s="19">
        <f t="shared" si="13"/>
        <v>19500</v>
      </c>
      <c r="N112" s="19"/>
      <c r="O112" s="19"/>
      <c r="P112" s="30">
        <f t="shared" si="10"/>
        <v>19500</v>
      </c>
    </row>
    <row r="113" spans="1:16">
      <c r="A113" s="61">
        <v>18</v>
      </c>
      <c r="B113" s="61" t="s">
        <v>527</v>
      </c>
      <c r="C113" s="90" t="s">
        <v>528</v>
      </c>
      <c r="D113" s="61" t="s">
        <v>122</v>
      </c>
      <c r="E113" s="1">
        <v>150</v>
      </c>
      <c r="F113" s="61"/>
      <c r="G113" s="61"/>
      <c r="H113" s="61"/>
      <c r="I113" s="61"/>
      <c r="J113" s="2"/>
      <c r="K113" s="2"/>
      <c r="L113" s="64">
        <v>1</v>
      </c>
      <c r="M113" s="19">
        <f t="shared" si="13"/>
        <v>150</v>
      </c>
      <c r="N113" s="19"/>
      <c r="O113" s="19"/>
      <c r="P113" s="30">
        <f t="shared" si="10"/>
        <v>150</v>
      </c>
    </row>
    <row r="114" spans="1:16" ht="25.5">
      <c r="A114" s="61">
        <v>19</v>
      </c>
      <c r="B114" s="61" t="s">
        <v>529</v>
      </c>
      <c r="C114" s="68" t="s">
        <v>530</v>
      </c>
      <c r="D114" s="61" t="s">
        <v>122</v>
      </c>
      <c r="E114" s="1">
        <v>350</v>
      </c>
      <c r="F114" s="61"/>
      <c r="G114" s="61"/>
      <c r="H114" s="61"/>
      <c r="I114" s="61"/>
      <c r="J114" s="2"/>
      <c r="K114" s="2"/>
      <c r="L114" s="64">
        <v>6</v>
      </c>
      <c r="M114" s="19">
        <f t="shared" si="13"/>
        <v>2100</v>
      </c>
      <c r="N114" s="19"/>
      <c r="O114" s="19"/>
      <c r="P114" s="30">
        <f t="shared" si="10"/>
        <v>2100</v>
      </c>
    </row>
    <row r="115" spans="1:16">
      <c r="A115" s="61">
        <v>20</v>
      </c>
      <c r="B115" s="61"/>
      <c r="C115" s="68" t="s">
        <v>531</v>
      </c>
      <c r="D115" s="61" t="s">
        <v>122</v>
      </c>
      <c r="E115" s="1">
        <v>5000</v>
      </c>
      <c r="F115" s="61"/>
      <c r="G115" s="61"/>
      <c r="H115" s="61"/>
      <c r="I115" s="61"/>
      <c r="J115" s="2"/>
      <c r="K115" s="2"/>
      <c r="L115" s="64">
        <v>10</v>
      </c>
      <c r="M115" s="19">
        <f t="shared" si="13"/>
        <v>50000</v>
      </c>
      <c r="N115" s="19"/>
      <c r="O115" s="19"/>
      <c r="P115" s="30">
        <f t="shared" si="10"/>
        <v>50000</v>
      </c>
    </row>
    <row r="116" spans="1:16">
      <c r="A116" s="61">
        <v>21</v>
      </c>
      <c r="B116" s="61"/>
      <c r="C116" s="68" t="s">
        <v>532</v>
      </c>
      <c r="D116" s="61" t="s">
        <v>122</v>
      </c>
      <c r="E116" s="1">
        <v>5000</v>
      </c>
      <c r="F116" s="61"/>
      <c r="G116" s="61"/>
      <c r="H116" s="61"/>
      <c r="I116" s="61"/>
      <c r="J116" s="2"/>
      <c r="K116" s="2"/>
      <c r="L116" s="64">
        <v>3</v>
      </c>
      <c r="M116" s="19">
        <f t="shared" si="13"/>
        <v>15000</v>
      </c>
      <c r="N116" s="19"/>
      <c r="O116" s="19"/>
      <c r="P116" s="30">
        <f t="shared" si="10"/>
        <v>15000</v>
      </c>
    </row>
    <row r="117" spans="1:16" ht="38.25">
      <c r="A117" s="61">
        <v>22</v>
      </c>
      <c r="B117" s="61"/>
      <c r="C117" s="68" t="s">
        <v>533</v>
      </c>
      <c r="D117" s="61" t="s">
        <v>403</v>
      </c>
      <c r="E117" s="1">
        <v>2500</v>
      </c>
      <c r="F117" s="61"/>
      <c r="G117" s="61"/>
      <c r="H117" s="61"/>
      <c r="I117" s="61"/>
      <c r="J117" s="2"/>
      <c r="K117" s="2"/>
      <c r="L117" s="64">
        <v>2</v>
      </c>
      <c r="M117" s="19">
        <f t="shared" si="13"/>
        <v>5000</v>
      </c>
      <c r="N117" s="19"/>
      <c r="O117" s="19"/>
      <c r="P117" s="30">
        <f t="shared" si="10"/>
        <v>5000</v>
      </c>
    </row>
    <row r="118" spans="1:16">
      <c r="A118" s="61">
        <v>23</v>
      </c>
      <c r="B118" s="61"/>
      <c r="C118" s="90" t="s">
        <v>534</v>
      </c>
      <c r="D118" s="61" t="s">
        <v>122</v>
      </c>
      <c r="E118" s="1">
        <v>5000</v>
      </c>
      <c r="F118" s="61"/>
      <c r="G118" s="61"/>
      <c r="H118" s="61"/>
      <c r="I118" s="61"/>
      <c r="J118" s="2"/>
      <c r="K118" s="2"/>
      <c r="L118" s="64">
        <v>1</v>
      </c>
      <c r="M118" s="19">
        <f t="shared" si="13"/>
        <v>5000</v>
      </c>
      <c r="N118" s="19"/>
      <c r="O118" s="19"/>
      <c r="P118" s="30">
        <f t="shared" si="10"/>
        <v>5000</v>
      </c>
    </row>
    <row r="119" spans="1:16" ht="51">
      <c r="A119" s="61">
        <v>24</v>
      </c>
      <c r="B119" s="61"/>
      <c r="C119" s="68" t="s">
        <v>535</v>
      </c>
      <c r="D119" s="61" t="s">
        <v>403</v>
      </c>
      <c r="E119" s="1">
        <v>5000</v>
      </c>
      <c r="F119" s="61"/>
      <c r="G119" s="61"/>
      <c r="H119" s="61"/>
      <c r="I119" s="61"/>
      <c r="J119" s="2"/>
      <c r="K119" s="2"/>
      <c r="L119" s="64">
        <v>3</v>
      </c>
      <c r="M119" s="19">
        <f>L119*E119</f>
        <v>15000</v>
      </c>
      <c r="N119" s="19"/>
      <c r="O119" s="19"/>
      <c r="P119" s="30">
        <f t="shared" si="10"/>
        <v>15000</v>
      </c>
    </row>
    <row r="120" spans="1:16" ht="25.5">
      <c r="A120" s="61">
        <v>25</v>
      </c>
      <c r="B120" s="61" t="s">
        <v>536</v>
      </c>
      <c r="C120" s="68" t="s">
        <v>537</v>
      </c>
      <c r="D120" s="61" t="s">
        <v>122</v>
      </c>
      <c r="E120" s="1">
        <v>200</v>
      </c>
      <c r="F120" s="61"/>
      <c r="G120" s="61"/>
      <c r="H120" s="61"/>
      <c r="I120" s="61"/>
      <c r="J120" s="2"/>
      <c r="K120" s="2"/>
      <c r="L120" s="64">
        <v>2</v>
      </c>
      <c r="M120" s="19">
        <f t="shared" si="13"/>
        <v>400</v>
      </c>
      <c r="N120" s="19"/>
      <c r="O120" s="19"/>
      <c r="P120" s="30">
        <f t="shared" si="10"/>
        <v>400</v>
      </c>
    </row>
    <row r="121" spans="1:16" ht="25.5">
      <c r="A121" s="61">
        <v>26</v>
      </c>
      <c r="B121" s="61" t="s">
        <v>538</v>
      </c>
      <c r="C121" s="68" t="s">
        <v>539</v>
      </c>
      <c r="D121" s="61" t="s">
        <v>122</v>
      </c>
      <c r="E121" s="1">
        <v>20</v>
      </c>
      <c r="F121" s="61"/>
      <c r="G121" s="61"/>
      <c r="H121" s="61"/>
      <c r="I121" s="61"/>
      <c r="J121" s="2"/>
      <c r="K121" s="2"/>
      <c r="L121" s="64">
        <v>2</v>
      </c>
      <c r="M121" s="19">
        <f t="shared" si="13"/>
        <v>40</v>
      </c>
      <c r="N121" s="19"/>
      <c r="O121" s="19"/>
      <c r="P121" s="30">
        <f t="shared" si="10"/>
        <v>40</v>
      </c>
    </row>
    <row r="122" spans="1:16">
      <c r="A122" s="61">
        <v>27</v>
      </c>
      <c r="B122" s="61"/>
      <c r="C122" s="68" t="s">
        <v>540</v>
      </c>
      <c r="D122" s="61" t="s">
        <v>122</v>
      </c>
      <c r="E122" s="1">
        <v>20</v>
      </c>
      <c r="F122" s="61"/>
      <c r="G122" s="61"/>
      <c r="H122" s="61"/>
      <c r="I122" s="61"/>
      <c r="J122" s="2"/>
      <c r="K122" s="2"/>
      <c r="L122" s="64">
        <v>2</v>
      </c>
      <c r="M122" s="19">
        <f t="shared" si="13"/>
        <v>40</v>
      </c>
      <c r="N122" s="19"/>
      <c r="O122" s="19"/>
      <c r="P122" s="30">
        <f t="shared" si="10"/>
        <v>40</v>
      </c>
    </row>
    <row r="123" spans="1:16">
      <c r="A123" s="61">
        <v>28</v>
      </c>
      <c r="B123" s="61" t="s">
        <v>541</v>
      </c>
      <c r="C123" s="68" t="s">
        <v>542</v>
      </c>
      <c r="D123" s="61" t="s">
        <v>122</v>
      </c>
      <c r="E123" s="1">
        <v>5000</v>
      </c>
      <c r="F123" s="61"/>
      <c r="G123" s="61"/>
      <c r="H123" s="61"/>
      <c r="I123" s="61"/>
      <c r="J123" s="2"/>
      <c r="K123" s="2"/>
      <c r="L123" s="64">
        <v>3</v>
      </c>
      <c r="M123" s="19">
        <f t="shared" si="13"/>
        <v>15000</v>
      </c>
      <c r="N123" s="19"/>
      <c r="O123" s="19"/>
      <c r="P123" s="30">
        <f t="shared" si="10"/>
        <v>15000</v>
      </c>
    </row>
    <row r="124" spans="1:16" ht="25.5">
      <c r="A124" s="61">
        <v>29</v>
      </c>
      <c r="B124" s="61" t="s">
        <v>543</v>
      </c>
      <c r="C124" s="68" t="s">
        <v>544</v>
      </c>
      <c r="D124" s="61" t="s">
        <v>122</v>
      </c>
      <c r="E124" s="1">
        <v>5000</v>
      </c>
      <c r="F124" s="61"/>
      <c r="G124" s="61"/>
      <c r="H124" s="61"/>
      <c r="I124" s="61"/>
      <c r="J124" s="2"/>
      <c r="K124" s="2"/>
      <c r="L124" s="64">
        <v>1</v>
      </c>
      <c r="M124" s="19">
        <f t="shared" si="13"/>
        <v>5000</v>
      </c>
      <c r="N124" s="19"/>
      <c r="O124" s="19"/>
      <c r="P124" s="30">
        <f t="shared" si="10"/>
        <v>5000</v>
      </c>
    </row>
    <row r="125" spans="1:16">
      <c r="A125" s="38"/>
      <c r="B125" s="38"/>
      <c r="C125" s="17" t="s">
        <v>545</v>
      </c>
      <c r="D125" s="61"/>
      <c r="E125" s="1"/>
      <c r="F125" s="64"/>
      <c r="G125" s="80"/>
      <c r="H125" s="64"/>
      <c r="I125" s="80"/>
      <c r="J125" s="2"/>
      <c r="K125" s="2"/>
      <c r="L125" s="64"/>
      <c r="M125" s="19"/>
      <c r="N125" s="19"/>
      <c r="O125" s="19"/>
      <c r="P125" s="30"/>
    </row>
    <row r="126" spans="1:16">
      <c r="A126" s="61">
        <v>1</v>
      </c>
      <c r="B126" s="61"/>
      <c r="C126" s="68" t="s">
        <v>546</v>
      </c>
      <c r="D126" s="61" t="s">
        <v>122</v>
      </c>
      <c r="E126" s="1">
        <v>800</v>
      </c>
      <c r="F126" s="61">
        <v>4</v>
      </c>
      <c r="G126" s="61">
        <f>F126*E126</f>
        <v>3200</v>
      </c>
      <c r="H126" s="61"/>
      <c r="I126" s="61"/>
      <c r="J126" s="2"/>
      <c r="K126" s="2"/>
      <c r="L126" s="73"/>
      <c r="M126" s="19"/>
      <c r="N126" s="19"/>
      <c r="O126" s="19"/>
      <c r="P126" s="30">
        <f t="shared" si="10"/>
        <v>3200</v>
      </c>
    </row>
    <row r="127" spans="1:16">
      <c r="A127" s="61">
        <v>2</v>
      </c>
      <c r="B127" s="61"/>
      <c r="C127" s="68" t="s">
        <v>547</v>
      </c>
      <c r="D127" s="61" t="s">
        <v>122</v>
      </c>
      <c r="E127" s="1">
        <v>2000</v>
      </c>
      <c r="F127" s="61">
        <v>10</v>
      </c>
      <c r="G127" s="61">
        <f>F127*E127</f>
        <v>20000</v>
      </c>
      <c r="H127" s="61"/>
      <c r="I127" s="61"/>
      <c r="J127" s="2"/>
      <c r="K127" s="2"/>
      <c r="L127" s="73"/>
      <c r="M127" s="19"/>
      <c r="N127" s="19"/>
      <c r="O127" s="19"/>
      <c r="P127" s="30">
        <f t="shared" si="10"/>
        <v>20000</v>
      </c>
    </row>
    <row r="128" spans="1:16">
      <c r="A128" s="61">
        <v>3</v>
      </c>
      <c r="B128" s="61"/>
      <c r="C128" s="68" t="s">
        <v>548</v>
      </c>
      <c r="D128" s="61" t="s">
        <v>122</v>
      </c>
      <c r="E128" s="1">
        <v>800</v>
      </c>
      <c r="F128" s="61"/>
      <c r="G128" s="61"/>
      <c r="H128" s="61"/>
      <c r="I128" s="61"/>
      <c r="J128" s="2"/>
      <c r="K128" s="2"/>
      <c r="L128" s="64">
        <v>2</v>
      </c>
      <c r="M128" s="19">
        <f t="shared" ref="M128" si="14">L128*E128</f>
        <v>1600</v>
      </c>
      <c r="N128" s="19"/>
      <c r="O128" s="61"/>
      <c r="P128" s="30">
        <f t="shared" si="10"/>
        <v>1600</v>
      </c>
    </row>
    <row r="129" spans="1:16" ht="25.5">
      <c r="A129" s="61">
        <v>4</v>
      </c>
      <c r="B129" s="61"/>
      <c r="C129" s="68" t="s">
        <v>549</v>
      </c>
      <c r="D129" s="61" t="s">
        <v>122</v>
      </c>
      <c r="E129" s="1">
        <v>200</v>
      </c>
      <c r="F129" s="61">
        <v>12</v>
      </c>
      <c r="G129" s="61">
        <f>F129*E129</f>
        <v>2400</v>
      </c>
      <c r="H129" s="61"/>
      <c r="I129" s="61"/>
      <c r="J129" s="2"/>
      <c r="K129" s="2"/>
      <c r="L129" s="93"/>
      <c r="M129" s="19"/>
      <c r="N129" s="19"/>
      <c r="O129" s="19"/>
      <c r="P129" s="30">
        <f t="shared" si="10"/>
        <v>2400</v>
      </c>
    </row>
    <row r="130" spans="1:16" ht="25.5">
      <c r="A130" s="61">
        <v>5</v>
      </c>
      <c r="B130" s="61"/>
      <c r="C130" s="68" t="s">
        <v>550</v>
      </c>
      <c r="D130" s="61" t="s">
        <v>122</v>
      </c>
      <c r="E130" s="1">
        <v>200</v>
      </c>
      <c r="F130" s="61"/>
      <c r="G130" s="61"/>
      <c r="H130" s="61"/>
      <c r="I130" s="61"/>
      <c r="J130" s="2"/>
      <c r="K130" s="2"/>
      <c r="L130" s="64">
        <v>30</v>
      </c>
      <c r="M130" s="19">
        <f>L130*E130</f>
        <v>6000</v>
      </c>
      <c r="N130" s="19"/>
      <c r="O130" s="61"/>
      <c r="P130" s="30">
        <f t="shared" si="10"/>
        <v>6000</v>
      </c>
    </row>
    <row r="131" spans="1:16" ht="25.5">
      <c r="A131" s="61">
        <v>6</v>
      </c>
      <c r="B131" s="61"/>
      <c r="C131" s="68" t="s">
        <v>551</v>
      </c>
      <c r="D131" s="61" t="s">
        <v>122</v>
      </c>
      <c r="E131" s="1">
        <v>1000</v>
      </c>
      <c r="F131" s="61">
        <v>1</v>
      </c>
      <c r="G131" s="61">
        <f>F131*E131</f>
        <v>1000</v>
      </c>
      <c r="H131" s="61"/>
      <c r="I131" s="61"/>
      <c r="J131" s="2"/>
      <c r="K131" s="2"/>
      <c r="L131" s="73"/>
      <c r="M131" s="19"/>
      <c r="N131" s="19"/>
      <c r="O131" s="19"/>
      <c r="P131" s="30">
        <f t="shared" si="10"/>
        <v>1000</v>
      </c>
    </row>
    <row r="132" spans="1:16" ht="38.25">
      <c r="A132" s="38">
        <v>7</v>
      </c>
      <c r="B132" s="38"/>
      <c r="C132" s="68" t="s">
        <v>552</v>
      </c>
      <c r="D132" s="61" t="s">
        <v>122</v>
      </c>
      <c r="E132" s="1">
        <v>8920.7999999999993</v>
      </c>
      <c r="F132" s="115">
        <v>3</v>
      </c>
      <c r="G132" s="61">
        <f t="shared" ref="G132:G133" si="15">E132*F132</f>
        <v>26762.399999999998</v>
      </c>
      <c r="H132" s="61"/>
      <c r="I132" s="61"/>
      <c r="J132" s="2"/>
      <c r="K132" s="2"/>
      <c r="L132" s="73"/>
      <c r="M132" s="19"/>
      <c r="N132" s="19"/>
      <c r="O132" s="19"/>
      <c r="P132" s="30">
        <f t="shared" si="10"/>
        <v>26762.399999999998</v>
      </c>
    </row>
    <row r="133" spans="1:16" ht="38.25">
      <c r="A133" s="38">
        <v>8</v>
      </c>
      <c r="B133" s="38"/>
      <c r="C133" s="68" t="s">
        <v>553</v>
      </c>
      <c r="D133" s="61" t="s">
        <v>122</v>
      </c>
      <c r="E133" s="1">
        <v>8920.7999999999993</v>
      </c>
      <c r="F133" s="115">
        <v>3</v>
      </c>
      <c r="G133" s="61">
        <f t="shared" si="15"/>
        <v>26762.399999999998</v>
      </c>
      <c r="H133" s="61"/>
      <c r="I133" s="61"/>
      <c r="J133" s="2"/>
      <c r="K133" s="2"/>
      <c r="L133" s="73"/>
      <c r="M133" s="19"/>
      <c r="N133" s="19"/>
      <c r="O133" s="19"/>
      <c r="P133" s="30">
        <f t="shared" si="10"/>
        <v>26762.399999999998</v>
      </c>
    </row>
    <row r="134" spans="1:16" ht="25.5">
      <c r="A134" s="38"/>
      <c r="B134" s="38"/>
      <c r="C134" s="17" t="s">
        <v>554</v>
      </c>
      <c r="D134" s="61"/>
      <c r="E134" s="1"/>
      <c r="F134" s="64"/>
      <c r="G134" s="80"/>
      <c r="H134" s="64"/>
      <c r="I134" s="80"/>
      <c r="J134" s="2"/>
      <c r="K134" s="2"/>
      <c r="L134" s="64"/>
      <c r="M134" s="19"/>
      <c r="N134" s="19"/>
      <c r="O134" s="19"/>
      <c r="P134" s="30"/>
    </row>
    <row r="135" spans="1:16">
      <c r="A135" s="61">
        <v>1</v>
      </c>
      <c r="B135" s="61" t="s">
        <v>555</v>
      </c>
      <c r="C135" s="68" t="s">
        <v>556</v>
      </c>
      <c r="D135" s="61" t="s">
        <v>122</v>
      </c>
      <c r="E135" s="1">
        <v>15000</v>
      </c>
      <c r="F135" s="61">
        <v>1</v>
      </c>
      <c r="G135" s="61">
        <f>F135*E135</f>
        <v>15000</v>
      </c>
      <c r="H135" s="61"/>
      <c r="I135" s="61"/>
      <c r="J135" s="2"/>
      <c r="K135" s="2"/>
      <c r="L135" s="73"/>
      <c r="M135" s="19"/>
      <c r="N135" s="19"/>
      <c r="O135" s="19"/>
      <c r="P135" s="30">
        <f t="shared" ref="P135:P157" si="16">G135+I135+K135+M135+O135</f>
        <v>15000</v>
      </c>
    </row>
    <row r="136" spans="1:16">
      <c r="A136" s="61">
        <v>2</v>
      </c>
      <c r="B136" s="61" t="s">
        <v>557</v>
      </c>
      <c r="C136" s="68" t="s">
        <v>558</v>
      </c>
      <c r="D136" s="61" t="s">
        <v>122</v>
      </c>
      <c r="E136" s="1">
        <v>5000</v>
      </c>
      <c r="F136" s="61">
        <v>1</v>
      </c>
      <c r="G136" s="61">
        <f t="shared" ref="G136:G137" si="17">F136*E136</f>
        <v>5000</v>
      </c>
      <c r="H136" s="61"/>
      <c r="I136" s="61"/>
      <c r="J136" s="2"/>
      <c r="K136" s="2"/>
      <c r="L136" s="73"/>
      <c r="M136" s="19"/>
      <c r="N136" s="19"/>
      <c r="O136" s="19"/>
      <c r="P136" s="30">
        <f t="shared" si="16"/>
        <v>5000</v>
      </c>
    </row>
    <row r="137" spans="1:16">
      <c r="A137" s="61">
        <v>3</v>
      </c>
      <c r="B137" s="61" t="s">
        <v>559</v>
      </c>
      <c r="C137" s="68" t="s">
        <v>560</v>
      </c>
      <c r="D137" s="61" t="s">
        <v>122</v>
      </c>
      <c r="E137" s="1">
        <v>1000</v>
      </c>
      <c r="F137" s="61">
        <v>1</v>
      </c>
      <c r="G137" s="61">
        <f t="shared" si="17"/>
        <v>1000</v>
      </c>
      <c r="H137" s="61"/>
      <c r="I137" s="61"/>
      <c r="J137" s="2"/>
      <c r="K137" s="2"/>
      <c r="L137" s="73"/>
      <c r="M137" s="19"/>
      <c r="N137" s="61"/>
      <c r="O137" s="61"/>
      <c r="P137" s="30">
        <f t="shared" si="16"/>
        <v>1000</v>
      </c>
    </row>
    <row r="138" spans="1:16">
      <c r="A138" s="61">
        <v>4</v>
      </c>
      <c r="B138" s="61"/>
      <c r="C138" s="68" t="s">
        <v>561</v>
      </c>
      <c r="D138" s="61" t="s">
        <v>122</v>
      </c>
      <c r="E138" s="1">
        <v>500</v>
      </c>
      <c r="F138" s="61"/>
      <c r="G138" s="61"/>
      <c r="H138" s="61"/>
      <c r="I138" s="61"/>
      <c r="J138" s="2"/>
      <c r="K138" s="2"/>
      <c r="L138" s="73"/>
      <c r="M138" s="19"/>
      <c r="N138" s="61">
        <v>2</v>
      </c>
      <c r="O138" s="61">
        <f>N138*E138</f>
        <v>1000</v>
      </c>
      <c r="P138" s="30">
        <f t="shared" si="16"/>
        <v>1000</v>
      </c>
    </row>
    <row r="139" spans="1:16">
      <c r="A139" s="61">
        <v>5</v>
      </c>
      <c r="B139" s="61"/>
      <c r="C139" s="68" t="s">
        <v>562</v>
      </c>
      <c r="D139" s="61" t="s">
        <v>122</v>
      </c>
      <c r="E139" s="1">
        <v>500</v>
      </c>
      <c r="F139" s="61"/>
      <c r="G139" s="61"/>
      <c r="H139" s="61"/>
      <c r="I139" s="61"/>
      <c r="J139" s="2"/>
      <c r="K139" s="2"/>
      <c r="L139" s="73"/>
      <c r="M139" s="19"/>
      <c r="N139" s="61">
        <v>1</v>
      </c>
      <c r="O139" s="61">
        <f t="shared" ref="O139:O140" si="18">N139*E139</f>
        <v>500</v>
      </c>
      <c r="P139" s="30">
        <f t="shared" si="16"/>
        <v>500</v>
      </c>
    </row>
    <row r="140" spans="1:16" ht="25.5">
      <c r="A140" s="61">
        <v>6</v>
      </c>
      <c r="B140" s="61"/>
      <c r="C140" s="68" t="s">
        <v>563</v>
      </c>
      <c r="D140" s="61" t="s">
        <v>122</v>
      </c>
      <c r="E140" s="1">
        <v>1000</v>
      </c>
      <c r="F140" s="61"/>
      <c r="G140" s="61"/>
      <c r="H140" s="61"/>
      <c r="I140" s="61"/>
      <c r="J140" s="2"/>
      <c r="K140" s="2"/>
      <c r="L140" s="73"/>
      <c r="M140" s="19"/>
      <c r="N140" s="61">
        <v>1</v>
      </c>
      <c r="O140" s="61">
        <f t="shared" si="18"/>
        <v>1000</v>
      </c>
      <c r="P140" s="30">
        <f t="shared" si="16"/>
        <v>1000</v>
      </c>
    </row>
    <row r="141" spans="1:16">
      <c r="A141" s="61">
        <v>7</v>
      </c>
      <c r="B141" s="61" t="s">
        <v>564</v>
      </c>
      <c r="C141" s="68" t="s">
        <v>565</v>
      </c>
      <c r="D141" s="61" t="s">
        <v>122</v>
      </c>
      <c r="E141" s="1">
        <v>350</v>
      </c>
      <c r="F141" s="61">
        <v>6</v>
      </c>
      <c r="G141" s="61">
        <f>F141*E141</f>
        <v>2100</v>
      </c>
      <c r="H141" s="61"/>
      <c r="I141" s="61"/>
      <c r="J141" s="2"/>
      <c r="K141" s="2"/>
      <c r="L141" s="73"/>
      <c r="M141" s="19"/>
      <c r="N141" s="19"/>
      <c r="O141" s="19"/>
      <c r="P141" s="30">
        <f t="shared" si="16"/>
        <v>2100</v>
      </c>
    </row>
    <row r="142" spans="1:16" ht="25.5">
      <c r="A142" s="61">
        <v>8</v>
      </c>
      <c r="B142" s="83"/>
      <c r="C142" s="68" t="s">
        <v>566</v>
      </c>
      <c r="D142" s="61" t="s">
        <v>122</v>
      </c>
      <c r="E142" s="1">
        <v>1500</v>
      </c>
      <c r="F142" s="61"/>
      <c r="G142" s="61"/>
      <c r="H142" s="61"/>
      <c r="I142" s="61"/>
      <c r="J142" s="2"/>
      <c r="K142" s="2"/>
      <c r="L142" s="61">
        <v>2</v>
      </c>
      <c r="M142" s="19">
        <f>L142*E142</f>
        <v>3000</v>
      </c>
      <c r="N142" s="19"/>
      <c r="O142" s="19"/>
      <c r="P142" s="30">
        <f t="shared" si="16"/>
        <v>3000</v>
      </c>
    </row>
    <row r="143" spans="1:16">
      <c r="A143" s="61">
        <v>9</v>
      </c>
      <c r="B143" s="61"/>
      <c r="C143" s="68" t="s">
        <v>567</v>
      </c>
      <c r="D143" s="61" t="s">
        <v>122</v>
      </c>
      <c r="E143" s="1">
        <v>1000</v>
      </c>
      <c r="F143" s="61"/>
      <c r="G143" s="61"/>
      <c r="H143" s="61"/>
      <c r="I143" s="61"/>
      <c r="J143" s="2"/>
      <c r="K143" s="2"/>
      <c r="L143" s="61">
        <v>3</v>
      </c>
      <c r="M143" s="19">
        <f t="shared" ref="M143:M155" si="19">L143*E143</f>
        <v>3000</v>
      </c>
      <c r="N143" s="19"/>
      <c r="O143" s="19"/>
      <c r="P143" s="30">
        <f t="shared" si="16"/>
        <v>3000</v>
      </c>
    </row>
    <row r="144" spans="1:16">
      <c r="A144" s="61">
        <v>10</v>
      </c>
      <c r="B144" s="61"/>
      <c r="C144" s="68" t="s">
        <v>568</v>
      </c>
      <c r="D144" s="61" t="s">
        <v>122</v>
      </c>
      <c r="E144" s="1">
        <v>200</v>
      </c>
      <c r="F144" s="61"/>
      <c r="G144" s="61"/>
      <c r="H144" s="61"/>
      <c r="I144" s="61"/>
      <c r="J144" s="2"/>
      <c r="K144" s="2"/>
      <c r="L144" s="61">
        <v>1</v>
      </c>
      <c r="M144" s="19">
        <f t="shared" si="19"/>
        <v>200</v>
      </c>
      <c r="N144" s="19"/>
      <c r="O144" s="19"/>
      <c r="P144" s="30">
        <f t="shared" si="16"/>
        <v>200</v>
      </c>
    </row>
    <row r="145" spans="1:16">
      <c r="A145" s="61">
        <v>11</v>
      </c>
      <c r="B145" s="61" t="s">
        <v>569</v>
      </c>
      <c r="C145" s="68" t="s">
        <v>570</v>
      </c>
      <c r="D145" s="61" t="s">
        <v>122</v>
      </c>
      <c r="E145" s="1">
        <v>400</v>
      </c>
      <c r="F145" s="61"/>
      <c r="G145" s="61"/>
      <c r="H145" s="61"/>
      <c r="I145" s="61"/>
      <c r="J145" s="2"/>
      <c r="K145" s="2"/>
      <c r="L145" s="61">
        <v>2</v>
      </c>
      <c r="M145" s="19">
        <f t="shared" si="19"/>
        <v>800</v>
      </c>
      <c r="N145" s="19"/>
      <c r="O145" s="19"/>
      <c r="P145" s="30">
        <f t="shared" si="16"/>
        <v>800</v>
      </c>
    </row>
    <row r="146" spans="1:16">
      <c r="A146" s="61">
        <v>12</v>
      </c>
      <c r="B146" s="61" t="s">
        <v>571</v>
      </c>
      <c r="C146" s="68" t="s">
        <v>572</v>
      </c>
      <c r="D146" s="61" t="s">
        <v>122</v>
      </c>
      <c r="E146" s="1">
        <v>100</v>
      </c>
      <c r="F146" s="61"/>
      <c r="G146" s="61"/>
      <c r="H146" s="61"/>
      <c r="I146" s="61"/>
      <c r="J146" s="2"/>
      <c r="K146" s="2"/>
      <c r="L146" s="61">
        <v>2</v>
      </c>
      <c r="M146" s="19">
        <f t="shared" si="19"/>
        <v>200</v>
      </c>
      <c r="N146" s="19"/>
      <c r="O146" s="19"/>
      <c r="P146" s="30">
        <f t="shared" si="16"/>
        <v>200</v>
      </c>
    </row>
    <row r="147" spans="1:16">
      <c r="A147" s="61">
        <v>13</v>
      </c>
      <c r="B147" s="61"/>
      <c r="C147" s="68" t="s">
        <v>573</v>
      </c>
      <c r="D147" s="61" t="s">
        <v>122</v>
      </c>
      <c r="E147" s="1">
        <v>100</v>
      </c>
      <c r="F147" s="61"/>
      <c r="G147" s="61"/>
      <c r="H147" s="61"/>
      <c r="I147" s="61"/>
      <c r="J147" s="2"/>
      <c r="K147" s="2"/>
      <c r="L147" s="61">
        <v>1</v>
      </c>
      <c r="M147" s="19">
        <f t="shared" si="19"/>
        <v>100</v>
      </c>
      <c r="N147" s="19"/>
      <c r="O147" s="19"/>
      <c r="P147" s="30">
        <f t="shared" si="16"/>
        <v>100</v>
      </c>
    </row>
    <row r="148" spans="1:16">
      <c r="A148" s="61">
        <v>14</v>
      </c>
      <c r="B148" s="61"/>
      <c r="C148" s="68" t="s">
        <v>574</v>
      </c>
      <c r="D148" s="61" t="s">
        <v>122</v>
      </c>
      <c r="E148" s="1">
        <v>150</v>
      </c>
      <c r="F148" s="61"/>
      <c r="G148" s="61"/>
      <c r="H148" s="61"/>
      <c r="I148" s="61"/>
      <c r="J148" s="2"/>
      <c r="K148" s="2"/>
      <c r="L148" s="61">
        <v>1</v>
      </c>
      <c r="M148" s="19">
        <f t="shared" si="19"/>
        <v>150</v>
      </c>
      <c r="N148" s="19"/>
      <c r="O148" s="19"/>
      <c r="P148" s="30">
        <f t="shared" si="16"/>
        <v>150</v>
      </c>
    </row>
    <row r="149" spans="1:16">
      <c r="A149" s="61">
        <v>15</v>
      </c>
      <c r="B149" s="61" t="s">
        <v>571</v>
      </c>
      <c r="C149" s="68" t="s">
        <v>575</v>
      </c>
      <c r="D149" s="61" t="s">
        <v>122</v>
      </c>
      <c r="E149" s="1">
        <v>50</v>
      </c>
      <c r="F149" s="61"/>
      <c r="G149" s="61"/>
      <c r="H149" s="61"/>
      <c r="I149" s="61"/>
      <c r="J149" s="2"/>
      <c r="K149" s="2"/>
      <c r="L149" s="61">
        <v>5</v>
      </c>
      <c r="M149" s="19">
        <f t="shared" si="19"/>
        <v>250</v>
      </c>
      <c r="N149" s="19"/>
      <c r="O149" s="19"/>
      <c r="P149" s="30">
        <f t="shared" si="16"/>
        <v>250</v>
      </c>
    </row>
    <row r="150" spans="1:16">
      <c r="A150" s="61">
        <v>16</v>
      </c>
      <c r="B150" s="61" t="s">
        <v>576</v>
      </c>
      <c r="C150" s="68" t="s">
        <v>577</v>
      </c>
      <c r="D150" s="61" t="s">
        <v>122</v>
      </c>
      <c r="E150" s="1">
        <v>25</v>
      </c>
      <c r="F150" s="61"/>
      <c r="G150" s="61"/>
      <c r="H150" s="61"/>
      <c r="I150" s="61"/>
      <c r="J150" s="2"/>
      <c r="K150" s="2"/>
      <c r="L150" s="61">
        <v>1</v>
      </c>
      <c r="M150" s="19">
        <f t="shared" si="19"/>
        <v>25</v>
      </c>
      <c r="N150" s="19"/>
      <c r="O150" s="19"/>
      <c r="P150" s="30">
        <f t="shared" si="16"/>
        <v>25</v>
      </c>
    </row>
    <row r="151" spans="1:16">
      <c r="A151" s="61">
        <v>17</v>
      </c>
      <c r="B151" s="61" t="s">
        <v>578</v>
      </c>
      <c r="C151" s="68" t="s">
        <v>579</v>
      </c>
      <c r="D151" s="61" t="s">
        <v>122</v>
      </c>
      <c r="E151" s="1">
        <v>15</v>
      </c>
      <c r="F151" s="61"/>
      <c r="G151" s="61"/>
      <c r="H151" s="61"/>
      <c r="I151" s="61"/>
      <c r="J151" s="2"/>
      <c r="K151" s="2"/>
      <c r="L151" s="61">
        <v>5</v>
      </c>
      <c r="M151" s="19">
        <f t="shared" si="19"/>
        <v>75</v>
      </c>
      <c r="N151" s="19"/>
      <c r="O151" s="19"/>
      <c r="P151" s="30">
        <f t="shared" si="16"/>
        <v>75</v>
      </c>
    </row>
    <row r="152" spans="1:16">
      <c r="A152" s="61">
        <v>18</v>
      </c>
      <c r="B152" s="61"/>
      <c r="C152" s="68" t="s">
        <v>580</v>
      </c>
      <c r="D152" s="61" t="s">
        <v>122</v>
      </c>
      <c r="E152" s="1">
        <v>5000</v>
      </c>
      <c r="F152" s="61"/>
      <c r="G152" s="61"/>
      <c r="H152" s="61"/>
      <c r="I152" s="61"/>
      <c r="J152" s="2"/>
      <c r="K152" s="2"/>
      <c r="L152" s="61">
        <v>1</v>
      </c>
      <c r="M152" s="19">
        <f t="shared" si="19"/>
        <v>5000</v>
      </c>
      <c r="N152" s="19"/>
      <c r="O152" s="19"/>
      <c r="P152" s="30">
        <f t="shared" si="16"/>
        <v>5000</v>
      </c>
    </row>
    <row r="153" spans="1:16">
      <c r="A153" s="61">
        <v>19</v>
      </c>
      <c r="B153" s="61"/>
      <c r="C153" s="68" t="s">
        <v>581</v>
      </c>
      <c r="D153" s="61" t="s">
        <v>122</v>
      </c>
      <c r="E153" s="1">
        <v>1000</v>
      </c>
      <c r="F153" s="61"/>
      <c r="G153" s="61"/>
      <c r="H153" s="61"/>
      <c r="I153" s="61"/>
      <c r="J153" s="2"/>
      <c r="K153" s="2"/>
      <c r="L153" s="61">
        <v>1</v>
      </c>
      <c r="M153" s="19">
        <f t="shared" si="19"/>
        <v>1000</v>
      </c>
      <c r="N153" s="19"/>
      <c r="O153" s="19"/>
      <c r="P153" s="30">
        <f t="shared" si="16"/>
        <v>1000</v>
      </c>
    </row>
    <row r="154" spans="1:16">
      <c r="A154" s="61">
        <v>20</v>
      </c>
      <c r="B154" s="61"/>
      <c r="C154" s="68" t="s">
        <v>582</v>
      </c>
      <c r="D154" s="61" t="s">
        <v>122</v>
      </c>
      <c r="E154" s="1">
        <v>100</v>
      </c>
      <c r="F154" s="61"/>
      <c r="G154" s="61"/>
      <c r="H154" s="61"/>
      <c r="I154" s="61"/>
      <c r="J154" s="2"/>
      <c r="K154" s="2"/>
      <c r="L154" s="61">
        <v>1</v>
      </c>
      <c r="M154" s="19">
        <f t="shared" si="19"/>
        <v>100</v>
      </c>
      <c r="N154" s="19"/>
      <c r="O154" s="19"/>
      <c r="P154" s="30">
        <f t="shared" si="16"/>
        <v>100</v>
      </c>
    </row>
    <row r="155" spans="1:16">
      <c r="A155" s="61">
        <v>21</v>
      </c>
      <c r="B155" s="61"/>
      <c r="C155" s="68" t="s">
        <v>583</v>
      </c>
      <c r="D155" s="61" t="s">
        <v>122</v>
      </c>
      <c r="E155" s="1">
        <v>100</v>
      </c>
      <c r="F155" s="61"/>
      <c r="G155" s="61"/>
      <c r="H155" s="61"/>
      <c r="I155" s="61"/>
      <c r="J155" s="2"/>
      <c r="K155" s="2"/>
      <c r="L155" s="61">
        <v>2</v>
      </c>
      <c r="M155" s="19">
        <f t="shared" si="19"/>
        <v>200</v>
      </c>
      <c r="N155" s="19"/>
      <c r="O155" s="19"/>
      <c r="P155" s="30">
        <f t="shared" si="16"/>
        <v>200</v>
      </c>
    </row>
    <row r="156" spans="1:16" ht="25.5">
      <c r="A156" s="38"/>
      <c r="B156" s="38"/>
      <c r="C156" s="94" t="s">
        <v>584</v>
      </c>
      <c r="D156" s="61"/>
      <c r="E156" s="1"/>
      <c r="F156" s="64"/>
      <c r="G156" s="80"/>
      <c r="H156" s="64"/>
      <c r="I156" s="80"/>
      <c r="J156" s="2"/>
      <c r="K156" s="2"/>
      <c r="L156" s="73"/>
      <c r="M156" s="19"/>
      <c r="N156" s="19"/>
      <c r="O156" s="19"/>
      <c r="P156" s="30"/>
    </row>
    <row r="157" spans="1:16">
      <c r="A157" s="61">
        <v>1</v>
      </c>
      <c r="B157" s="61"/>
      <c r="C157" s="90" t="s">
        <v>585</v>
      </c>
      <c r="D157" s="61" t="s">
        <v>122</v>
      </c>
      <c r="E157" s="95">
        <v>100000</v>
      </c>
      <c r="F157" s="61"/>
      <c r="G157" s="61"/>
      <c r="H157" s="61"/>
      <c r="I157" s="61"/>
      <c r="J157" s="2"/>
      <c r="K157" s="2"/>
      <c r="L157" s="64">
        <v>5</v>
      </c>
      <c r="M157" s="19">
        <f t="shared" ref="M157" si="20">L157*E157</f>
        <v>500000</v>
      </c>
      <c r="N157" s="19"/>
      <c r="O157" s="19"/>
      <c r="P157" s="30">
        <f t="shared" si="16"/>
        <v>500000</v>
      </c>
    </row>
    <row r="158" spans="1:16">
      <c r="A158" s="91"/>
      <c r="B158" s="91"/>
      <c r="C158" s="96" t="s">
        <v>586</v>
      </c>
      <c r="D158" s="62"/>
      <c r="E158" s="88"/>
      <c r="F158" s="64"/>
      <c r="G158" s="80"/>
      <c r="H158" s="64"/>
      <c r="I158" s="80"/>
      <c r="J158" s="2"/>
      <c r="K158" s="2"/>
      <c r="L158" s="97"/>
      <c r="M158" s="19"/>
      <c r="N158" s="19"/>
      <c r="O158" s="19"/>
      <c r="P158" s="30"/>
    </row>
    <row r="159" spans="1:16">
      <c r="A159" s="30">
        <v>1</v>
      </c>
      <c r="B159" s="30" t="s">
        <v>587</v>
      </c>
      <c r="C159" s="68" t="s">
        <v>585</v>
      </c>
      <c r="D159" s="61" t="s">
        <v>122</v>
      </c>
      <c r="E159" s="1">
        <v>10000</v>
      </c>
      <c r="F159" s="61"/>
      <c r="G159" s="61"/>
      <c r="H159" s="61"/>
      <c r="I159" s="61"/>
      <c r="J159" s="2"/>
      <c r="K159" s="2"/>
      <c r="L159" s="73">
        <v>1</v>
      </c>
      <c r="M159" s="61">
        <f>L159*E159</f>
        <v>10000</v>
      </c>
      <c r="N159" s="19"/>
      <c r="O159" s="19"/>
      <c r="P159" s="30">
        <f t="shared" ref="P159:P165" si="21">G159+I159+K159+M159+O159</f>
        <v>10000</v>
      </c>
    </row>
    <row r="160" spans="1:16">
      <c r="A160" s="91"/>
      <c r="B160" s="91"/>
      <c r="C160" s="96" t="s">
        <v>588</v>
      </c>
      <c r="D160" s="61"/>
      <c r="E160" s="1"/>
      <c r="F160" s="64"/>
      <c r="G160" s="80"/>
      <c r="H160" s="64"/>
      <c r="I160" s="80"/>
      <c r="J160" s="2"/>
      <c r="K160" s="2"/>
      <c r="L160" s="73"/>
      <c r="M160" s="61"/>
      <c r="N160" s="19"/>
      <c r="O160" s="19"/>
      <c r="P160" s="30"/>
    </row>
    <row r="161" spans="1:16">
      <c r="A161" s="30">
        <v>1</v>
      </c>
      <c r="B161" s="30"/>
      <c r="C161" s="68" t="s">
        <v>585</v>
      </c>
      <c r="D161" s="61" t="s">
        <v>122</v>
      </c>
      <c r="E161" s="1">
        <v>10000</v>
      </c>
      <c r="F161" s="61"/>
      <c r="G161" s="61"/>
      <c r="H161" s="61"/>
      <c r="I161" s="61"/>
      <c r="J161" s="2"/>
      <c r="K161" s="2"/>
      <c r="L161" s="64">
        <v>1</v>
      </c>
      <c r="M161" s="19">
        <f>L161*E161</f>
        <v>10000</v>
      </c>
      <c r="N161" s="19"/>
      <c r="O161" s="19"/>
      <c r="P161" s="30">
        <f t="shared" si="21"/>
        <v>10000</v>
      </c>
    </row>
    <row r="162" spans="1:16">
      <c r="A162" s="91"/>
      <c r="B162" s="91"/>
      <c r="C162" s="98" t="s">
        <v>589</v>
      </c>
      <c r="D162" s="61"/>
      <c r="E162" s="1"/>
      <c r="F162" s="64"/>
      <c r="G162" s="80"/>
      <c r="H162" s="64"/>
      <c r="I162" s="80"/>
      <c r="J162" s="2"/>
      <c r="K162" s="2"/>
      <c r="L162" s="64"/>
      <c r="M162" s="19"/>
      <c r="N162" s="19"/>
      <c r="O162" s="19"/>
      <c r="P162" s="30"/>
    </row>
    <row r="163" spans="1:16">
      <c r="A163" s="61">
        <v>1</v>
      </c>
      <c r="B163" s="61"/>
      <c r="C163" s="68" t="s">
        <v>590</v>
      </c>
      <c r="D163" s="61" t="s">
        <v>403</v>
      </c>
      <c r="E163" s="1">
        <v>5126</v>
      </c>
      <c r="F163" s="61"/>
      <c r="G163" s="61"/>
      <c r="H163" s="61"/>
      <c r="I163" s="61"/>
      <c r="J163" s="2"/>
      <c r="K163" s="2"/>
      <c r="L163" s="64">
        <v>1</v>
      </c>
      <c r="M163" s="19">
        <f t="shared" ref="M163" si="22">L163*E163</f>
        <v>5126</v>
      </c>
      <c r="N163" s="19"/>
      <c r="O163" s="19"/>
      <c r="P163" s="30">
        <f t="shared" si="21"/>
        <v>5126</v>
      </c>
    </row>
    <row r="164" spans="1:16">
      <c r="A164" s="91"/>
      <c r="B164" s="91"/>
      <c r="C164" s="96" t="s">
        <v>591</v>
      </c>
      <c r="D164" s="61"/>
      <c r="E164" s="1"/>
      <c r="F164" s="64"/>
      <c r="G164" s="80"/>
      <c r="H164" s="64"/>
      <c r="I164" s="80"/>
      <c r="J164" s="2"/>
      <c r="K164" s="2"/>
      <c r="L164" s="64"/>
      <c r="M164" s="19"/>
      <c r="N164" s="19"/>
      <c r="O164" s="19"/>
      <c r="P164" s="30"/>
    </row>
    <row r="165" spans="1:16">
      <c r="A165" s="30">
        <v>1</v>
      </c>
      <c r="B165" s="30" t="s">
        <v>592</v>
      </c>
      <c r="C165" s="90" t="s">
        <v>593</v>
      </c>
      <c r="D165" s="61" t="s">
        <v>122</v>
      </c>
      <c r="E165" s="1">
        <v>17000</v>
      </c>
      <c r="F165" s="61"/>
      <c r="G165" s="61"/>
      <c r="H165" s="61"/>
      <c r="I165" s="61"/>
      <c r="J165" s="2"/>
      <c r="K165" s="2"/>
      <c r="L165" s="64">
        <v>1</v>
      </c>
      <c r="M165" s="19">
        <f t="shared" ref="M165" si="23">L165*E165</f>
        <v>17000</v>
      </c>
      <c r="N165" s="19"/>
      <c r="O165" s="19"/>
      <c r="P165" s="30">
        <f t="shared" si="21"/>
        <v>17000</v>
      </c>
    </row>
    <row r="166" spans="1:16">
      <c r="A166" s="91"/>
      <c r="B166" s="91"/>
      <c r="C166" s="96" t="s">
        <v>594</v>
      </c>
      <c r="D166" s="61"/>
      <c r="E166" s="1"/>
      <c r="F166" s="64"/>
      <c r="G166" s="80"/>
      <c r="H166" s="64"/>
      <c r="I166" s="80"/>
      <c r="J166" s="2"/>
      <c r="K166" s="2"/>
      <c r="L166" s="64"/>
      <c r="M166" s="19"/>
      <c r="N166" s="19"/>
      <c r="O166" s="19"/>
      <c r="P166" s="30"/>
    </row>
    <row r="167" spans="1:16">
      <c r="A167" s="89">
        <v>1</v>
      </c>
      <c r="B167" s="89" t="s">
        <v>595</v>
      </c>
      <c r="C167" s="68" t="s">
        <v>596</v>
      </c>
      <c r="D167" s="61" t="s">
        <v>122</v>
      </c>
      <c r="E167" s="1">
        <v>7800</v>
      </c>
      <c r="F167" s="61"/>
      <c r="G167" s="61"/>
      <c r="H167" s="61"/>
      <c r="I167" s="61"/>
      <c r="J167" s="2"/>
      <c r="K167" s="2"/>
      <c r="L167" s="64">
        <v>10</v>
      </c>
      <c r="M167" s="19">
        <f t="shared" ref="M167:M169" si="24">L167*E167</f>
        <v>78000</v>
      </c>
      <c r="N167" s="19"/>
      <c r="O167" s="19"/>
      <c r="P167" s="30">
        <f t="shared" ref="P167:P181" si="25">G167+I167+K167+M167+O167</f>
        <v>78000</v>
      </c>
    </row>
    <row r="168" spans="1:16">
      <c r="A168" s="61">
        <v>2</v>
      </c>
      <c r="B168" s="61" t="s">
        <v>597</v>
      </c>
      <c r="C168" s="68" t="s">
        <v>598</v>
      </c>
      <c r="D168" s="61" t="s">
        <v>122</v>
      </c>
      <c r="E168" s="1">
        <v>7000</v>
      </c>
      <c r="F168" s="61"/>
      <c r="G168" s="61"/>
      <c r="H168" s="61"/>
      <c r="I168" s="61"/>
      <c r="J168" s="2"/>
      <c r="K168" s="2"/>
      <c r="L168" s="64">
        <v>6</v>
      </c>
      <c r="M168" s="19">
        <f t="shared" si="24"/>
        <v>42000</v>
      </c>
      <c r="N168" s="19"/>
      <c r="O168" s="19"/>
      <c r="P168" s="30">
        <f t="shared" si="25"/>
        <v>42000</v>
      </c>
    </row>
    <row r="169" spans="1:16">
      <c r="A169" s="61">
        <v>3</v>
      </c>
      <c r="B169" s="61" t="s">
        <v>599</v>
      </c>
      <c r="C169" s="68" t="s">
        <v>600</v>
      </c>
      <c r="D169" s="61" t="s">
        <v>122</v>
      </c>
      <c r="E169" s="1">
        <v>5000</v>
      </c>
      <c r="F169" s="61"/>
      <c r="G169" s="61"/>
      <c r="H169" s="61"/>
      <c r="I169" s="61"/>
      <c r="J169" s="2"/>
      <c r="K169" s="2"/>
      <c r="L169" s="64">
        <v>3</v>
      </c>
      <c r="M169" s="19">
        <f t="shared" si="24"/>
        <v>15000</v>
      </c>
      <c r="N169" s="19"/>
      <c r="O169" s="19"/>
      <c r="P169" s="30">
        <f t="shared" si="25"/>
        <v>15000</v>
      </c>
    </row>
    <row r="170" spans="1:16">
      <c r="A170" s="38"/>
      <c r="B170" s="38"/>
      <c r="C170" s="68" t="s">
        <v>601</v>
      </c>
      <c r="D170" s="61"/>
      <c r="E170" s="1"/>
      <c r="F170" s="64"/>
      <c r="G170" s="80"/>
      <c r="H170" s="64"/>
      <c r="I170" s="80"/>
      <c r="J170" s="2"/>
      <c r="K170" s="2"/>
      <c r="L170" s="64"/>
      <c r="M170" s="19"/>
      <c r="N170" s="19"/>
      <c r="O170" s="19"/>
      <c r="P170" s="30"/>
    </row>
    <row r="171" spans="1:16">
      <c r="A171" s="115">
        <v>1</v>
      </c>
      <c r="B171" s="115"/>
      <c r="C171" s="68" t="s">
        <v>602</v>
      </c>
      <c r="D171" s="115" t="s">
        <v>122</v>
      </c>
      <c r="E171" s="1">
        <v>10</v>
      </c>
      <c r="F171" s="115"/>
      <c r="G171" s="115"/>
      <c r="H171" s="115"/>
      <c r="I171" s="115"/>
      <c r="J171" s="2"/>
      <c r="K171" s="2"/>
      <c r="L171" s="73"/>
      <c r="M171" s="19"/>
      <c r="N171" s="115">
        <v>7</v>
      </c>
      <c r="O171" s="30">
        <f t="shared" ref="O171:O173" si="26">N171*E171</f>
        <v>70</v>
      </c>
      <c r="P171" s="30">
        <f t="shared" si="25"/>
        <v>70</v>
      </c>
    </row>
    <row r="172" spans="1:16">
      <c r="A172" s="115">
        <v>2</v>
      </c>
      <c r="B172" s="115"/>
      <c r="C172" s="68" t="s">
        <v>603</v>
      </c>
      <c r="D172" s="115" t="s">
        <v>122</v>
      </c>
      <c r="E172" s="1">
        <v>10</v>
      </c>
      <c r="F172" s="115"/>
      <c r="G172" s="115"/>
      <c r="H172" s="115"/>
      <c r="I172" s="115"/>
      <c r="J172" s="2"/>
      <c r="K172" s="2"/>
      <c r="L172" s="73"/>
      <c r="M172" s="19"/>
      <c r="N172" s="115">
        <v>6</v>
      </c>
      <c r="O172" s="30">
        <f t="shared" si="26"/>
        <v>60</v>
      </c>
      <c r="P172" s="30">
        <f t="shared" si="25"/>
        <v>60</v>
      </c>
    </row>
    <row r="173" spans="1:16">
      <c r="A173" s="115">
        <v>3</v>
      </c>
      <c r="B173" s="115"/>
      <c r="C173" s="68" t="s">
        <v>604</v>
      </c>
      <c r="D173" s="115" t="s">
        <v>122</v>
      </c>
      <c r="E173" s="1">
        <v>5</v>
      </c>
      <c r="F173" s="115"/>
      <c r="G173" s="115"/>
      <c r="H173" s="115"/>
      <c r="I173" s="115"/>
      <c r="J173" s="2"/>
      <c r="K173" s="2"/>
      <c r="L173" s="73"/>
      <c r="M173" s="19"/>
      <c r="N173" s="115">
        <v>16</v>
      </c>
      <c r="O173" s="30">
        <f t="shared" si="26"/>
        <v>80</v>
      </c>
      <c r="P173" s="30">
        <f t="shared" si="25"/>
        <v>80</v>
      </c>
    </row>
    <row r="174" spans="1:16">
      <c r="A174" s="37"/>
      <c r="B174" s="37"/>
      <c r="C174" s="68" t="s">
        <v>605</v>
      </c>
      <c r="D174" s="115"/>
      <c r="E174" s="1"/>
      <c r="F174" s="85"/>
      <c r="G174" s="99"/>
      <c r="H174" s="85"/>
      <c r="I174" s="99"/>
      <c r="J174" s="2"/>
      <c r="K174" s="2"/>
      <c r="L174" s="73"/>
      <c r="M174" s="115"/>
      <c r="N174" s="30"/>
      <c r="O174" s="30"/>
      <c r="P174" s="30"/>
    </row>
    <row r="175" spans="1:16">
      <c r="A175" s="115">
        <v>1</v>
      </c>
      <c r="B175" s="115"/>
      <c r="C175" s="68" t="s">
        <v>606</v>
      </c>
      <c r="D175" s="115" t="s">
        <v>122</v>
      </c>
      <c r="E175" s="1">
        <v>50</v>
      </c>
      <c r="F175" s="115"/>
      <c r="G175" s="115"/>
      <c r="H175" s="115"/>
      <c r="I175" s="115"/>
      <c r="J175" s="2"/>
      <c r="K175" s="2"/>
      <c r="L175" s="64">
        <v>6</v>
      </c>
      <c r="M175" s="19">
        <f>L175*E175</f>
        <v>300</v>
      </c>
      <c r="N175" s="30"/>
      <c r="O175" s="30"/>
      <c r="P175" s="30">
        <f t="shared" si="25"/>
        <v>300</v>
      </c>
    </row>
    <row r="176" spans="1:16">
      <c r="A176" s="115">
        <v>2</v>
      </c>
      <c r="B176" s="115"/>
      <c r="C176" s="68" t="s">
        <v>607</v>
      </c>
      <c r="D176" s="115" t="s">
        <v>122</v>
      </c>
      <c r="E176" s="1">
        <v>10</v>
      </c>
      <c r="F176" s="115"/>
      <c r="G176" s="115"/>
      <c r="H176" s="115"/>
      <c r="I176" s="115"/>
      <c r="J176" s="2"/>
      <c r="K176" s="2"/>
      <c r="L176" s="64">
        <v>54</v>
      </c>
      <c r="M176" s="19">
        <f t="shared" ref="M176:M181" si="27">L176*E176</f>
        <v>540</v>
      </c>
      <c r="N176" s="30"/>
      <c r="O176" s="30"/>
      <c r="P176" s="30">
        <f t="shared" si="25"/>
        <v>540</v>
      </c>
    </row>
    <row r="177" spans="1:16">
      <c r="A177" s="115">
        <v>3</v>
      </c>
      <c r="B177" s="115"/>
      <c r="C177" s="68" t="s">
        <v>608</v>
      </c>
      <c r="D177" s="115" t="s">
        <v>122</v>
      </c>
      <c r="E177" s="1">
        <v>20</v>
      </c>
      <c r="F177" s="115"/>
      <c r="G177" s="115"/>
      <c r="H177" s="115"/>
      <c r="I177" s="115"/>
      <c r="J177" s="2"/>
      <c r="K177" s="2"/>
      <c r="L177" s="64">
        <v>5</v>
      </c>
      <c r="M177" s="19">
        <f t="shared" si="27"/>
        <v>100</v>
      </c>
      <c r="N177" s="30"/>
      <c r="O177" s="30"/>
      <c r="P177" s="30">
        <f t="shared" si="25"/>
        <v>100</v>
      </c>
    </row>
    <row r="178" spans="1:16">
      <c r="A178" s="115">
        <v>4</v>
      </c>
      <c r="B178" s="115"/>
      <c r="C178" s="68" t="s">
        <v>609</v>
      </c>
      <c r="D178" s="115" t="s">
        <v>122</v>
      </c>
      <c r="E178" s="1">
        <v>20</v>
      </c>
      <c r="F178" s="115"/>
      <c r="G178" s="115"/>
      <c r="H178" s="115"/>
      <c r="I178" s="115"/>
      <c r="J178" s="2"/>
      <c r="K178" s="2"/>
      <c r="L178" s="64">
        <v>36</v>
      </c>
      <c r="M178" s="19">
        <f t="shared" si="27"/>
        <v>720</v>
      </c>
      <c r="N178" s="30"/>
      <c r="O178" s="30"/>
      <c r="P178" s="30">
        <f t="shared" si="25"/>
        <v>720</v>
      </c>
    </row>
    <row r="179" spans="1:16">
      <c r="A179" s="115">
        <v>5</v>
      </c>
      <c r="B179" s="115"/>
      <c r="C179" s="68" t="s">
        <v>610</v>
      </c>
      <c r="D179" s="115" t="s">
        <v>122</v>
      </c>
      <c r="E179" s="1">
        <v>20</v>
      </c>
      <c r="F179" s="115"/>
      <c r="G179" s="115"/>
      <c r="H179" s="115"/>
      <c r="I179" s="115"/>
      <c r="J179" s="2"/>
      <c r="K179" s="2"/>
      <c r="L179" s="64">
        <v>60</v>
      </c>
      <c r="M179" s="19">
        <f t="shared" si="27"/>
        <v>1200</v>
      </c>
      <c r="N179" s="30"/>
      <c r="O179" s="30"/>
      <c r="P179" s="30">
        <f t="shared" si="25"/>
        <v>1200</v>
      </c>
    </row>
    <row r="180" spans="1:16">
      <c r="A180" s="115">
        <v>6</v>
      </c>
      <c r="B180" s="115"/>
      <c r="C180" s="68" t="s">
        <v>611</v>
      </c>
      <c r="D180" s="115" t="s">
        <v>122</v>
      </c>
      <c r="E180" s="1">
        <v>20</v>
      </c>
      <c r="F180" s="115"/>
      <c r="G180" s="115"/>
      <c r="H180" s="115"/>
      <c r="I180" s="115"/>
      <c r="J180" s="2"/>
      <c r="K180" s="2"/>
      <c r="L180" s="64">
        <v>87</v>
      </c>
      <c r="M180" s="19">
        <f t="shared" si="27"/>
        <v>1740</v>
      </c>
      <c r="N180" s="30"/>
      <c r="O180" s="30"/>
      <c r="P180" s="30">
        <f t="shared" si="25"/>
        <v>1740</v>
      </c>
    </row>
    <row r="181" spans="1:16">
      <c r="A181" s="115">
        <v>7</v>
      </c>
      <c r="B181" s="115"/>
      <c r="C181" s="68" t="s">
        <v>612</v>
      </c>
      <c r="D181" s="115" t="s">
        <v>122</v>
      </c>
      <c r="E181" s="1">
        <v>50</v>
      </c>
      <c r="F181" s="115"/>
      <c r="G181" s="115"/>
      <c r="H181" s="115"/>
      <c r="I181" s="115"/>
      <c r="J181" s="2"/>
      <c r="K181" s="2"/>
      <c r="L181" s="64">
        <v>142</v>
      </c>
      <c r="M181" s="19">
        <f t="shared" si="27"/>
        <v>7100</v>
      </c>
      <c r="N181" s="30"/>
      <c r="O181" s="30"/>
      <c r="P181" s="30">
        <f t="shared" si="25"/>
        <v>7100</v>
      </c>
    </row>
    <row r="182" spans="1:16">
      <c r="A182" s="87"/>
      <c r="B182" s="87"/>
      <c r="C182" s="17" t="s">
        <v>613</v>
      </c>
      <c r="D182" s="61"/>
      <c r="E182" s="1"/>
      <c r="F182" s="64"/>
      <c r="G182" s="80"/>
      <c r="H182" s="64"/>
      <c r="I182" s="80"/>
      <c r="J182" s="2"/>
      <c r="K182" s="2"/>
      <c r="L182" s="73"/>
      <c r="M182" s="19"/>
      <c r="N182" s="61"/>
      <c r="O182" s="61"/>
      <c r="P182" s="30"/>
    </row>
    <row r="183" spans="1:16" ht="25.5">
      <c r="A183" s="61">
        <v>1</v>
      </c>
      <c r="B183" s="61"/>
      <c r="C183" s="68" t="s">
        <v>614</v>
      </c>
      <c r="D183" s="61" t="s">
        <v>122</v>
      </c>
      <c r="E183" s="1">
        <v>120</v>
      </c>
      <c r="F183" s="61"/>
      <c r="G183" s="61"/>
      <c r="H183" s="61"/>
      <c r="I183" s="61"/>
      <c r="J183" s="2"/>
      <c r="K183" s="2"/>
      <c r="L183" s="73"/>
      <c r="M183" s="19"/>
      <c r="N183" s="61">
        <v>1</v>
      </c>
      <c r="O183" s="61">
        <f t="shared" ref="O183:O184" si="28">N183*E183</f>
        <v>120</v>
      </c>
      <c r="P183" s="30">
        <f t="shared" ref="P183:P200" si="29">G183+I183+K183+M183+O183</f>
        <v>120</v>
      </c>
    </row>
    <row r="184" spans="1:16" ht="25.5">
      <c r="A184" s="61">
        <v>2</v>
      </c>
      <c r="B184" s="61"/>
      <c r="C184" s="68" t="s">
        <v>615</v>
      </c>
      <c r="D184" s="61" t="s">
        <v>122</v>
      </c>
      <c r="E184" s="1">
        <v>25</v>
      </c>
      <c r="F184" s="61"/>
      <c r="G184" s="61"/>
      <c r="H184" s="61"/>
      <c r="I184" s="61"/>
      <c r="J184" s="2"/>
      <c r="K184" s="2"/>
      <c r="L184" s="73"/>
      <c r="M184" s="19"/>
      <c r="N184" s="61">
        <v>11</v>
      </c>
      <c r="O184" s="61">
        <f t="shared" si="28"/>
        <v>275</v>
      </c>
      <c r="P184" s="30">
        <f t="shared" si="29"/>
        <v>275</v>
      </c>
    </row>
    <row r="185" spans="1:16">
      <c r="A185" s="38"/>
      <c r="B185" s="38"/>
      <c r="C185" s="17" t="s">
        <v>616</v>
      </c>
      <c r="D185" s="61"/>
      <c r="E185" s="1"/>
      <c r="F185" s="64"/>
      <c r="G185" s="80"/>
      <c r="H185" s="64"/>
      <c r="I185" s="80"/>
      <c r="J185" s="2"/>
      <c r="K185" s="2"/>
      <c r="L185" s="73"/>
      <c r="M185" s="19"/>
      <c r="N185" s="61"/>
      <c r="O185" s="61"/>
      <c r="P185" s="30"/>
    </row>
    <row r="186" spans="1:16">
      <c r="A186" s="115">
        <v>1</v>
      </c>
      <c r="B186" s="115"/>
      <c r="C186" s="68" t="s">
        <v>617</v>
      </c>
      <c r="D186" s="115" t="s">
        <v>122</v>
      </c>
      <c r="E186" s="1">
        <v>2</v>
      </c>
      <c r="F186" s="115">
        <v>180</v>
      </c>
      <c r="G186" s="115">
        <f>F186*E186</f>
        <v>360</v>
      </c>
      <c r="H186" s="115"/>
      <c r="I186" s="115"/>
      <c r="J186" s="2"/>
      <c r="K186" s="2"/>
      <c r="L186" s="73"/>
      <c r="M186" s="115"/>
      <c r="N186" s="30"/>
      <c r="O186" s="30"/>
      <c r="P186" s="30">
        <f t="shared" si="29"/>
        <v>360</v>
      </c>
    </row>
    <row r="187" spans="1:16">
      <c r="A187" s="37"/>
      <c r="B187" s="37"/>
      <c r="C187" s="17" t="s">
        <v>618</v>
      </c>
      <c r="D187" s="115"/>
      <c r="E187" s="1"/>
      <c r="F187" s="85"/>
      <c r="G187" s="99"/>
      <c r="H187" s="85"/>
      <c r="I187" s="99"/>
      <c r="J187" s="2"/>
      <c r="K187" s="2"/>
      <c r="L187" s="73"/>
      <c r="M187" s="115"/>
      <c r="N187" s="30"/>
      <c r="O187" s="30"/>
      <c r="P187" s="30"/>
    </row>
    <row r="188" spans="1:16">
      <c r="A188" s="61">
        <v>1</v>
      </c>
      <c r="B188" s="61"/>
      <c r="C188" s="68" t="s">
        <v>619</v>
      </c>
      <c r="D188" s="61" t="s">
        <v>122</v>
      </c>
      <c r="E188" s="1">
        <v>250</v>
      </c>
      <c r="F188" s="61"/>
      <c r="G188" s="61"/>
      <c r="H188" s="61"/>
      <c r="I188" s="61"/>
      <c r="J188" s="2"/>
      <c r="K188" s="2"/>
      <c r="L188" s="64">
        <v>3</v>
      </c>
      <c r="M188" s="19">
        <f t="shared" ref="M188:M195" si="30">L188*E188</f>
        <v>750</v>
      </c>
      <c r="N188" s="19"/>
      <c r="O188" s="19"/>
      <c r="P188" s="30">
        <f t="shared" si="29"/>
        <v>750</v>
      </c>
    </row>
    <row r="189" spans="1:16">
      <c r="A189" s="61">
        <v>2</v>
      </c>
      <c r="B189" s="61"/>
      <c r="C189" s="68" t="s">
        <v>620</v>
      </c>
      <c r="D189" s="61" t="s">
        <v>122</v>
      </c>
      <c r="E189" s="1">
        <v>200</v>
      </c>
      <c r="F189" s="61"/>
      <c r="G189" s="61"/>
      <c r="H189" s="61"/>
      <c r="I189" s="61"/>
      <c r="J189" s="2"/>
      <c r="K189" s="2"/>
      <c r="L189" s="64">
        <v>2</v>
      </c>
      <c r="M189" s="19">
        <f t="shared" si="30"/>
        <v>400</v>
      </c>
      <c r="N189" s="19"/>
      <c r="O189" s="19"/>
      <c r="P189" s="30">
        <f t="shared" si="29"/>
        <v>400</v>
      </c>
    </row>
    <row r="190" spans="1:16">
      <c r="A190" s="61">
        <v>3</v>
      </c>
      <c r="B190" s="61"/>
      <c r="C190" s="68" t="s">
        <v>621</v>
      </c>
      <c r="D190" s="61" t="s">
        <v>122</v>
      </c>
      <c r="E190" s="1">
        <v>5000</v>
      </c>
      <c r="F190" s="61"/>
      <c r="G190" s="61"/>
      <c r="H190" s="61"/>
      <c r="I190" s="61"/>
      <c r="J190" s="2"/>
      <c r="K190" s="2"/>
      <c r="L190" s="64">
        <v>2</v>
      </c>
      <c r="M190" s="19">
        <f t="shared" si="30"/>
        <v>10000</v>
      </c>
      <c r="N190" s="19"/>
      <c r="O190" s="19"/>
      <c r="P190" s="30">
        <f t="shared" si="29"/>
        <v>10000</v>
      </c>
    </row>
    <row r="191" spans="1:16">
      <c r="A191" s="61">
        <v>4</v>
      </c>
      <c r="B191" s="61"/>
      <c r="C191" s="68" t="s">
        <v>622</v>
      </c>
      <c r="D191" s="61" t="s">
        <v>122</v>
      </c>
      <c r="E191" s="1">
        <v>10000</v>
      </c>
      <c r="F191" s="61"/>
      <c r="G191" s="61"/>
      <c r="H191" s="61"/>
      <c r="I191" s="61"/>
      <c r="J191" s="2"/>
      <c r="K191" s="2"/>
      <c r="L191" s="64">
        <v>1</v>
      </c>
      <c r="M191" s="19">
        <f t="shared" si="30"/>
        <v>10000</v>
      </c>
      <c r="N191" s="19"/>
      <c r="O191" s="19"/>
      <c r="P191" s="30">
        <f t="shared" si="29"/>
        <v>10000</v>
      </c>
    </row>
    <row r="192" spans="1:16">
      <c r="A192" s="61">
        <v>5</v>
      </c>
      <c r="B192" s="61" t="s">
        <v>623</v>
      </c>
      <c r="C192" s="68" t="s">
        <v>624</v>
      </c>
      <c r="D192" s="61" t="s">
        <v>122</v>
      </c>
      <c r="E192" s="1">
        <v>16000</v>
      </c>
      <c r="F192" s="61"/>
      <c r="G192" s="61"/>
      <c r="H192" s="61"/>
      <c r="I192" s="61"/>
      <c r="J192" s="2"/>
      <c r="K192" s="2"/>
      <c r="L192" s="64">
        <v>2</v>
      </c>
      <c r="M192" s="19">
        <f t="shared" si="30"/>
        <v>32000</v>
      </c>
      <c r="N192" s="19"/>
      <c r="O192" s="19"/>
      <c r="P192" s="30">
        <f t="shared" si="29"/>
        <v>32000</v>
      </c>
    </row>
    <row r="193" spans="1:16">
      <c r="A193" s="61">
        <v>6</v>
      </c>
      <c r="B193" s="61" t="s">
        <v>625</v>
      </c>
      <c r="C193" s="68" t="s">
        <v>626</v>
      </c>
      <c r="D193" s="61" t="s">
        <v>122</v>
      </c>
      <c r="E193" s="1">
        <v>10000</v>
      </c>
      <c r="F193" s="61"/>
      <c r="G193" s="61"/>
      <c r="H193" s="61"/>
      <c r="I193" s="61"/>
      <c r="J193" s="2"/>
      <c r="K193" s="2"/>
      <c r="L193" s="64">
        <v>1</v>
      </c>
      <c r="M193" s="19">
        <f t="shared" si="30"/>
        <v>10000</v>
      </c>
      <c r="N193" s="19"/>
      <c r="O193" s="19"/>
      <c r="P193" s="30">
        <f t="shared" si="29"/>
        <v>10000</v>
      </c>
    </row>
    <row r="194" spans="1:16">
      <c r="A194" s="61">
        <v>7</v>
      </c>
      <c r="B194" s="61"/>
      <c r="C194" s="68" t="s">
        <v>627</v>
      </c>
      <c r="D194" s="61" t="s">
        <v>122</v>
      </c>
      <c r="E194" s="1">
        <v>1000</v>
      </c>
      <c r="F194" s="61"/>
      <c r="G194" s="61"/>
      <c r="H194" s="61"/>
      <c r="I194" s="61"/>
      <c r="J194" s="2"/>
      <c r="K194" s="2"/>
      <c r="L194" s="64">
        <v>4</v>
      </c>
      <c r="M194" s="19">
        <f t="shared" si="30"/>
        <v>4000</v>
      </c>
      <c r="N194" s="19"/>
      <c r="O194" s="19"/>
      <c r="P194" s="30">
        <f t="shared" si="29"/>
        <v>4000</v>
      </c>
    </row>
    <row r="195" spans="1:16">
      <c r="A195" s="61">
        <v>8</v>
      </c>
      <c r="B195" s="61"/>
      <c r="C195" s="68" t="s">
        <v>628</v>
      </c>
      <c r="D195" s="61" t="s">
        <v>122</v>
      </c>
      <c r="E195" s="1">
        <v>10000</v>
      </c>
      <c r="F195" s="61"/>
      <c r="G195" s="61"/>
      <c r="H195" s="61"/>
      <c r="I195" s="61"/>
      <c r="J195" s="2"/>
      <c r="K195" s="2"/>
      <c r="L195" s="64">
        <v>1</v>
      </c>
      <c r="M195" s="19">
        <f t="shared" si="30"/>
        <v>10000</v>
      </c>
      <c r="N195" s="19"/>
      <c r="O195" s="19"/>
      <c r="P195" s="30">
        <f t="shared" si="29"/>
        <v>10000</v>
      </c>
    </row>
    <row r="196" spans="1:16">
      <c r="A196" s="38"/>
      <c r="B196" s="38"/>
      <c r="C196" s="100" t="s">
        <v>629</v>
      </c>
      <c r="D196" s="61"/>
      <c r="E196" s="1"/>
      <c r="F196" s="64"/>
      <c r="G196" s="80"/>
      <c r="H196" s="64"/>
      <c r="I196" s="80"/>
      <c r="J196" s="47"/>
      <c r="K196" s="47"/>
      <c r="L196" s="64"/>
      <c r="M196" s="19"/>
      <c r="N196" s="19"/>
      <c r="O196" s="19"/>
      <c r="P196" s="30"/>
    </row>
    <row r="197" spans="1:16">
      <c r="A197" s="115">
        <v>1</v>
      </c>
      <c r="B197" s="68" t="s">
        <v>630</v>
      </c>
      <c r="C197" s="68" t="s">
        <v>631</v>
      </c>
      <c r="D197" s="115" t="s">
        <v>122</v>
      </c>
      <c r="E197" s="1">
        <v>10</v>
      </c>
      <c r="F197" s="115">
        <v>44</v>
      </c>
      <c r="G197" s="115">
        <f>F197*E197</f>
        <v>440</v>
      </c>
      <c r="H197" s="115"/>
      <c r="I197" s="115"/>
      <c r="J197" s="47"/>
      <c r="K197" s="47"/>
      <c r="L197" s="101"/>
      <c r="M197" s="115"/>
      <c r="N197" s="30"/>
      <c r="O197" s="30"/>
      <c r="P197" s="30">
        <f t="shared" si="29"/>
        <v>440</v>
      </c>
    </row>
    <row r="198" spans="1:16">
      <c r="A198" s="115">
        <v>2</v>
      </c>
      <c r="B198" s="68" t="s">
        <v>632</v>
      </c>
      <c r="C198" s="68" t="s">
        <v>633</v>
      </c>
      <c r="D198" s="115" t="s">
        <v>122</v>
      </c>
      <c r="E198" s="1">
        <v>70</v>
      </c>
      <c r="F198" s="115">
        <v>106</v>
      </c>
      <c r="G198" s="115">
        <f t="shared" ref="G198:G200" si="31">F198*E198</f>
        <v>7420</v>
      </c>
      <c r="H198" s="115"/>
      <c r="I198" s="115"/>
      <c r="J198" s="2"/>
      <c r="K198" s="2"/>
      <c r="L198" s="73"/>
      <c r="M198" s="115"/>
      <c r="N198" s="30"/>
      <c r="O198" s="30"/>
      <c r="P198" s="30">
        <f t="shared" si="29"/>
        <v>7420</v>
      </c>
    </row>
    <row r="199" spans="1:16">
      <c r="A199" s="115">
        <v>3</v>
      </c>
      <c r="B199" s="68" t="s">
        <v>634</v>
      </c>
      <c r="C199" s="68" t="s">
        <v>635</v>
      </c>
      <c r="D199" s="115" t="s">
        <v>122</v>
      </c>
      <c r="E199" s="1">
        <v>80</v>
      </c>
      <c r="F199" s="115">
        <v>44</v>
      </c>
      <c r="G199" s="115">
        <f t="shared" si="31"/>
        <v>3520</v>
      </c>
      <c r="H199" s="115"/>
      <c r="I199" s="115"/>
      <c r="J199" s="2"/>
      <c r="K199" s="2"/>
      <c r="L199" s="73"/>
      <c r="M199" s="115"/>
      <c r="N199" s="30"/>
      <c r="O199" s="30"/>
      <c r="P199" s="30">
        <f t="shared" si="29"/>
        <v>3520</v>
      </c>
    </row>
    <row r="200" spans="1:16">
      <c r="A200" s="115">
        <v>4</v>
      </c>
      <c r="B200" s="115"/>
      <c r="C200" s="68" t="s">
        <v>636</v>
      </c>
      <c r="D200" s="115" t="s">
        <v>122</v>
      </c>
      <c r="E200" s="1">
        <v>10</v>
      </c>
      <c r="F200" s="115">
        <v>12</v>
      </c>
      <c r="G200" s="115">
        <f t="shared" si="31"/>
        <v>120</v>
      </c>
      <c r="H200" s="115"/>
      <c r="I200" s="115"/>
      <c r="J200" s="2"/>
      <c r="K200" s="2"/>
      <c r="L200" s="73"/>
      <c r="M200" s="115"/>
      <c r="N200" s="30"/>
      <c r="O200" s="30"/>
      <c r="P200" s="30">
        <f t="shared" si="29"/>
        <v>120</v>
      </c>
    </row>
    <row r="201" spans="1:16">
      <c r="A201" s="37"/>
      <c r="B201" s="37"/>
      <c r="C201" s="17" t="s">
        <v>637</v>
      </c>
      <c r="D201" s="115"/>
      <c r="E201" s="1"/>
      <c r="F201" s="85"/>
      <c r="G201" s="99"/>
      <c r="H201" s="85"/>
      <c r="I201" s="99"/>
      <c r="J201" s="2"/>
      <c r="K201" s="2"/>
      <c r="L201" s="73"/>
      <c r="M201" s="115"/>
      <c r="N201" s="30"/>
      <c r="O201" s="30"/>
      <c r="P201" s="30"/>
    </row>
    <row r="202" spans="1:16">
      <c r="A202" s="115">
        <v>1</v>
      </c>
      <c r="B202" s="115" t="s">
        <v>638</v>
      </c>
      <c r="C202" s="68" t="s">
        <v>639</v>
      </c>
      <c r="D202" s="115" t="s">
        <v>122</v>
      </c>
      <c r="E202" s="1">
        <v>20</v>
      </c>
      <c r="F202" s="115">
        <v>10</v>
      </c>
      <c r="G202" s="115">
        <f>F202*E202</f>
        <v>200</v>
      </c>
      <c r="H202" s="115"/>
      <c r="I202" s="115"/>
      <c r="J202" s="2"/>
      <c r="K202" s="2"/>
      <c r="L202" s="73"/>
      <c r="M202" s="115"/>
      <c r="N202" s="30"/>
      <c r="O202" s="30"/>
      <c r="P202" s="30">
        <f t="shared" ref="P202:P265" si="32">G202+I202+K202+M202+O202</f>
        <v>200</v>
      </c>
    </row>
    <row r="203" spans="1:16">
      <c r="A203" s="115">
        <v>2</v>
      </c>
      <c r="B203" s="115" t="s">
        <v>640</v>
      </c>
      <c r="C203" s="68" t="s">
        <v>641</v>
      </c>
      <c r="D203" s="115" t="s">
        <v>122</v>
      </c>
      <c r="E203" s="1">
        <v>25</v>
      </c>
      <c r="F203" s="115">
        <v>31</v>
      </c>
      <c r="G203" s="115">
        <f t="shared" ref="G203:G204" si="33">F203*E203</f>
        <v>775</v>
      </c>
      <c r="H203" s="115"/>
      <c r="I203" s="115"/>
      <c r="J203" s="2"/>
      <c r="K203" s="2"/>
      <c r="L203" s="73"/>
      <c r="M203" s="115"/>
      <c r="N203" s="30"/>
      <c r="O203" s="30"/>
      <c r="P203" s="30">
        <f t="shared" si="32"/>
        <v>775</v>
      </c>
    </row>
    <row r="204" spans="1:16">
      <c r="A204" s="115">
        <v>3</v>
      </c>
      <c r="B204" s="115"/>
      <c r="C204" s="68" t="s">
        <v>642</v>
      </c>
      <c r="D204" s="115" t="s">
        <v>122</v>
      </c>
      <c r="E204" s="1">
        <v>15</v>
      </c>
      <c r="F204" s="115">
        <v>2</v>
      </c>
      <c r="G204" s="115">
        <f t="shared" si="33"/>
        <v>30</v>
      </c>
      <c r="H204" s="115"/>
      <c r="I204" s="115"/>
      <c r="J204" s="2"/>
      <c r="K204" s="2"/>
      <c r="L204" s="73"/>
      <c r="M204" s="115"/>
      <c r="N204" s="30"/>
      <c r="O204" s="30"/>
      <c r="P204" s="30">
        <f t="shared" si="32"/>
        <v>30</v>
      </c>
    </row>
    <row r="205" spans="1:16">
      <c r="A205" s="37"/>
      <c r="B205" s="37"/>
      <c r="C205" s="17" t="s">
        <v>643</v>
      </c>
      <c r="D205" s="115"/>
      <c r="E205" s="1"/>
      <c r="F205" s="85"/>
      <c r="G205" s="99"/>
      <c r="H205" s="85"/>
      <c r="I205" s="99"/>
      <c r="J205" s="2"/>
      <c r="K205" s="2"/>
      <c r="L205" s="73"/>
      <c r="M205" s="115"/>
      <c r="N205" s="30"/>
      <c r="O205" s="30"/>
      <c r="P205" s="30"/>
    </row>
    <row r="206" spans="1:16">
      <c r="A206" s="115">
        <v>1</v>
      </c>
      <c r="B206" s="115"/>
      <c r="C206" s="68" t="s">
        <v>644</v>
      </c>
      <c r="D206" s="115" t="s">
        <v>122</v>
      </c>
      <c r="E206" s="27">
        <v>25</v>
      </c>
      <c r="F206" s="115"/>
      <c r="G206" s="115"/>
      <c r="H206" s="115"/>
      <c r="I206" s="115"/>
      <c r="J206" s="2"/>
      <c r="K206" s="2"/>
      <c r="L206" s="73"/>
      <c r="M206" s="115"/>
      <c r="N206" s="102">
        <v>2</v>
      </c>
      <c r="O206" s="102">
        <f>N206*E206</f>
        <v>50</v>
      </c>
      <c r="P206" s="30">
        <f t="shared" si="32"/>
        <v>50</v>
      </c>
    </row>
    <row r="207" spans="1:16">
      <c r="A207" s="115">
        <v>2</v>
      </c>
      <c r="B207" s="115" t="s">
        <v>645</v>
      </c>
      <c r="C207" s="68" t="s">
        <v>646</v>
      </c>
      <c r="D207" s="115" t="s">
        <v>122</v>
      </c>
      <c r="E207" s="27">
        <v>40</v>
      </c>
      <c r="F207" s="115"/>
      <c r="G207" s="115"/>
      <c r="H207" s="115"/>
      <c r="I207" s="115"/>
      <c r="J207" s="2"/>
      <c r="K207" s="2"/>
      <c r="L207" s="73"/>
      <c r="M207" s="115"/>
      <c r="N207" s="102">
        <v>2</v>
      </c>
      <c r="O207" s="102">
        <f t="shared" ref="O207:O211" si="34">N207*E207</f>
        <v>80</v>
      </c>
      <c r="P207" s="30">
        <f t="shared" si="32"/>
        <v>80</v>
      </c>
    </row>
    <row r="208" spans="1:16">
      <c r="A208" s="115">
        <v>3</v>
      </c>
      <c r="B208" s="115" t="s">
        <v>647</v>
      </c>
      <c r="C208" s="68" t="s">
        <v>648</v>
      </c>
      <c r="D208" s="115" t="s">
        <v>122</v>
      </c>
      <c r="E208" s="27">
        <v>40</v>
      </c>
      <c r="F208" s="115"/>
      <c r="G208" s="115"/>
      <c r="H208" s="115"/>
      <c r="I208" s="115"/>
      <c r="J208" s="2"/>
      <c r="K208" s="2"/>
      <c r="L208" s="73"/>
      <c r="M208" s="115"/>
      <c r="N208" s="102">
        <v>3</v>
      </c>
      <c r="O208" s="102">
        <f t="shared" si="34"/>
        <v>120</v>
      </c>
      <c r="P208" s="30">
        <f t="shared" si="32"/>
        <v>120</v>
      </c>
    </row>
    <row r="209" spans="1:16">
      <c r="A209" s="115">
        <v>4</v>
      </c>
      <c r="B209" s="115" t="s">
        <v>649</v>
      </c>
      <c r="C209" s="68" t="s">
        <v>650</v>
      </c>
      <c r="D209" s="115" t="s">
        <v>122</v>
      </c>
      <c r="E209" s="27">
        <v>20</v>
      </c>
      <c r="F209" s="115"/>
      <c r="G209" s="115"/>
      <c r="H209" s="115"/>
      <c r="I209" s="115"/>
      <c r="J209" s="2"/>
      <c r="K209" s="2"/>
      <c r="L209" s="73"/>
      <c r="M209" s="115"/>
      <c r="N209" s="102">
        <v>4</v>
      </c>
      <c r="O209" s="102">
        <f t="shared" si="34"/>
        <v>80</v>
      </c>
      <c r="P209" s="30">
        <f t="shared" si="32"/>
        <v>80</v>
      </c>
    </row>
    <row r="210" spans="1:16">
      <c r="A210" s="115">
        <v>5</v>
      </c>
      <c r="B210" s="115"/>
      <c r="C210" s="68" t="s">
        <v>651</v>
      </c>
      <c r="D210" s="115" t="s">
        <v>122</v>
      </c>
      <c r="E210" s="27">
        <v>30</v>
      </c>
      <c r="F210" s="115"/>
      <c r="G210" s="115"/>
      <c r="H210" s="115"/>
      <c r="I210" s="115"/>
      <c r="J210" s="2"/>
      <c r="K210" s="2"/>
      <c r="L210" s="73"/>
      <c r="M210" s="115"/>
      <c r="N210" s="102">
        <v>4</v>
      </c>
      <c r="O210" s="102">
        <f t="shared" si="34"/>
        <v>120</v>
      </c>
      <c r="P210" s="30">
        <f t="shared" si="32"/>
        <v>120</v>
      </c>
    </row>
    <row r="211" spans="1:16">
      <c r="A211" s="115">
        <v>6</v>
      </c>
      <c r="B211" s="115" t="s">
        <v>652</v>
      </c>
      <c r="C211" s="68" t="s">
        <v>653</v>
      </c>
      <c r="D211" s="115" t="s">
        <v>122</v>
      </c>
      <c r="E211" s="27">
        <v>25</v>
      </c>
      <c r="F211" s="115"/>
      <c r="G211" s="115"/>
      <c r="H211" s="115"/>
      <c r="I211" s="115"/>
      <c r="J211" s="2"/>
      <c r="K211" s="2"/>
      <c r="L211" s="73"/>
      <c r="M211" s="115"/>
      <c r="N211" s="102">
        <v>4</v>
      </c>
      <c r="O211" s="102">
        <f t="shared" si="34"/>
        <v>100</v>
      </c>
      <c r="P211" s="30">
        <f t="shared" si="32"/>
        <v>100</v>
      </c>
    </row>
    <row r="212" spans="1:16">
      <c r="A212" s="37"/>
      <c r="B212" s="37"/>
      <c r="C212" s="17" t="s">
        <v>654</v>
      </c>
      <c r="D212" s="115"/>
      <c r="E212" s="27"/>
      <c r="F212" s="85"/>
      <c r="G212" s="99"/>
      <c r="H212" s="85"/>
      <c r="I212" s="99"/>
      <c r="J212" s="2"/>
      <c r="K212" s="2"/>
      <c r="L212" s="73"/>
      <c r="M212" s="115"/>
      <c r="N212" s="102"/>
      <c r="O212" s="102"/>
      <c r="P212" s="30"/>
    </row>
    <row r="213" spans="1:16">
      <c r="A213" s="115">
        <v>1</v>
      </c>
      <c r="B213" s="115"/>
      <c r="C213" s="68" t="s">
        <v>655</v>
      </c>
      <c r="D213" s="115" t="s">
        <v>122</v>
      </c>
      <c r="E213" s="1">
        <v>200</v>
      </c>
      <c r="F213" s="115">
        <v>170</v>
      </c>
      <c r="G213" s="115">
        <f>F213*E213</f>
        <v>34000</v>
      </c>
      <c r="H213" s="61"/>
      <c r="I213" s="115">
        <f>H213*E213</f>
        <v>0</v>
      </c>
      <c r="J213" s="2"/>
      <c r="K213" s="2"/>
      <c r="L213" s="73"/>
      <c r="M213" s="115"/>
      <c r="N213" s="19"/>
      <c r="O213" s="61"/>
      <c r="P213" s="30">
        <f t="shared" si="32"/>
        <v>34000</v>
      </c>
    </row>
    <row r="214" spans="1:16">
      <c r="A214" s="115">
        <v>2</v>
      </c>
      <c r="B214" s="115"/>
      <c r="C214" s="68" t="s">
        <v>656</v>
      </c>
      <c r="D214" s="115" t="s">
        <v>122</v>
      </c>
      <c r="E214" s="1">
        <v>250</v>
      </c>
      <c r="F214" s="115"/>
      <c r="G214" s="115">
        <f>F214*E214</f>
        <v>0</v>
      </c>
      <c r="H214" s="115">
        <v>3</v>
      </c>
      <c r="I214" s="115">
        <v>750</v>
      </c>
      <c r="J214" s="61"/>
      <c r="K214" s="61"/>
      <c r="L214" s="64"/>
      <c r="M214" s="115"/>
      <c r="N214" s="30"/>
      <c r="O214" s="30"/>
      <c r="P214" s="30">
        <f t="shared" si="32"/>
        <v>750</v>
      </c>
    </row>
    <row r="215" spans="1:16">
      <c r="A215" s="37"/>
      <c r="B215" s="37"/>
      <c r="C215" s="17" t="s">
        <v>657</v>
      </c>
      <c r="D215" s="115"/>
      <c r="E215" s="1"/>
      <c r="F215" s="85"/>
      <c r="G215" s="99"/>
      <c r="H215" s="85"/>
      <c r="I215" s="99"/>
      <c r="J215" s="61"/>
      <c r="K215" s="61"/>
      <c r="L215" s="64"/>
      <c r="M215" s="115"/>
      <c r="N215" s="30"/>
      <c r="O215" s="30"/>
      <c r="P215" s="30"/>
    </row>
    <row r="216" spans="1:16">
      <c r="A216" s="115">
        <v>1</v>
      </c>
      <c r="B216" s="115"/>
      <c r="C216" s="68" t="s">
        <v>658</v>
      </c>
      <c r="D216" s="115" t="s">
        <v>128</v>
      </c>
      <c r="E216" s="1">
        <v>40</v>
      </c>
      <c r="F216" s="19"/>
      <c r="G216" s="61"/>
      <c r="H216" s="61"/>
      <c r="I216" s="61"/>
      <c r="J216" s="61">
        <v>321</v>
      </c>
      <c r="K216" s="2">
        <f>J216*E216</f>
        <v>12840</v>
      </c>
      <c r="L216" s="73"/>
      <c r="M216" s="61"/>
      <c r="N216" s="30"/>
      <c r="O216" s="30"/>
      <c r="P216" s="30">
        <f t="shared" si="32"/>
        <v>12840</v>
      </c>
    </row>
    <row r="217" spans="1:16">
      <c r="A217" s="115">
        <v>2</v>
      </c>
      <c r="B217" s="115"/>
      <c r="C217" s="68" t="s">
        <v>659</v>
      </c>
      <c r="D217" s="115" t="s">
        <v>128</v>
      </c>
      <c r="E217" s="1">
        <v>30</v>
      </c>
      <c r="F217" s="19"/>
      <c r="G217" s="61"/>
      <c r="H217" s="61"/>
      <c r="I217" s="61"/>
      <c r="J217" s="61">
        <v>659</v>
      </c>
      <c r="K217" s="2">
        <f t="shared" ref="K217:K218" si="35">J217*E217</f>
        <v>19770</v>
      </c>
      <c r="L217" s="73"/>
      <c r="M217" s="61"/>
      <c r="N217" s="30"/>
      <c r="O217" s="30"/>
      <c r="P217" s="30">
        <f t="shared" si="32"/>
        <v>19770</v>
      </c>
    </row>
    <row r="218" spans="1:16">
      <c r="A218" s="115">
        <v>3</v>
      </c>
      <c r="B218" s="115"/>
      <c r="C218" s="68" t="s">
        <v>660</v>
      </c>
      <c r="D218" s="115" t="s">
        <v>128</v>
      </c>
      <c r="E218" s="1">
        <v>30</v>
      </c>
      <c r="F218" s="19"/>
      <c r="G218" s="61"/>
      <c r="H218" s="61"/>
      <c r="I218" s="61"/>
      <c r="J218" s="61">
        <v>131</v>
      </c>
      <c r="K218" s="2">
        <f t="shared" si="35"/>
        <v>3930</v>
      </c>
      <c r="L218" s="73"/>
      <c r="M218" s="61"/>
      <c r="N218" s="30"/>
      <c r="O218" s="30"/>
      <c r="P218" s="30">
        <f t="shared" si="32"/>
        <v>3930</v>
      </c>
    </row>
    <row r="219" spans="1:16">
      <c r="A219" s="37"/>
      <c r="B219" s="37"/>
      <c r="C219" s="17" t="s">
        <v>661</v>
      </c>
      <c r="D219" s="115"/>
      <c r="E219" s="1"/>
      <c r="F219" s="93"/>
      <c r="G219" s="80"/>
      <c r="H219" s="64"/>
      <c r="I219" s="80"/>
      <c r="J219" s="61"/>
      <c r="K219" s="2"/>
      <c r="L219" s="73"/>
      <c r="M219" s="61"/>
      <c r="N219" s="30"/>
      <c r="O219" s="30"/>
      <c r="P219" s="30"/>
    </row>
    <row r="220" spans="1:16" ht="25.5">
      <c r="A220" s="115">
        <v>1</v>
      </c>
      <c r="B220" s="58"/>
      <c r="C220" s="68" t="s">
        <v>662</v>
      </c>
      <c r="D220" s="61" t="s">
        <v>403</v>
      </c>
      <c r="E220" s="1">
        <v>50</v>
      </c>
      <c r="F220" s="115">
        <v>6</v>
      </c>
      <c r="G220" s="115">
        <f>F220*E220</f>
        <v>300</v>
      </c>
      <c r="H220" s="115"/>
      <c r="I220" s="115"/>
      <c r="J220" s="2"/>
      <c r="K220" s="2"/>
      <c r="L220" s="73"/>
      <c r="M220" s="61"/>
      <c r="N220" s="30"/>
      <c r="O220" s="30"/>
      <c r="P220" s="30">
        <f t="shared" si="32"/>
        <v>300</v>
      </c>
    </row>
    <row r="221" spans="1:16">
      <c r="A221" s="115">
        <v>2</v>
      </c>
      <c r="B221" s="115"/>
      <c r="C221" s="68" t="s">
        <v>663</v>
      </c>
      <c r="D221" s="115" t="s">
        <v>122</v>
      </c>
      <c r="E221" s="1">
        <v>50</v>
      </c>
      <c r="F221" s="115">
        <v>21</v>
      </c>
      <c r="G221" s="115">
        <f>F221*E221</f>
        <v>1050</v>
      </c>
      <c r="H221" s="115"/>
      <c r="I221" s="115"/>
      <c r="J221" s="2"/>
      <c r="K221" s="2"/>
      <c r="L221" s="73"/>
      <c r="M221" s="61"/>
      <c r="N221" s="30"/>
      <c r="O221" s="30"/>
      <c r="P221" s="30">
        <f t="shared" si="32"/>
        <v>1050</v>
      </c>
    </row>
    <row r="222" spans="1:16">
      <c r="A222" s="115">
        <v>3</v>
      </c>
      <c r="B222" s="115"/>
      <c r="C222" s="68" t="s">
        <v>664</v>
      </c>
      <c r="D222" s="115" t="s">
        <v>122</v>
      </c>
      <c r="E222" s="1">
        <v>11</v>
      </c>
      <c r="F222" s="115">
        <v>63</v>
      </c>
      <c r="G222" s="115">
        <f t="shared" ref="G222:G224" si="36">F222*E222</f>
        <v>693</v>
      </c>
      <c r="H222" s="115"/>
      <c r="I222" s="115"/>
      <c r="J222" s="2"/>
      <c r="K222" s="2"/>
      <c r="L222" s="73"/>
      <c r="M222" s="61"/>
      <c r="N222" s="30"/>
      <c r="O222" s="30"/>
      <c r="P222" s="30">
        <f t="shared" si="32"/>
        <v>693</v>
      </c>
    </row>
    <row r="223" spans="1:16">
      <c r="A223" s="115">
        <v>4</v>
      </c>
      <c r="B223" s="115" t="s">
        <v>665</v>
      </c>
      <c r="C223" s="68" t="s">
        <v>666</v>
      </c>
      <c r="D223" s="115" t="s">
        <v>122</v>
      </c>
      <c r="E223" s="1">
        <v>650</v>
      </c>
      <c r="F223" s="115">
        <v>7</v>
      </c>
      <c r="G223" s="115">
        <f t="shared" si="36"/>
        <v>4550</v>
      </c>
      <c r="H223" s="115"/>
      <c r="I223" s="115"/>
      <c r="J223" s="2"/>
      <c r="K223" s="2"/>
      <c r="L223" s="73"/>
      <c r="M223" s="61"/>
      <c r="N223" s="30"/>
      <c r="O223" s="30"/>
      <c r="P223" s="30">
        <f t="shared" si="32"/>
        <v>4550</v>
      </c>
    </row>
    <row r="224" spans="1:16">
      <c r="A224" s="115">
        <v>5</v>
      </c>
      <c r="B224" s="115" t="s">
        <v>667</v>
      </c>
      <c r="C224" s="68" t="s">
        <v>668</v>
      </c>
      <c r="D224" s="115" t="s">
        <v>122</v>
      </c>
      <c r="E224" s="1">
        <v>550</v>
      </c>
      <c r="F224" s="115">
        <v>3</v>
      </c>
      <c r="G224" s="115">
        <f t="shared" si="36"/>
        <v>1650</v>
      </c>
      <c r="H224" s="115"/>
      <c r="I224" s="115"/>
      <c r="J224" s="2"/>
      <c r="K224" s="2"/>
      <c r="L224" s="73"/>
      <c r="M224" s="61"/>
      <c r="N224" s="30"/>
      <c r="O224" s="30"/>
      <c r="P224" s="30">
        <f t="shared" si="32"/>
        <v>1650</v>
      </c>
    </row>
    <row r="225" spans="1:16">
      <c r="A225" s="37"/>
      <c r="B225" s="37"/>
      <c r="C225" s="17" t="s">
        <v>669</v>
      </c>
      <c r="D225" s="115"/>
      <c r="E225" s="1"/>
      <c r="F225" s="85"/>
      <c r="G225" s="99"/>
      <c r="H225" s="85"/>
      <c r="I225" s="99"/>
      <c r="J225" s="2"/>
      <c r="K225" s="2"/>
      <c r="L225" s="73"/>
      <c r="M225" s="61"/>
      <c r="N225" s="30"/>
      <c r="O225" s="30"/>
      <c r="P225" s="30"/>
    </row>
    <row r="226" spans="1:16">
      <c r="A226" s="115">
        <v>1</v>
      </c>
      <c r="B226" s="115"/>
      <c r="C226" s="68" t="s">
        <v>670</v>
      </c>
      <c r="D226" s="115" t="s">
        <v>28</v>
      </c>
      <c r="E226" s="27">
        <v>50</v>
      </c>
      <c r="F226" s="115"/>
      <c r="G226" s="115"/>
      <c r="H226" s="115"/>
      <c r="I226" s="115"/>
      <c r="J226" s="2" t="s">
        <v>671</v>
      </c>
      <c r="K226" s="2"/>
      <c r="L226" s="73"/>
      <c r="M226" s="61"/>
      <c r="N226" s="102">
        <v>245</v>
      </c>
      <c r="O226" s="102">
        <f>N226*E226</f>
        <v>12250</v>
      </c>
      <c r="P226" s="30">
        <f t="shared" si="32"/>
        <v>12250</v>
      </c>
    </row>
    <row r="227" spans="1:16">
      <c r="A227" s="115">
        <v>2</v>
      </c>
      <c r="B227" s="115"/>
      <c r="C227" s="68" t="s">
        <v>672</v>
      </c>
      <c r="D227" s="115" t="s">
        <v>63</v>
      </c>
      <c r="E227" s="1">
        <v>40</v>
      </c>
      <c r="F227" s="58"/>
      <c r="G227" s="115"/>
      <c r="H227" s="115"/>
      <c r="I227" s="115"/>
      <c r="J227" s="2"/>
      <c r="K227" s="2"/>
      <c r="L227" s="73"/>
      <c r="M227" s="61"/>
      <c r="N227" s="115">
        <v>75</v>
      </c>
      <c r="O227" s="102">
        <f t="shared" ref="O227" si="37">N227*E227</f>
        <v>3000</v>
      </c>
      <c r="P227" s="30">
        <f t="shared" si="32"/>
        <v>3000</v>
      </c>
    </row>
    <row r="228" spans="1:16">
      <c r="A228" s="37"/>
      <c r="B228" s="37"/>
      <c r="C228" s="17" t="s">
        <v>673</v>
      </c>
      <c r="D228" s="115"/>
      <c r="E228" s="1"/>
      <c r="F228" s="85"/>
      <c r="G228" s="99"/>
      <c r="H228" s="85"/>
      <c r="I228" s="99"/>
      <c r="J228" s="2"/>
      <c r="K228" s="2"/>
      <c r="L228" s="73"/>
      <c r="M228" s="115"/>
      <c r="N228" s="30"/>
      <c r="O228" s="102"/>
      <c r="P228" s="30"/>
    </row>
    <row r="229" spans="1:16">
      <c r="A229" s="115">
        <v>1</v>
      </c>
      <c r="B229" s="115"/>
      <c r="C229" s="68" t="s">
        <v>674</v>
      </c>
      <c r="D229" s="115" t="s">
        <v>63</v>
      </c>
      <c r="E229" s="103">
        <v>700</v>
      </c>
      <c r="F229" s="115">
        <v>98</v>
      </c>
      <c r="G229" s="115">
        <f>F229*E229</f>
        <v>68600</v>
      </c>
      <c r="H229" s="115"/>
      <c r="I229" s="115"/>
      <c r="J229" s="2"/>
      <c r="K229" s="2"/>
      <c r="L229" s="73"/>
      <c r="M229" s="61"/>
      <c r="N229" s="30"/>
      <c r="O229" s="30"/>
      <c r="P229" s="30">
        <f t="shared" si="32"/>
        <v>68600</v>
      </c>
    </row>
    <row r="230" spans="1:16">
      <c r="A230" s="115">
        <v>2</v>
      </c>
      <c r="B230" s="74" t="s">
        <v>675</v>
      </c>
      <c r="C230" s="68" t="s">
        <v>676</v>
      </c>
      <c r="D230" s="115" t="s">
        <v>63</v>
      </c>
      <c r="E230" s="1">
        <v>50</v>
      </c>
      <c r="F230" s="58"/>
      <c r="G230" s="61"/>
      <c r="H230" s="115"/>
      <c r="I230" s="115"/>
      <c r="J230" s="61">
        <v>1367</v>
      </c>
      <c r="K230" s="104">
        <f>J230*E230</f>
        <v>68350</v>
      </c>
      <c r="L230" s="104"/>
      <c r="M230" s="19"/>
      <c r="N230" s="30"/>
      <c r="O230" s="30"/>
      <c r="P230" s="30">
        <f t="shared" si="32"/>
        <v>68350</v>
      </c>
    </row>
    <row r="231" spans="1:16">
      <c r="A231" s="115">
        <v>3</v>
      </c>
      <c r="B231" s="74" t="s">
        <v>677</v>
      </c>
      <c r="C231" s="68" t="s">
        <v>678</v>
      </c>
      <c r="D231" s="115" t="s">
        <v>63</v>
      </c>
      <c r="E231" s="1">
        <v>75</v>
      </c>
      <c r="F231" s="115">
        <v>171</v>
      </c>
      <c r="G231" s="115">
        <f>F231*E231</f>
        <v>12825</v>
      </c>
      <c r="H231" s="115"/>
      <c r="I231" s="115"/>
      <c r="J231" s="2"/>
      <c r="K231" s="2"/>
      <c r="L231" s="73"/>
      <c r="M231" s="61"/>
      <c r="N231" s="30"/>
      <c r="O231" s="30"/>
      <c r="P231" s="30">
        <f t="shared" si="32"/>
        <v>12825</v>
      </c>
    </row>
    <row r="232" spans="1:16">
      <c r="A232" s="115">
        <v>4</v>
      </c>
      <c r="B232" s="115" t="s">
        <v>679</v>
      </c>
      <c r="C232" s="68" t="s">
        <v>680</v>
      </c>
      <c r="D232" s="115" t="s">
        <v>63</v>
      </c>
      <c r="E232" s="1">
        <v>30</v>
      </c>
      <c r="F232" s="115">
        <v>239</v>
      </c>
      <c r="G232" s="115">
        <f>F232*E232</f>
        <v>7170</v>
      </c>
      <c r="H232" s="115"/>
      <c r="I232" s="115"/>
      <c r="J232" s="2"/>
      <c r="K232" s="2"/>
      <c r="L232" s="73"/>
      <c r="M232" s="61"/>
      <c r="N232" s="30"/>
      <c r="O232" s="30"/>
      <c r="P232" s="30">
        <f t="shared" si="32"/>
        <v>7170</v>
      </c>
    </row>
    <row r="233" spans="1:16">
      <c r="A233" s="115">
        <v>5</v>
      </c>
      <c r="B233" s="115"/>
      <c r="C233" s="68" t="s">
        <v>681</v>
      </c>
      <c r="D233" s="115" t="s">
        <v>63</v>
      </c>
      <c r="E233" s="1">
        <v>25</v>
      </c>
      <c r="F233" s="115"/>
      <c r="G233" s="115"/>
      <c r="H233" s="115"/>
      <c r="I233" s="115"/>
      <c r="J233" s="61">
        <v>58</v>
      </c>
      <c r="K233" s="104">
        <f>J233*E233</f>
        <v>1450</v>
      </c>
      <c r="L233" s="73"/>
      <c r="M233" s="61"/>
      <c r="N233" s="30"/>
      <c r="O233" s="30"/>
      <c r="P233" s="30">
        <f t="shared" si="32"/>
        <v>1450</v>
      </c>
    </row>
    <row r="234" spans="1:16" ht="25.5">
      <c r="A234" s="115">
        <v>6</v>
      </c>
      <c r="B234" s="115"/>
      <c r="C234" s="68" t="s">
        <v>682</v>
      </c>
      <c r="D234" s="115" t="s">
        <v>63</v>
      </c>
      <c r="E234" s="1">
        <v>700</v>
      </c>
      <c r="F234" s="19"/>
      <c r="G234" s="115"/>
      <c r="H234" s="115"/>
      <c r="I234" s="115"/>
      <c r="J234" s="115">
        <v>170</v>
      </c>
      <c r="K234" s="2">
        <f>J234*E234</f>
        <v>119000</v>
      </c>
      <c r="L234" s="73"/>
      <c r="M234" s="61"/>
      <c r="N234" s="30"/>
      <c r="O234" s="30"/>
      <c r="P234" s="30">
        <f t="shared" si="32"/>
        <v>119000</v>
      </c>
    </row>
    <row r="235" spans="1:16" ht="25.5">
      <c r="A235" s="115">
        <v>7</v>
      </c>
      <c r="B235" s="115"/>
      <c r="C235" s="68" t="s">
        <v>683</v>
      </c>
      <c r="D235" s="115" t="s">
        <v>63</v>
      </c>
      <c r="E235" s="1">
        <v>800</v>
      </c>
      <c r="F235" s="19"/>
      <c r="G235" s="115"/>
      <c r="H235" s="115"/>
      <c r="I235" s="115"/>
      <c r="J235" s="115">
        <v>180</v>
      </c>
      <c r="K235" s="2">
        <f>J235*E235</f>
        <v>144000</v>
      </c>
      <c r="L235" s="73"/>
      <c r="M235" s="61"/>
      <c r="N235" s="30"/>
      <c r="O235" s="30"/>
      <c r="P235" s="30">
        <f t="shared" si="32"/>
        <v>144000</v>
      </c>
    </row>
    <row r="236" spans="1:16">
      <c r="A236" s="37"/>
      <c r="B236" s="37"/>
      <c r="C236" s="17" t="s">
        <v>684</v>
      </c>
      <c r="D236" s="115"/>
      <c r="E236" s="105"/>
      <c r="F236" s="85"/>
      <c r="G236" s="99"/>
      <c r="H236" s="85"/>
      <c r="I236" s="99"/>
      <c r="J236" s="2"/>
      <c r="K236" s="2"/>
      <c r="L236" s="73"/>
      <c r="M236" s="61"/>
      <c r="N236" s="30"/>
      <c r="O236" s="30"/>
      <c r="P236" s="30"/>
    </row>
    <row r="237" spans="1:16">
      <c r="A237" s="115">
        <v>1</v>
      </c>
      <c r="B237" s="115"/>
      <c r="C237" s="17" t="s">
        <v>685</v>
      </c>
      <c r="D237" s="115" t="s">
        <v>122</v>
      </c>
      <c r="E237" s="1">
        <v>10</v>
      </c>
      <c r="F237" s="115">
        <v>20</v>
      </c>
      <c r="G237" s="115">
        <f>F237*E237</f>
        <v>200</v>
      </c>
      <c r="H237" s="115"/>
      <c r="I237" s="115"/>
      <c r="J237" s="2"/>
      <c r="K237" s="2"/>
      <c r="L237" s="73"/>
      <c r="M237" s="61"/>
      <c r="N237" s="30"/>
      <c r="O237" s="30"/>
      <c r="P237" s="30">
        <f t="shared" si="32"/>
        <v>200</v>
      </c>
    </row>
    <row r="238" spans="1:16">
      <c r="A238" s="115">
        <v>2</v>
      </c>
      <c r="B238" s="115"/>
      <c r="C238" s="68" t="s">
        <v>686</v>
      </c>
      <c r="D238" s="115" t="s">
        <v>122</v>
      </c>
      <c r="E238" s="1">
        <v>50</v>
      </c>
      <c r="F238" s="115"/>
      <c r="G238" s="115"/>
      <c r="H238" s="115"/>
      <c r="I238" s="115"/>
      <c r="J238" s="2"/>
      <c r="K238" s="2"/>
      <c r="L238" s="85">
        <v>1</v>
      </c>
      <c r="M238" s="19">
        <f t="shared" ref="M238:M245" si="38">L238*E238</f>
        <v>50</v>
      </c>
      <c r="N238" s="30"/>
      <c r="O238" s="30"/>
      <c r="P238" s="30">
        <f t="shared" si="32"/>
        <v>50</v>
      </c>
    </row>
    <row r="239" spans="1:16">
      <c r="A239" s="115">
        <v>3</v>
      </c>
      <c r="B239" s="115"/>
      <c r="C239" s="68" t="s">
        <v>687</v>
      </c>
      <c r="D239" s="115" t="s">
        <v>122</v>
      </c>
      <c r="E239" s="1">
        <v>5</v>
      </c>
      <c r="F239" s="115"/>
      <c r="G239" s="115"/>
      <c r="H239" s="115"/>
      <c r="I239" s="115"/>
      <c r="J239" s="2"/>
      <c r="K239" s="2"/>
      <c r="L239" s="85">
        <v>1</v>
      </c>
      <c r="M239" s="19">
        <f t="shared" si="38"/>
        <v>5</v>
      </c>
      <c r="N239" s="30"/>
      <c r="O239" s="30"/>
      <c r="P239" s="30">
        <f t="shared" si="32"/>
        <v>5</v>
      </c>
    </row>
    <row r="240" spans="1:16">
      <c r="A240" s="115">
        <v>4</v>
      </c>
      <c r="B240" s="115"/>
      <c r="C240" s="68" t="s">
        <v>688</v>
      </c>
      <c r="D240" s="115" t="s">
        <v>122</v>
      </c>
      <c r="E240" s="1">
        <v>75</v>
      </c>
      <c r="F240" s="115"/>
      <c r="G240" s="115"/>
      <c r="H240" s="115"/>
      <c r="I240" s="115"/>
      <c r="J240" s="2"/>
      <c r="K240" s="2"/>
      <c r="L240" s="85">
        <v>3</v>
      </c>
      <c r="M240" s="19">
        <f t="shared" si="38"/>
        <v>225</v>
      </c>
      <c r="N240" s="30"/>
      <c r="O240" s="30"/>
      <c r="P240" s="30">
        <f t="shared" si="32"/>
        <v>225</v>
      </c>
    </row>
    <row r="241" spans="1:16">
      <c r="A241" s="115">
        <v>5</v>
      </c>
      <c r="B241" s="115"/>
      <c r="C241" s="68" t="s">
        <v>689</v>
      </c>
      <c r="D241" s="115" t="s">
        <v>122</v>
      </c>
      <c r="E241" s="1">
        <v>1500</v>
      </c>
      <c r="F241" s="115"/>
      <c r="G241" s="115"/>
      <c r="H241" s="115"/>
      <c r="I241" s="115"/>
      <c r="J241" s="2"/>
      <c r="K241" s="2"/>
      <c r="L241" s="85">
        <v>1</v>
      </c>
      <c r="M241" s="19">
        <f t="shared" si="38"/>
        <v>1500</v>
      </c>
      <c r="N241" s="30"/>
      <c r="O241" s="30"/>
      <c r="P241" s="30">
        <f t="shared" si="32"/>
        <v>1500</v>
      </c>
    </row>
    <row r="242" spans="1:16">
      <c r="A242" s="115">
        <v>6</v>
      </c>
      <c r="B242" s="115"/>
      <c r="C242" s="68" t="s">
        <v>690</v>
      </c>
      <c r="D242" s="115" t="s">
        <v>122</v>
      </c>
      <c r="E242" s="1">
        <v>500</v>
      </c>
      <c r="F242" s="115"/>
      <c r="G242" s="115"/>
      <c r="H242" s="115"/>
      <c r="I242" s="115"/>
      <c r="J242" s="2"/>
      <c r="K242" s="2"/>
      <c r="L242" s="85">
        <v>1</v>
      </c>
      <c r="M242" s="19">
        <f t="shared" si="38"/>
        <v>500</v>
      </c>
      <c r="N242" s="30"/>
      <c r="O242" s="30"/>
      <c r="P242" s="30">
        <f t="shared" si="32"/>
        <v>500</v>
      </c>
    </row>
    <row r="243" spans="1:16">
      <c r="A243" s="115">
        <v>7</v>
      </c>
      <c r="B243" s="115"/>
      <c r="C243" s="68" t="s">
        <v>691</v>
      </c>
      <c r="D243" s="115" t="s">
        <v>122</v>
      </c>
      <c r="E243" s="1">
        <v>500</v>
      </c>
      <c r="F243" s="115"/>
      <c r="G243" s="115"/>
      <c r="H243" s="115"/>
      <c r="I243" s="115"/>
      <c r="J243" s="2"/>
      <c r="K243" s="2"/>
      <c r="L243" s="85">
        <v>1</v>
      </c>
      <c r="M243" s="19">
        <f t="shared" si="38"/>
        <v>500</v>
      </c>
      <c r="N243" s="30"/>
      <c r="O243" s="30"/>
      <c r="P243" s="30">
        <f t="shared" si="32"/>
        <v>500</v>
      </c>
    </row>
    <row r="244" spans="1:16">
      <c r="A244" s="115">
        <v>8</v>
      </c>
      <c r="B244" s="115"/>
      <c r="C244" s="68" t="s">
        <v>692</v>
      </c>
      <c r="D244" s="115" t="s">
        <v>122</v>
      </c>
      <c r="E244" s="1">
        <v>750</v>
      </c>
      <c r="F244" s="115"/>
      <c r="G244" s="115"/>
      <c r="H244" s="115"/>
      <c r="I244" s="115"/>
      <c r="J244" s="2"/>
      <c r="K244" s="2"/>
      <c r="L244" s="85">
        <v>3</v>
      </c>
      <c r="M244" s="19">
        <f t="shared" si="38"/>
        <v>2250</v>
      </c>
      <c r="N244" s="30"/>
      <c r="O244" s="30"/>
      <c r="P244" s="30">
        <f t="shared" si="32"/>
        <v>2250</v>
      </c>
    </row>
    <row r="245" spans="1:16">
      <c r="A245" s="115">
        <v>9</v>
      </c>
      <c r="B245" s="115"/>
      <c r="C245" s="68" t="s">
        <v>693</v>
      </c>
      <c r="D245" s="115" t="s">
        <v>122</v>
      </c>
      <c r="E245" s="1">
        <v>50</v>
      </c>
      <c r="F245" s="115"/>
      <c r="G245" s="115"/>
      <c r="H245" s="115"/>
      <c r="I245" s="115"/>
      <c r="J245" s="2"/>
      <c r="K245" s="2"/>
      <c r="L245" s="85">
        <v>5</v>
      </c>
      <c r="M245" s="19">
        <f t="shared" si="38"/>
        <v>250</v>
      </c>
      <c r="N245" s="30"/>
      <c r="O245" s="30"/>
      <c r="P245" s="30">
        <f t="shared" si="32"/>
        <v>250</v>
      </c>
    </row>
    <row r="246" spans="1:16">
      <c r="A246" s="115">
        <v>10</v>
      </c>
      <c r="B246" s="115"/>
      <c r="C246" s="68" t="s">
        <v>694</v>
      </c>
      <c r="D246" s="115" t="s">
        <v>122</v>
      </c>
      <c r="E246" s="1">
        <v>300</v>
      </c>
      <c r="F246" s="115">
        <v>6</v>
      </c>
      <c r="G246" s="115">
        <f>F246*E246</f>
        <v>1800</v>
      </c>
      <c r="H246" s="115"/>
      <c r="I246" s="115"/>
      <c r="J246" s="2"/>
      <c r="K246" s="2"/>
      <c r="L246" s="73"/>
      <c r="M246" s="115"/>
      <c r="N246" s="30"/>
      <c r="O246" s="30"/>
      <c r="P246" s="30">
        <f t="shared" si="32"/>
        <v>1800</v>
      </c>
    </row>
    <row r="247" spans="1:16" ht="25.5">
      <c r="A247" s="115">
        <v>11</v>
      </c>
      <c r="B247" s="115"/>
      <c r="C247" s="68" t="s">
        <v>695</v>
      </c>
      <c r="D247" s="115" t="s">
        <v>122</v>
      </c>
      <c r="E247" s="1">
        <v>200</v>
      </c>
      <c r="F247" s="115">
        <v>8</v>
      </c>
      <c r="G247" s="115">
        <f t="shared" ref="G247:G250" si="39">F247*E247</f>
        <v>1600</v>
      </c>
      <c r="H247" s="115"/>
      <c r="I247" s="115"/>
      <c r="J247" s="2"/>
      <c r="K247" s="2"/>
      <c r="L247" s="73"/>
      <c r="M247" s="115"/>
      <c r="N247" s="30"/>
      <c r="O247" s="30"/>
      <c r="P247" s="30">
        <f t="shared" si="32"/>
        <v>1600</v>
      </c>
    </row>
    <row r="248" spans="1:16">
      <c r="A248" s="115">
        <v>12</v>
      </c>
      <c r="B248" s="115" t="s">
        <v>696</v>
      </c>
      <c r="C248" s="68" t="s">
        <v>697</v>
      </c>
      <c r="D248" s="115" t="s">
        <v>122</v>
      </c>
      <c r="E248" s="1">
        <v>75</v>
      </c>
      <c r="F248" s="115">
        <v>5</v>
      </c>
      <c r="G248" s="115">
        <f t="shared" si="39"/>
        <v>375</v>
      </c>
      <c r="H248" s="115"/>
      <c r="I248" s="115"/>
      <c r="J248" s="2"/>
      <c r="K248" s="2"/>
      <c r="L248" s="73"/>
      <c r="M248" s="115"/>
      <c r="N248" s="30"/>
      <c r="O248" s="30"/>
      <c r="P248" s="30">
        <f t="shared" si="32"/>
        <v>375</v>
      </c>
    </row>
    <row r="249" spans="1:16">
      <c r="A249" s="115">
        <v>13</v>
      </c>
      <c r="B249" s="115"/>
      <c r="C249" s="68" t="s">
        <v>698</v>
      </c>
      <c r="D249" s="115" t="s">
        <v>122</v>
      </c>
      <c r="E249" s="1">
        <v>1000</v>
      </c>
      <c r="F249" s="115">
        <v>1</v>
      </c>
      <c r="G249" s="115">
        <f t="shared" si="39"/>
        <v>1000</v>
      </c>
      <c r="H249" s="115"/>
      <c r="I249" s="115"/>
      <c r="J249" s="2"/>
      <c r="K249" s="2"/>
      <c r="L249" s="73"/>
      <c r="M249" s="115"/>
      <c r="N249" s="30"/>
      <c r="O249" s="30"/>
      <c r="P249" s="30">
        <f t="shared" si="32"/>
        <v>1000</v>
      </c>
    </row>
    <row r="250" spans="1:16">
      <c r="A250" s="115">
        <v>14</v>
      </c>
      <c r="B250" s="115" t="s">
        <v>699</v>
      </c>
      <c r="C250" s="68" t="s">
        <v>700</v>
      </c>
      <c r="D250" s="115" t="s">
        <v>122</v>
      </c>
      <c r="E250" s="1">
        <v>5000</v>
      </c>
      <c r="F250" s="115">
        <v>1</v>
      </c>
      <c r="G250" s="115">
        <f t="shared" si="39"/>
        <v>5000</v>
      </c>
      <c r="H250" s="115"/>
      <c r="I250" s="115"/>
      <c r="J250" s="2"/>
      <c r="K250" s="2"/>
      <c r="L250" s="73"/>
      <c r="M250" s="115"/>
      <c r="N250" s="30"/>
      <c r="O250" s="30"/>
      <c r="P250" s="30">
        <f t="shared" si="32"/>
        <v>5000</v>
      </c>
    </row>
    <row r="251" spans="1:16">
      <c r="A251" s="115">
        <v>15</v>
      </c>
      <c r="B251" s="115" t="s">
        <v>701</v>
      </c>
      <c r="C251" s="68" t="s">
        <v>702</v>
      </c>
      <c r="D251" s="115" t="s">
        <v>122</v>
      </c>
      <c r="E251" s="1">
        <v>50</v>
      </c>
      <c r="F251" s="115">
        <v>1</v>
      </c>
      <c r="G251" s="115">
        <f>F251*E251</f>
        <v>50</v>
      </c>
      <c r="H251" s="115"/>
      <c r="I251" s="115"/>
      <c r="J251" s="2"/>
      <c r="K251" s="2"/>
      <c r="L251" s="73"/>
      <c r="M251" s="115"/>
      <c r="N251" s="30"/>
      <c r="O251" s="30"/>
      <c r="P251" s="30">
        <f t="shared" si="32"/>
        <v>50</v>
      </c>
    </row>
    <row r="252" spans="1:16">
      <c r="A252" s="115">
        <v>16</v>
      </c>
      <c r="B252" s="115" t="s">
        <v>703</v>
      </c>
      <c r="C252" s="68" t="s">
        <v>704</v>
      </c>
      <c r="D252" s="115" t="s">
        <v>122</v>
      </c>
      <c r="E252" s="1">
        <v>75</v>
      </c>
      <c r="F252" s="115">
        <v>1</v>
      </c>
      <c r="G252" s="115">
        <f t="shared" ref="G252:G253" si="40">F252*E252</f>
        <v>75</v>
      </c>
      <c r="H252" s="115"/>
      <c r="I252" s="115"/>
      <c r="J252" s="2"/>
      <c r="K252" s="2"/>
      <c r="L252" s="73"/>
      <c r="M252" s="115"/>
      <c r="N252" s="30"/>
      <c r="O252" s="30"/>
      <c r="P252" s="30">
        <f t="shared" si="32"/>
        <v>75</v>
      </c>
    </row>
    <row r="253" spans="1:16">
      <c r="A253" s="115">
        <v>17</v>
      </c>
      <c r="B253" s="115" t="s">
        <v>705</v>
      </c>
      <c r="C253" s="68" t="s">
        <v>706</v>
      </c>
      <c r="D253" s="115" t="s">
        <v>122</v>
      </c>
      <c r="E253" s="1">
        <v>100</v>
      </c>
      <c r="F253" s="115">
        <v>3</v>
      </c>
      <c r="G253" s="115">
        <f t="shared" si="40"/>
        <v>300</v>
      </c>
      <c r="H253" s="115"/>
      <c r="I253" s="115"/>
      <c r="J253" s="2"/>
      <c r="K253" s="2"/>
      <c r="L253" s="73"/>
      <c r="M253" s="115"/>
      <c r="N253" s="30"/>
      <c r="O253" s="30"/>
      <c r="P253" s="30">
        <f t="shared" si="32"/>
        <v>300</v>
      </c>
    </row>
    <row r="254" spans="1:16">
      <c r="A254" s="115">
        <v>18</v>
      </c>
      <c r="B254" s="115" t="s">
        <v>707</v>
      </c>
      <c r="C254" s="68" t="s">
        <v>708</v>
      </c>
      <c r="D254" s="115" t="s">
        <v>122</v>
      </c>
      <c r="E254" s="1">
        <v>30</v>
      </c>
      <c r="F254" s="115">
        <v>1</v>
      </c>
      <c r="G254" s="115">
        <f>F254*E254</f>
        <v>30</v>
      </c>
      <c r="H254" s="115"/>
      <c r="I254" s="115"/>
      <c r="J254" s="2"/>
      <c r="K254" s="2"/>
      <c r="L254" s="73"/>
      <c r="M254" s="115"/>
      <c r="N254" s="30"/>
      <c r="O254" s="30"/>
      <c r="P254" s="30">
        <f t="shared" si="32"/>
        <v>30</v>
      </c>
    </row>
    <row r="255" spans="1:16">
      <c r="A255" s="115">
        <v>19</v>
      </c>
      <c r="B255" s="37"/>
      <c r="C255" s="106" t="s">
        <v>709</v>
      </c>
      <c r="D255" s="38" t="s">
        <v>122</v>
      </c>
      <c r="E255" s="103">
        <v>100</v>
      </c>
      <c r="F255" s="38"/>
      <c r="G255" s="38"/>
      <c r="H255" s="38">
        <v>28</v>
      </c>
      <c r="I255" s="38">
        <f>H255*E255</f>
        <v>2800</v>
      </c>
      <c r="J255" s="107"/>
      <c r="K255" s="107"/>
      <c r="L255" s="108"/>
      <c r="M255" s="19"/>
      <c r="N255" s="30"/>
      <c r="O255" s="30"/>
      <c r="P255" s="30">
        <f t="shared" si="32"/>
        <v>2800</v>
      </c>
    </row>
    <row r="256" spans="1:16" ht="25.5">
      <c r="A256" s="115">
        <v>20</v>
      </c>
      <c r="B256" s="115"/>
      <c r="C256" s="68" t="s">
        <v>710</v>
      </c>
      <c r="D256" s="61" t="s">
        <v>122</v>
      </c>
      <c r="E256" s="1">
        <v>700</v>
      </c>
      <c r="F256" s="61"/>
      <c r="G256" s="61"/>
      <c r="H256" s="61"/>
      <c r="I256" s="61"/>
      <c r="J256" s="2"/>
      <c r="K256" s="2"/>
      <c r="L256" s="73"/>
      <c r="M256" s="61"/>
      <c r="N256" s="61">
        <v>1</v>
      </c>
      <c r="O256" s="61">
        <f>N256*E256</f>
        <v>700</v>
      </c>
      <c r="P256" s="30">
        <f t="shared" si="32"/>
        <v>700</v>
      </c>
    </row>
    <row r="257" spans="1:16">
      <c r="A257" s="37"/>
      <c r="B257" s="37"/>
      <c r="C257" s="96" t="s">
        <v>711</v>
      </c>
      <c r="D257" s="61"/>
      <c r="E257" s="1"/>
      <c r="F257" s="64"/>
      <c r="G257" s="80"/>
      <c r="H257" s="64"/>
      <c r="I257" s="80"/>
      <c r="J257" s="2"/>
      <c r="K257" s="2"/>
      <c r="L257" s="73"/>
      <c r="M257" s="61"/>
      <c r="N257" s="61"/>
      <c r="O257" s="61"/>
      <c r="P257" s="30"/>
    </row>
    <row r="258" spans="1:16">
      <c r="A258" s="61">
        <v>1</v>
      </c>
      <c r="B258" s="61"/>
      <c r="C258" s="68" t="s">
        <v>712</v>
      </c>
      <c r="D258" s="61" t="s">
        <v>122</v>
      </c>
      <c r="E258" s="95">
        <v>75</v>
      </c>
      <c r="F258" s="61"/>
      <c r="G258" s="61"/>
      <c r="H258" s="61"/>
      <c r="I258" s="61"/>
      <c r="J258" s="2"/>
      <c r="K258" s="2"/>
      <c r="L258" s="64">
        <v>3</v>
      </c>
      <c r="M258" s="19">
        <f t="shared" ref="M258:M260" si="41">L258*E258</f>
        <v>225</v>
      </c>
      <c r="N258" s="19"/>
      <c r="O258" s="19"/>
      <c r="P258" s="30">
        <f t="shared" si="32"/>
        <v>225</v>
      </c>
    </row>
    <row r="259" spans="1:16">
      <c r="A259" s="61">
        <v>2</v>
      </c>
      <c r="B259" s="61"/>
      <c r="C259" s="68" t="s">
        <v>713</v>
      </c>
      <c r="D259" s="61" t="s">
        <v>122</v>
      </c>
      <c r="E259" s="95">
        <v>100</v>
      </c>
      <c r="F259" s="61"/>
      <c r="G259" s="61"/>
      <c r="H259" s="61"/>
      <c r="I259" s="61"/>
      <c r="J259" s="2"/>
      <c r="K259" s="2"/>
      <c r="L259" s="64">
        <v>6</v>
      </c>
      <c r="M259" s="19">
        <f t="shared" si="41"/>
        <v>600</v>
      </c>
      <c r="N259" s="19"/>
      <c r="O259" s="19"/>
      <c r="P259" s="30">
        <f t="shared" si="32"/>
        <v>600</v>
      </c>
    </row>
    <row r="260" spans="1:16">
      <c r="A260" s="61">
        <v>3</v>
      </c>
      <c r="B260" s="61"/>
      <c r="C260" s="68" t="s">
        <v>714</v>
      </c>
      <c r="D260" s="61" t="s">
        <v>122</v>
      </c>
      <c r="E260" s="95">
        <v>120</v>
      </c>
      <c r="F260" s="61"/>
      <c r="G260" s="61"/>
      <c r="H260" s="61"/>
      <c r="I260" s="61"/>
      <c r="J260" s="2"/>
      <c r="K260" s="2"/>
      <c r="L260" s="64">
        <v>4</v>
      </c>
      <c r="M260" s="19">
        <f t="shared" si="41"/>
        <v>480</v>
      </c>
      <c r="N260" s="19"/>
      <c r="O260" s="19"/>
      <c r="P260" s="30">
        <f t="shared" si="32"/>
        <v>480</v>
      </c>
    </row>
    <row r="261" spans="1:16">
      <c r="A261" s="38"/>
      <c r="B261" s="38"/>
      <c r="C261" s="17" t="s">
        <v>715</v>
      </c>
      <c r="D261" s="61"/>
      <c r="E261" s="95"/>
      <c r="F261" s="64"/>
      <c r="G261" s="80"/>
      <c r="H261" s="64"/>
      <c r="I261" s="80"/>
      <c r="J261" s="2"/>
      <c r="K261" s="2"/>
      <c r="L261" s="109"/>
      <c r="M261" s="19"/>
      <c r="N261" s="19"/>
      <c r="O261" s="19"/>
      <c r="P261" s="30"/>
    </row>
    <row r="262" spans="1:16" ht="25.5">
      <c r="A262" s="61">
        <v>1</v>
      </c>
      <c r="B262" s="61"/>
      <c r="C262" s="68" t="s">
        <v>716</v>
      </c>
      <c r="D262" s="61" t="s">
        <v>122</v>
      </c>
      <c r="E262" s="1">
        <v>500</v>
      </c>
      <c r="F262" s="19"/>
      <c r="G262" s="61"/>
      <c r="H262" s="61"/>
      <c r="I262" s="61"/>
      <c r="J262" s="61">
        <v>16</v>
      </c>
      <c r="K262" s="2">
        <f>J262*E262</f>
        <v>8000</v>
      </c>
      <c r="L262" s="73"/>
      <c r="M262" s="61"/>
      <c r="N262" s="30"/>
      <c r="O262" s="30"/>
      <c r="P262" s="30">
        <f t="shared" si="32"/>
        <v>8000</v>
      </c>
    </row>
    <row r="263" spans="1:16">
      <c r="A263" s="61">
        <v>2</v>
      </c>
      <c r="B263" s="61"/>
      <c r="C263" s="68" t="s">
        <v>717</v>
      </c>
      <c r="D263" s="61" t="s">
        <v>122</v>
      </c>
      <c r="E263" s="1">
        <v>450</v>
      </c>
      <c r="F263" s="19"/>
      <c r="G263" s="61"/>
      <c r="H263" s="61"/>
      <c r="I263" s="61"/>
      <c r="J263" s="61">
        <v>9</v>
      </c>
      <c r="K263" s="2">
        <f t="shared" ref="K263:K285" si="42">J263*E263</f>
        <v>4050</v>
      </c>
      <c r="L263" s="73"/>
      <c r="M263" s="61"/>
      <c r="N263" s="30"/>
      <c r="O263" s="30"/>
      <c r="P263" s="30">
        <f t="shared" si="32"/>
        <v>4050</v>
      </c>
    </row>
    <row r="264" spans="1:16">
      <c r="A264" s="61">
        <v>3</v>
      </c>
      <c r="B264" s="61"/>
      <c r="C264" s="68" t="s">
        <v>718</v>
      </c>
      <c r="D264" s="61" t="s">
        <v>122</v>
      </c>
      <c r="E264" s="1">
        <v>450</v>
      </c>
      <c r="F264" s="19"/>
      <c r="G264" s="61"/>
      <c r="H264" s="61"/>
      <c r="I264" s="61"/>
      <c r="J264" s="61">
        <v>1</v>
      </c>
      <c r="K264" s="2">
        <f t="shared" si="42"/>
        <v>450</v>
      </c>
      <c r="L264" s="73"/>
      <c r="M264" s="61"/>
      <c r="N264" s="30"/>
      <c r="O264" s="30"/>
      <c r="P264" s="30">
        <f t="shared" si="32"/>
        <v>450</v>
      </c>
    </row>
    <row r="265" spans="1:16" ht="25.5">
      <c r="A265" s="61">
        <v>4</v>
      </c>
      <c r="B265" s="61"/>
      <c r="C265" s="68" t="s">
        <v>719</v>
      </c>
      <c r="D265" s="61" t="s">
        <v>122</v>
      </c>
      <c r="E265" s="1">
        <v>6000</v>
      </c>
      <c r="F265" s="19"/>
      <c r="G265" s="61"/>
      <c r="H265" s="61"/>
      <c r="I265" s="61"/>
      <c r="J265" s="61">
        <v>2</v>
      </c>
      <c r="K265" s="2">
        <f t="shared" si="42"/>
        <v>12000</v>
      </c>
      <c r="L265" s="73"/>
      <c r="M265" s="61"/>
      <c r="N265" s="30"/>
      <c r="O265" s="30"/>
      <c r="P265" s="30">
        <f t="shared" si="32"/>
        <v>12000</v>
      </c>
    </row>
    <row r="266" spans="1:16" s="59" customFormat="1" ht="25.5">
      <c r="A266" s="61">
        <v>5</v>
      </c>
      <c r="B266" s="115"/>
      <c r="C266" s="68" t="s">
        <v>720</v>
      </c>
      <c r="D266" s="115" t="s">
        <v>122</v>
      </c>
      <c r="E266" s="27">
        <v>4000</v>
      </c>
      <c r="F266" s="29"/>
      <c r="G266" s="115"/>
      <c r="H266" s="115"/>
      <c r="I266" s="115"/>
      <c r="J266" s="115">
        <v>13</v>
      </c>
      <c r="K266" s="2">
        <f t="shared" si="42"/>
        <v>52000</v>
      </c>
      <c r="L266" s="101"/>
      <c r="M266" s="115"/>
      <c r="N266" s="102"/>
      <c r="O266" s="102"/>
      <c r="P266" s="30">
        <f t="shared" ref="P266:P328" si="43">G266+I266+K266+M266+O266</f>
        <v>52000</v>
      </c>
    </row>
    <row r="267" spans="1:16" s="59" customFormat="1" ht="25.5">
      <c r="A267" s="61">
        <v>6</v>
      </c>
      <c r="B267" s="115"/>
      <c r="C267" s="68" t="s">
        <v>721</v>
      </c>
      <c r="D267" s="115" t="s">
        <v>122</v>
      </c>
      <c r="E267" s="27">
        <v>4000</v>
      </c>
      <c r="F267" s="29"/>
      <c r="G267" s="115"/>
      <c r="H267" s="115"/>
      <c r="I267" s="115"/>
      <c r="J267" s="115">
        <v>1</v>
      </c>
      <c r="K267" s="2">
        <f t="shared" si="42"/>
        <v>4000</v>
      </c>
      <c r="L267" s="101"/>
      <c r="M267" s="115"/>
      <c r="N267" s="102"/>
      <c r="O267" s="102"/>
      <c r="P267" s="30">
        <f t="shared" si="43"/>
        <v>4000</v>
      </c>
    </row>
    <row r="268" spans="1:16" ht="25.5">
      <c r="A268" s="61">
        <v>7</v>
      </c>
      <c r="B268" s="61"/>
      <c r="C268" s="68" t="s">
        <v>722</v>
      </c>
      <c r="D268" s="61" t="s">
        <v>122</v>
      </c>
      <c r="E268" s="1">
        <v>100</v>
      </c>
      <c r="F268" s="19"/>
      <c r="G268" s="61"/>
      <c r="H268" s="61"/>
      <c r="I268" s="61"/>
      <c r="J268" s="61">
        <v>1</v>
      </c>
      <c r="K268" s="2">
        <f t="shared" si="42"/>
        <v>100</v>
      </c>
      <c r="L268" s="73"/>
      <c r="M268" s="61"/>
      <c r="N268" s="30"/>
      <c r="O268" s="30"/>
      <c r="P268" s="30">
        <f t="shared" si="43"/>
        <v>100</v>
      </c>
    </row>
    <row r="269" spans="1:16">
      <c r="A269" s="61">
        <v>8</v>
      </c>
      <c r="B269" s="61"/>
      <c r="C269" s="68" t="s">
        <v>723</v>
      </c>
      <c r="D269" s="61" t="s">
        <v>122</v>
      </c>
      <c r="E269" s="1">
        <v>100</v>
      </c>
      <c r="F269" s="19"/>
      <c r="G269" s="61"/>
      <c r="H269" s="61"/>
      <c r="I269" s="61"/>
      <c r="J269" s="61">
        <v>8</v>
      </c>
      <c r="K269" s="2">
        <f t="shared" si="42"/>
        <v>800</v>
      </c>
      <c r="L269" s="73"/>
      <c r="M269" s="61"/>
      <c r="N269" s="30"/>
      <c r="O269" s="30"/>
      <c r="P269" s="30">
        <f t="shared" si="43"/>
        <v>800</v>
      </c>
    </row>
    <row r="270" spans="1:16" ht="25.5">
      <c r="A270" s="61">
        <v>9</v>
      </c>
      <c r="B270" s="61"/>
      <c r="C270" s="68" t="s">
        <v>724</v>
      </c>
      <c r="D270" s="61" t="s">
        <v>122</v>
      </c>
      <c r="E270" s="1">
        <v>100</v>
      </c>
      <c r="F270" s="19"/>
      <c r="G270" s="61"/>
      <c r="H270" s="61"/>
      <c r="I270" s="61"/>
      <c r="J270" s="61">
        <v>128</v>
      </c>
      <c r="K270" s="2">
        <f t="shared" si="42"/>
        <v>12800</v>
      </c>
      <c r="L270" s="73"/>
      <c r="M270" s="61"/>
      <c r="N270" s="30"/>
      <c r="O270" s="30"/>
      <c r="P270" s="30">
        <f t="shared" si="43"/>
        <v>12800</v>
      </c>
    </row>
    <row r="271" spans="1:16" ht="25.5">
      <c r="A271" s="61">
        <v>10</v>
      </c>
      <c r="B271" s="61"/>
      <c r="C271" s="68" t="s">
        <v>725</v>
      </c>
      <c r="D271" s="61" t="s">
        <v>122</v>
      </c>
      <c r="E271" s="1">
        <v>200</v>
      </c>
      <c r="F271" s="19"/>
      <c r="G271" s="61"/>
      <c r="H271" s="61"/>
      <c r="I271" s="61"/>
      <c r="J271" s="61">
        <v>35</v>
      </c>
      <c r="K271" s="2">
        <f t="shared" si="42"/>
        <v>7000</v>
      </c>
      <c r="L271" s="73"/>
      <c r="M271" s="61"/>
      <c r="N271" s="30"/>
      <c r="O271" s="30"/>
      <c r="P271" s="30">
        <f t="shared" si="43"/>
        <v>7000</v>
      </c>
    </row>
    <row r="272" spans="1:16">
      <c r="A272" s="61">
        <v>11</v>
      </c>
      <c r="B272" s="61"/>
      <c r="C272" s="68" t="s">
        <v>726</v>
      </c>
      <c r="D272" s="61" t="s">
        <v>122</v>
      </c>
      <c r="E272" s="1">
        <v>100</v>
      </c>
      <c r="F272" s="19"/>
      <c r="G272" s="61"/>
      <c r="H272" s="61"/>
      <c r="I272" s="61"/>
      <c r="J272" s="61">
        <v>30</v>
      </c>
      <c r="K272" s="2">
        <f t="shared" si="42"/>
        <v>3000</v>
      </c>
      <c r="L272" s="73"/>
      <c r="M272" s="61"/>
      <c r="N272" s="30"/>
      <c r="O272" s="30"/>
      <c r="P272" s="30">
        <f t="shared" si="43"/>
        <v>3000</v>
      </c>
    </row>
    <row r="273" spans="1:16">
      <c r="A273" s="61">
        <v>12</v>
      </c>
      <c r="B273" s="74"/>
      <c r="C273" s="68" t="s">
        <v>727</v>
      </c>
      <c r="D273" s="61" t="s">
        <v>122</v>
      </c>
      <c r="E273" s="1">
        <v>200</v>
      </c>
      <c r="F273" s="19"/>
      <c r="G273" s="61"/>
      <c r="H273" s="61"/>
      <c r="I273" s="61"/>
      <c r="J273" s="61">
        <v>29</v>
      </c>
      <c r="K273" s="2">
        <f t="shared" si="42"/>
        <v>5800</v>
      </c>
      <c r="L273" s="73"/>
      <c r="M273" s="61"/>
      <c r="N273" s="30"/>
      <c r="O273" s="30"/>
      <c r="P273" s="30">
        <f t="shared" si="43"/>
        <v>5800</v>
      </c>
    </row>
    <row r="274" spans="1:16">
      <c r="A274" s="61">
        <v>13</v>
      </c>
      <c r="B274" s="61"/>
      <c r="C274" s="68" t="s">
        <v>728</v>
      </c>
      <c r="D274" s="61" t="s">
        <v>122</v>
      </c>
      <c r="E274" s="1">
        <v>500</v>
      </c>
      <c r="F274" s="19"/>
      <c r="G274" s="61"/>
      <c r="H274" s="61"/>
      <c r="I274" s="61"/>
      <c r="J274" s="61">
        <v>10</v>
      </c>
      <c r="K274" s="2">
        <f t="shared" si="42"/>
        <v>5000</v>
      </c>
      <c r="L274" s="73"/>
      <c r="M274" s="61"/>
      <c r="N274" s="30"/>
      <c r="O274" s="30"/>
      <c r="P274" s="30">
        <f t="shared" si="43"/>
        <v>5000</v>
      </c>
    </row>
    <row r="275" spans="1:16" ht="25.5">
      <c r="A275" s="61">
        <v>14</v>
      </c>
      <c r="B275" s="61" t="s">
        <v>729</v>
      </c>
      <c r="C275" s="68" t="s">
        <v>730</v>
      </c>
      <c r="D275" s="61" t="s">
        <v>122</v>
      </c>
      <c r="E275" s="1">
        <v>1000</v>
      </c>
      <c r="F275" s="19"/>
      <c r="G275" s="61"/>
      <c r="H275" s="61"/>
      <c r="I275" s="61"/>
      <c r="J275" s="61">
        <v>6</v>
      </c>
      <c r="K275" s="2">
        <f t="shared" si="42"/>
        <v>6000</v>
      </c>
      <c r="L275" s="73"/>
      <c r="M275" s="61"/>
      <c r="N275" s="30"/>
      <c r="O275" s="30"/>
      <c r="P275" s="30">
        <f t="shared" si="43"/>
        <v>6000</v>
      </c>
    </row>
    <row r="276" spans="1:16">
      <c r="A276" s="61">
        <v>15</v>
      </c>
      <c r="B276" s="61" t="s">
        <v>731</v>
      </c>
      <c r="C276" s="68" t="s">
        <v>732</v>
      </c>
      <c r="D276" s="61" t="s">
        <v>122</v>
      </c>
      <c r="E276" s="1">
        <v>100</v>
      </c>
      <c r="F276" s="19"/>
      <c r="G276" s="61"/>
      <c r="H276" s="61"/>
      <c r="I276" s="61"/>
      <c r="J276" s="61">
        <v>119</v>
      </c>
      <c r="K276" s="2">
        <f t="shared" si="42"/>
        <v>11900</v>
      </c>
      <c r="L276" s="73"/>
      <c r="M276" s="61"/>
      <c r="N276" s="30"/>
      <c r="O276" s="30"/>
      <c r="P276" s="30">
        <f t="shared" si="43"/>
        <v>11900</v>
      </c>
    </row>
    <row r="277" spans="1:16">
      <c r="A277" s="61">
        <v>16</v>
      </c>
      <c r="B277" s="61" t="s">
        <v>733</v>
      </c>
      <c r="C277" s="68" t="s">
        <v>734</v>
      </c>
      <c r="D277" s="61" t="s">
        <v>122</v>
      </c>
      <c r="E277" s="1">
        <v>200</v>
      </c>
      <c r="F277" s="19"/>
      <c r="G277" s="61"/>
      <c r="H277" s="61"/>
      <c r="I277" s="61"/>
      <c r="J277" s="61">
        <v>560</v>
      </c>
      <c r="K277" s="2">
        <f t="shared" si="42"/>
        <v>112000</v>
      </c>
      <c r="L277" s="73"/>
      <c r="M277" s="61"/>
      <c r="N277" s="30"/>
      <c r="O277" s="30"/>
      <c r="P277" s="30">
        <f t="shared" si="43"/>
        <v>112000</v>
      </c>
    </row>
    <row r="278" spans="1:16">
      <c r="A278" s="61">
        <v>17</v>
      </c>
      <c r="B278" s="61"/>
      <c r="C278" s="68" t="s">
        <v>735</v>
      </c>
      <c r="D278" s="61" t="s">
        <v>403</v>
      </c>
      <c r="E278" s="1">
        <v>100</v>
      </c>
      <c r="F278" s="19"/>
      <c r="G278" s="61"/>
      <c r="H278" s="61"/>
      <c r="I278" s="61"/>
      <c r="J278" s="61">
        <v>5</v>
      </c>
      <c r="K278" s="2">
        <f t="shared" si="42"/>
        <v>500</v>
      </c>
      <c r="L278" s="73"/>
      <c r="M278" s="61"/>
      <c r="N278" s="30"/>
      <c r="O278" s="30"/>
      <c r="P278" s="30">
        <f t="shared" si="43"/>
        <v>500</v>
      </c>
    </row>
    <row r="279" spans="1:16">
      <c r="A279" s="61">
        <v>18</v>
      </c>
      <c r="B279" s="61"/>
      <c r="C279" s="68" t="s">
        <v>736</v>
      </c>
      <c r="D279" s="61" t="s">
        <v>122</v>
      </c>
      <c r="E279" s="1">
        <v>500</v>
      </c>
      <c r="F279" s="19"/>
      <c r="G279" s="61"/>
      <c r="H279" s="61"/>
      <c r="I279" s="61"/>
      <c r="J279" s="61">
        <v>2</v>
      </c>
      <c r="K279" s="2">
        <f t="shared" si="42"/>
        <v>1000</v>
      </c>
      <c r="L279" s="73"/>
      <c r="M279" s="61"/>
      <c r="N279" s="30"/>
      <c r="O279" s="30"/>
      <c r="P279" s="30">
        <f t="shared" si="43"/>
        <v>1000</v>
      </c>
    </row>
    <row r="280" spans="1:16">
      <c r="A280" s="61">
        <v>19</v>
      </c>
      <c r="B280" s="61"/>
      <c r="C280" s="68" t="s">
        <v>737</v>
      </c>
      <c r="D280" s="61" t="s">
        <v>122</v>
      </c>
      <c r="E280" s="1">
        <v>500</v>
      </c>
      <c r="F280" s="19"/>
      <c r="G280" s="61"/>
      <c r="H280" s="61"/>
      <c r="I280" s="61"/>
      <c r="J280" s="61">
        <v>3</v>
      </c>
      <c r="K280" s="2">
        <f t="shared" si="42"/>
        <v>1500</v>
      </c>
      <c r="L280" s="73"/>
      <c r="M280" s="61"/>
      <c r="N280" s="30"/>
      <c r="O280" s="30"/>
      <c r="P280" s="30">
        <f t="shared" si="43"/>
        <v>1500</v>
      </c>
    </row>
    <row r="281" spans="1:16" ht="25.5">
      <c r="A281" s="61">
        <v>20</v>
      </c>
      <c r="B281" s="61"/>
      <c r="C281" s="68" t="s">
        <v>738</v>
      </c>
      <c r="D281" s="61" t="s">
        <v>122</v>
      </c>
      <c r="E281" s="1">
        <v>10000</v>
      </c>
      <c r="F281" s="19"/>
      <c r="G281" s="61"/>
      <c r="H281" s="61"/>
      <c r="I281" s="61"/>
      <c r="J281" s="61">
        <v>3</v>
      </c>
      <c r="K281" s="2">
        <f t="shared" si="42"/>
        <v>30000</v>
      </c>
      <c r="L281" s="73"/>
      <c r="M281" s="61"/>
      <c r="N281" s="30"/>
      <c r="O281" s="30"/>
      <c r="P281" s="30">
        <f t="shared" si="43"/>
        <v>30000</v>
      </c>
    </row>
    <row r="282" spans="1:16">
      <c r="A282" s="61">
        <v>21</v>
      </c>
      <c r="B282" s="61"/>
      <c r="C282" s="68" t="s">
        <v>739</v>
      </c>
      <c r="D282" s="61" t="s">
        <v>122</v>
      </c>
      <c r="E282" s="1">
        <v>1000</v>
      </c>
      <c r="F282" s="19"/>
      <c r="G282" s="61"/>
      <c r="H282" s="61"/>
      <c r="I282" s="61"/>
      <c r="J282" s="61">
        <v>2</v>
      </c>
      <c r="K282" s="2">
        <f t="shared" si="42"/>
        <v>2000</v>
      </c>
      <c r="L282" s="73"/>
      <c r="M282" s="61"/>
      <c r="N282" s="30"/>
      <c r="O282" s="30"/>
      <c r="P282" s="30">
        <f t="shared" si="43"/>
        <v>2000</v>
      </c>
    </row>
    <row r="283" spans="1:16">
      <c r="A283" s="61">
        <v>22</v>
      </c>
      <c r="B283" s="61"/>
      <c r="C283" s="68" t="s">
        <v>740</v>
      </c>
      <c r="D283" s="61" t="s">
        <v>122</v>
      </c>
      <c r="E283" s="1">
        <v>750</v>
      </c>
      <c r="F283" s="19"/>
      <c r="G283" s="61"/>
      <c r="H283" s="61"/>
      <c r="I283" s="61"/>
      <c r="J283" s="61">
        <v>9</v>
      </c>
      <c r="K283" s="2">
        <f t="shared" si="42"/>
        <v>6750</v>
      </c>
      <c r="L283" s="73"/>
      <c r="M283" s="61"/>
      <c r="N283" s="30"/>
      <c r="O283" s="30"/>
      <c r="P283" s="30">
        <f t="shared" si="43"/>
        <v>6750</v>
      </c>
    </row>
    <row r="284" spans="1:16" ht="25.5">
      <c r="A284" s="61">
        <v>23</v>
      </c>
      <c r="B284" s="61"/>
      <c r="C284" s="68" t="s">
        <v>741</v>
      </c>
      <c r="D284" s="61" t="s">
        <v>122</v>
      </c>
      <c r="E284" s="1">
        <v>100</v>
      </c>
      <c r="F284" s="19"/>
      <c r="G284" s="61"/>
      <c r="H284" s="61"/>
      <c r="I284" s="61"/>
      <c r="J284" s="61">
        <v>21</v>
      </c>
      <c r="K284" s="2">
        <f t="shared" si="42"/>
        <v>2100</v>
      </c>
      <c r="L284" s="73"/>
      <c r="M284" s="61"/>
      <c r="N284" s="30"/>
      <c r="O284" s="30"/>
      <c r="P284" s="30">
        <f t="shared" si="43"/>
        <v>2100</v>
      </c>
    </row>
    <row r="285" spans="1:16" ht="25.5">
      <c r="A285" s="61">
        <v>24</v>
      </c>
      <c r="B285" s="61"/>
      <c r="C285" s="68" t="s">
        <v>742</v>
      </c>
      <c r="D285" s="61" t="s">
        <v>122</v>
      </c>
      <c r="E285" s="1">
        <v>200</v>
      </c>
      <c r="F285" s="19"/>
      <c r="G285" s="61"/>
      <c r="H285" s="61"/>
      <c r="I285" s="61"/>
      <c r="J285" s="61">
        <v>18</v>
      </c>
      <c r="K285" s="2">
        <f t="shared" si="42"/>
        <v>3600</v>
      </c>
      <c r="L285" s="73"/>
      <c r="M285" s="61"/>
      <c r="N285" s="30"/>
      <c r="O285" s="30"/>
      <c r="P285" s="30">
        <f t="shared" si="43"/>
        <v>3600</v>
      </c>
    </row>
    <row r="286" spans="1:16">
      <c r="A286" s="38"/>
      <c r="B286" s="38"/>
      <c r="C286" s="17" t="s">
        <v>743</v>
      </c>
      <c r="D286" s="61"/>
      <c r="E286" s="1"/>
      <c r="F286" s="93"/>
      <c r="G286" s="80"/>
      <c r="H286" s="64"/>
      <c r="I286" s="80"/>
      <c r="J286" s="61"/>
      <c r="K286" s="2"/>
      <c r="L286" s="73"/>
      <c r="M286" s="61"/>
      <c r="N286" s="30"/>
      <c r="O286" s="30"/>
      <c r="P286" s="30"/>
    </row>
    <row r="287" spans="1:16" ht="25.5">
      <c r="A287" s="61">
        <v>1</v>
      </c>
      <c r="B287" s="61"/>
      <c r="C287" s="68" t="s">
        <v>744</v>
      </c>
      <c r="D287" s="61" t="s">
        <v>403</v>
      </c>
      <c r="E287" s="1">
        <v>500</v>
      </c>
      <c r="F287" s="19"/>
      <c r="G287" s="61"/>
      <c r="H287" s="61"/>
      <c r="I287" s="61"/>
      <c r="J287" s="61">
        <v>20</v>
      </c>
      <c r="K287" s="2">
        <f>J287*E287</f>
        <v>10000</v>
      </c>
      <c r="L287" s="73"/>
      <c r="M287" s="61"/>
      <c r="N287" s="30"/>
      <c r="O287" s="30"/>
      <c r="P287" s="30">
        <f t="shared" si="43"/>
        <v>10000</v>
      </c>
    </row>
    <row r="288" spans="1:16" ht="25.5">
      <c r="A288" s="61">
        <v>2</v>
      </c>
      <c r="B288" s="61"/>
      <c r="C288" s="68" t="s">
        <v>745</v>
      </c>
      <c r="D288" s="61" t="s">
        <v>122</v>
      </c>
      <c r="E288" s="1">
        <v>700</v>
      </c>
      <c r="F288" s="19"/>
      <c r="G288" s="61"/>
      <c r="H288" s="61"/>
      <c r="I288" s="61"/>
      <c r="J288" s="61">
        <v>15</v>
      </c>
      <c r="K288" s="2">
        <f t="shared" ref="K288:K328" si="44">J288*E288</f>
        <v>10500</v>
      </c>
      <c r="L288" s="73"/>
      <c r="M288" s="61"/>
      <c r="N288" s="30"/>
      <c r="O288" s="30"/>
      <c r="P288" s="30">
        <f t="shared" si="43"/>
        <v>10500</v>
      </c>
    </row>
    <row r="289" spans="1:16">
      <c r="A289" s="61">
        <v>3</v>
      </c>
      <c r="B289" s="61" t="s">
        <v>746</v>
      </c>
      <c r="C289" s="68" t="s">
        <v>747</v>
      </c>
      <c r="D289" s="61" t="s">
        <v>122</v>
      </c>
      <c r="E289" s="1">
        <v>800</v>
      </c>
      <c r="F289" s="19"/>
      <c r="G289" s="58"/>
      <c r="H289" s="61"/>
      <c r="I289" s="61"/>
      <c r="J289" s="61">
        <v>3</v>
      </c>
      <c r="K289" s="2">
        <f t="shared" si="44"/>
        <v>2400</v>
      </c>
      <c r="L289" s="73"/>
      <c r="M289" s="61"/>
      <c r="N289" s="30"/>
      <c r="O289" s="30"/>
      <c r="P289" s="30">
        <f t="shared" si="43"/>
        <v>2400</v>
      </c>
    </row>
    <row r="290" spans="1:16">
      <c r="A290" s="61">
        <v>4</v>
      </c>
      <c r="B290" s="61"/>
      <c r="C290" s="68" t="s">
        <v>748</v>
      </c>
      <c r="D290" s="61" t="s">
        <v>403</v>
      </c>
      <c r="E290" s="1">
        <v>1000</v>
      </c>
      <c r="F290" s="19"/>
      <c r="G290" s="61"/>
      <c r="H290" s="61"/>
      <c r="I290" s="61"/>
      <c r="J290" s="61">
        <v>20</v>
      </c>
      <c r="K290" s="2">
        <f t="shared" si="44"/>
        <v>20000</v>
      </c>
      <c r="L290" s="73"/>
      <c r="M290" s="61"/>
      <c r="N290" s="30"/>
      <c r="O290" s="30"/>
      <c r="P290" s="30">
        <f t="shared" si="43"/>
        <v>20000</v>
      </c>
    </row>
    <row r="291" spans="1:16" ht="25.5">
      <c r="A291" s="61">
        <v>5</v>
      </c>
      <c r="B291" s="61"/>
      <c r="C291" s="68" t="s">
        <v>749</v>
      </c>
      <c r="D291" s="61" t="s">
        <v>122</v>
      </c>
      <c r="E291" s="1">
        <v>1000</v>
      </c>
      <c r="F291" s="19"/>
      <c r="G291" s="61"/>
      <c r="H291" s="61"/>
      <c r="I291" s="61"/>
      <c r="J291" s="61">
        <v>6</v>
      </c>
      <c r="K291" s="2">
        <f t="shared" si="44"/>
        <v>6000</v>
      </c>
      <c r="L291" s="73"/>
      <c r="M291" s="61"/>
      <c r="N291" s="30"/>
      <c r="O291" s="30"/>
      <c r="P291" s="30">
        <f t="shared" si="43"/>
        <v>6000</v>
      </c>
    </row>
    <row r="292" spans="1:16" ht="25.5">
      <c r="A292" s="61">
        <v>6</v>
      </c>
      <c r="B292" s="61"/>
      <c r="C292" s="68" t="s">
        <v>750</v>
      </c>
      <c r="D292" s="61" t="s">
        <v>403</v>
      </c>
      <c r="E292" s="1">
        <v>1500</v>
      </c>
      <c r="F292" s="19"/>
      <c r="G292" s="61"/>
      <c r="H292" s="61"/>
      <c r="I292" s="61"/>
      <c r="J292" s="61">
        <v>27</v>
      </c>
      <c r="K292" s="2">
        <f t="shared" si="44"/>
        <v>40500</v>
      </c>
      <c r="L292" s="73"/>
      <c r="M292" s="61"/>
      <c r="N292" s="30"/>
      <c r="O292" s="30"/>
      <c r="P292" s="30">
        <f t="shared" si="43"/>
        <v>40500</v>
      </c>
    </row>
    <row r="293" spans="1:16" ht="25.5">
      <c r="A293" s="61">
        <v>7</v>
      </c>
      <c r="B293" s="61"/>
      <c r="C293" s="68" t="s">
        <v>751</v>
      </c>
      <c r="D293" s="61" t="s">
        <v>403</v>
      </c>
      <c r="E293" s="1">
        <v>800</v>
      </c>
      <c r="F293" s="19"/>
      <c r="G293" s="61"/>
      <c r="H293" s="61"/>
      <c r="I293" s="61"/>
      <c r="J293" s="61">
        <v>124</v>
      </c>
      <c r="K293" s="2">
        <f t="shared" si="44"/>
        <v>99200</v>
      </c>
      <c r="L293" s="73"/>
      <c r="M293" s="61"/>
      <c r="N293" s="30"/>
      <c r="O293" s="30"/>
      <c r="P293" s="30">
        <f t="shared" si="43"/>
        <v>99200</v>
      </c>
    </row>
    <row r="294" spans="1:16" ht="25.5">
      <c r="A294" s="61">
        <v>8</v>
      </c>
      <c r="B294" s="61"/>
      <c r="C294" s="68" t="s">
        <v>752</v>
      </c>
      <c r="D294" s="61" t="s">
        <v>403</v>
      </c>
      <c r="E294" s="1">
        <v>800</v>
      </c>
      <c r="F294" s="19"/>
      <c r="G294" s="61"/>
      <c r="H294" s="61"/>
      <c r="I294" s="61"/>
      <c r="J294" s="61">
        <v>103</v>
      </c>
      <c r="K294" s="2">
        <f t="shared" si="44"/>
        <v>82400</v>
      </c>
      <c r="L294" s="73"/>
      <c r="M294" s="61"/>
      <c r="N294" s="30"/>
      <c r="O294" s="30"/>
      <c r="P294" s="30">
        <f t="shared" si="43"/>
        <v>82400</v>
      </c>
    </row>
    <row r="295" spans="1:16" ht="25.5">
      <c r="A295" s="61">
        <v>9</v>
      </c>
      <c r="B295" s="61"/>
      <c r="C295" s="68" t="s">
        <v>753</v>
      </c>
      <c r="D295" s="61" t="s">
        <v>403</v>
      </c>
      <c r="E295" s="1">
        <v>300</v>
      </c>
      <c r="F295" s="19"/>
      <c r="G295" s="61"/>
      <c r="H295" s="61"/>
      <c r="I295" s="61"/>
      <c r="J295" s="61">
        <v>140</v>
      </c>
      <c r="K295" s="2">
        <f t="shared" si="44"/>
        <v>42000</v>
      </c>
      <c r="L295" s="73"/>
      <c r="M295" s="61"/>
      <c r="N295" s="30"/>
      <c r="O295" s="30"/>
      <c r="P295" s="30">
        <f t="shared" si="43"/>
        <v>42000</v>
      </c>
    </row>
    <row r="296" spans="1:16" ht="25.5">
      <c r="A296" s="61">
        <v>10</v>
      </c>
      <c r="B296" s="61"/>
      <c r="C296" s="68" t="s">
        <v>754</v>
      </c>
      <c r="D296" s="61" t="s">
        <v>122</v>
      </c>
      <c r="E296" s="1">
        <v>1500</v>
      </c>
      <c r="F296" s="19"/>
      <c r="G296" s="61"/>
      <c r="H296" s="61"/>
      <c r="I296" s="61"/>
      <c r="J296" s="61">
        <v>153</v>
      </c>
      <c r="K296" s="2">
        <f t="shared" si="44"/>
        <v>229500</v>
      </c>
      <c r="L296" s="73"/>
      <c r="M296" s="61"/>
      <c r="N296" s="30"/>
      <c r="O296" s="30"/>
      <c r="P296" s="30">
        <f t="shared" si="43"/>
        <v>229500</v>
      </c>
    </row>
    <row r="297" spans="1:16" ht="25.5">
      <c r="A297" s="61">
        <v>11</v>
      </c>
      <c r="B297" s="61"/>
      <c r="C297" s="68" t="s">
        <v>755</v>
      </c>
      <c r="D297" s="61" t="s">
        <v>122</v>
      </c>
      <c r="E297" s="1">
        <v>1200</v>
      </c>
      <c r="F297" s="19"/>
      <c r="G297" s="61"/>
      <c r="H297" s="61"/>
      <c r="I297" s="61"/>
      <c r="J297" s="61">
        <v>115</v>
      </c>
      <c r="K297" s="2">
        <f t="shared" si="44"/>
        <v>138000</v>
      </c>
      <c r="L297" s="73"/>
      <c r="M297" s="61"/>
      <c r="N297" s="30"/>
      <c r="O297" s="30"/>
      <c r="P297" s="30">
        <f t="shared" si="43"/>
        <v>138000</v>
      </c>
    </row>
    <row r="298" spans="1:16">
      <c r="A298" s="61">
        <v>12</v>
      </c>
      <c r="B298" s="61" t="s">
        <v>756</v>
      </c>
      <c r="C298" s="68" t="s">
        <v>757</v>
      </c>
      <c r="D298" s="61" t="s">
        <v>122</v>
      </c>
      <c r="E298" s="1">
        <v>1500</v>
      </c>
      <c r="F298" s="19"/>
      <c r="G298" s="61"/>
      <c r="H298" s="61"/>
      <c r="I298" s="61"/>
      <c r="J298" s="61">
        <v>21</v>
      </c>
      <c r="K298" s="2">
        <f t="shared" si="44"/>
        <v>31500</v>
      </c>
      <c r="L298" s="73"/>
      <c r="M298" s="61"/>
      <c r="N298" s="30"/>
      <c r="O298" s="30"/>
      <c r="P298" s="30">
        <f t="shared" si="43"/>
        <v>31500</v>
      </c>
    </row>
    <row r="299" spans="1:16">
      <c r="A299" s="61">
        <v>13</v>
      </c>
      <c r="B299" s="61"/>
      <c r="C299" s="68" t="s">
        <v>758</v>
      </c>
      <c r="D299" s="61" t="s">
        <v>122</v>
      </c>
      <c r="E299" s="1">
        <v>400</v>
      </c>
      <c r="F299" s="19"/>
      <c r="G299" s="61"/>
      <c r="H299" s="61"/>
      <c r="I299" s="61"/>
      <c r="J299" s="61">
        <v>1</v>
      </c>
      <c r="K299" s="2">
        <f t="shared" si="44"/>
        <v>400</v>
      </c>
      <c r="L299" s="73"/>
      <c r="M299" s="61"/>
      <c r="N299" s="30"/>
      <c r="O299" s="30"/>
      <c r="P299" s="30">
        <f t="shared" si="43"/>
        <v>400</v>
      </c>
    </row>
    <row r="300" spans="1:16">
      <c r="A300" s="61">
        <v>14</v>
      </c>
      <c r="B300" s="61"/>
      <c r="C300" s="68" t="s">
        <v>759</v>
      </c>
      <c r="D300" s="61" t="s">
        <v>122</v>
      </c>
      <c r="E300" s="1">
        <v>100</v>
      </c>
      <c r="F300" s="19"/>
      <c r="G300" s="61"/>
      <c r="H300" s="61"/>
      <c r="I300" s="61"/>
      <c r="J300" s="61">
        <v>42</v>
      </c>
      <c r="K300" s="2">
        <f t="shared" si="44"/>
        <v>4200</v>
      </c>
      <c r="L300" s="73"/>
      <c r="M300" s="61"/>
      <c r="N300" s="30"/>
      <c r="O300" s="30"/>
      <c r="P300" s="30">
        <f t="shared" si="43"/>
        <v>4200</v>
      </c>
    </row>
    <row r="301" spans="1:16" ht="25.5">
      <c r="A301" s="61">
        <v>15</v>
      </c>
      <c r="B301" s="61"/>
      <c r="C301" s="68" t="s">
        <v>760</v>
      </c>
      <c r="D301" s="61" t="s">
        <v>122</v>
      </c>
      <c r="E301" s="1">
        <v>100</v>
      </c>
      <c r="F301" s="19"/>
      <c r="G301" s="61"/>
      <c r="H301" s="61"/>
      <c r="I301" s="61"/>
      <c r="J301" s="61">
        <v>41</v>
      </c>
      <c r="K301" s="2">
        <f t="shared" si="44"/>
        <v>4100</v>
      </c>
      <c r="L301" s="73"/>
      <c r="M301" s="61"/>
      <c r="N301" s="30"/>
      <c r="O301" s="30"/>
      <c r="P301" s="30">
        <f t="shared" si="43"/>
        <v>4100</v>
      </c>
    </row>
    <row r="302" spans="1:16">
      <c r="A302" s="61">
        <v>16</v>
      </c>
      <c r="B302" s="61" t="s">
        <v>761</v>
      </c>
      <c r="C302" s="68" t="s">
        <v>762</v>
      </c>
      <c r="D302" s="61" t="s">
        <v>122</v>
      </c>
      <c r="E302" s="1">
        <v>100</v>
      </c>
      <c r="F302" s="19"/>
      <c r="G302" s="61"/>
      <c r="H302" s="61"/>
      <c r="I302" s="61"/>
      <c r="J302" s="61">
        <v>9</v>
      </c>
      <c r="K302" s="2">
        <f t="shared" si="44"/>
        <v>900</v>
      </c>
      <c r="L302" s="73"/>
      <c r="M302" s="61"/>
      <c r="N302" s="30"/>
      <c r="O302" s="30"/>
      <c r="P302" s="30">
        <f t="shared" si="43"/>
        <v>900</v>
      </c>
    </row>
    <row r="303" spans="1:16">
      <c r="A303" s="61">
        <v>17</v>
      </c>
      <c r="B303" s="61" t="s">
        <v>763</v>
      </c>
      <c r="C303" s="68" t="s">
        <v>764</v>
      </c>
      <c r="D303" s="61" t="s">
        <v>122</v>
      </c>
      <c r="E303" s="1">
        <v>100</v>
      </c>
      <c r="F303" s="19"/>
      <c r="G303" s="61"/>
      <c r="H303" s="61"/>
      <c r="I303" s="61"/>
      <c r="J303" s="61">
        <v>33</v>
      </c>
      <c r="K303" s="2">
        <f t="shared" si="44"/>
        <v>3300</v>
      </c>
      <c r="L303" s="73"/>
      <c r="M303" s="61"/>
      <c r="N303" s="30"/>
      <c r="O303" s="30"/>
      <c r="P303" s="30">
        <f t="shared" si="43"/>
        <v>3300</v>
      </c>
    </row>
    <row r="304" spans="1:16">
      <c r="A304" s="61">
        <v>18</v>
      </c>
      <c r="B304" s="61"/>
      <c r="C304" s="68" t="s">
        <v>765</v>
      </c>
      <c r="D304" s="61" t="s">
        <v>122</v>
      </c>
      <c r="E304" s="1">
        <v>50</v>
      </c>
      <c r="F304" s="19"/>
      <c r="G304" s="61"/>
      <c r="H304" s="61"/>
      <c r="I304" s="61"/>
      <c r="J304" s="61">
        <v>12</v>
      </c>
      <c r="K304" s="2">
        <f t="shared" si="44"/>
        <v>600</v>
      </c>
      <c r="L304" s="73"/>
      <c r="M304" s="61"/>
      <c r="N304" s="30"/>
      <c r="O304" s="30"/>
      <c r="P304" s="30">
        <f t="shared" si="43"/>
        <v>600</v>
      </c>
    </row>
    <row r="305" spans="1:16">
      <c r="A305" s="61">
        <v>19</v>
      </c>
      <c r="B305" s="61"/>
      <c r="C305" s="68" t="s">
        <v>766</v>
      </c>
      <c r="D305" s="61" t="s">
        <v>122</v>
      </c>
      <c r="E305" s="1">
        <v>100</v>
      </c>
      <c r="F305" s="19"/>
      <c r="G305" s="61"/>
      <c r="H305" s="61"/>
      <c r="I305" s="61"/>
      <c r="J305" s="61">
        <v>24</v>
      </c>
      <c r="K305" s="2">
        <f t="shared" si="44"/>
        <v>2400</v>
      </c>
      <c r="L305" s="73"/>
      <c r="M305" s="61"/>
      <c r="N305" s="30"/>
      <c r="O305" s="30"/>
      <c r="P305" s="30">
        <f t="shared" si="43"/>
        <v>2400</v>
      </c>
    </row>
    <row r="306" spans="1:16">
      <c r="A306" s="61">
        <v>20</v>
      </c>
      <c r="B306" s="61" t="s">
        <v>767</v>
      </c>
      <c r="C306" s="68" t="s">
        <v>768</v>
      </c>
      <c r="D306" s="61" t="s">
        <v>122</v>
      </c>
      <c r="E306" s="1">
        <v>201</v>
      </c>
      <c r="F306" s="19"/>
      <c r="G306" s="61"/>
      <c r="H306" s="61"/>
      <c r="I306" s="61"/>
      <c r="J306" s="61">
        <v>188</v>
      </c>
      <c r="K306" s="2">
        <f t="shared" si="44"/>
        <v>37788</v>
      </c>
      <c r="L306" s="73"/>
      <c r="M306" s="61"/>
      <c r="N306" s="30"/>
      <c r="O306" s="30"/>
      <c r="P306" s="30">
        <f t="shared" si="43"/>
        <v>37788</v>
      </c>
    </row>
    <row r="307" spans="1:16">
      <c r="A307" s="61">
        <v>21</v>
      </c>
      <c r="B307" s="61"/>
      <c r="C307" s="68" t="s">
        <v>769</v>
      </c>
      <c r="D307" s="61" t="s">
        <v>122</v>
      </c>
      <c r="E307" s="1">
        <v>52</v>
      </c>
      <c r="F307" s="19"/>
      <c r="G307" s="61"/>
      <c r="H307" s="61"/>
      <c r="I307" s="61"/>
      <c r="J307" s="61">
        <v>79</v>
      </c>
      <c r="K307" s="2">
        <f t="shared" si="44"/>
        <v>4108</v>
      </c>
      <c r="L307" s="73"/>
      <c r="M307" s="61"/>
      <c r="N307" s="30"/>
      <c r="O307" s="30"/>
      <c r="P307" s="30">
        <f t="shared" si="43"/>
        <v>4108</v>
      </c>
    </row>
    <row r="308" spans="1:16">
      <c r="A308" s="61">
        <v>22</v>
      </c>
      <c r="B308" s="61"/>
      <c r="C308" s="68" t="s">
        <v>770</v>
      </c>
      <c r="D308" s="61" t="s">
        <v>122</v>
      </c>
      <c r="E308" s="1">
        <v>51</v>
      </c>
      <c r="F308" s="19"/>
      <c r="G308" s="61"/>
      <c r="H308" s="61"/>
      <c r="I308" s="61"/>
      <c r="J308" s="61">
        <v>76</v>
      </c>
      <c r="K308" s="2">
        <f t="shared" si="44"/>
        <v>3876</v>
      </c>
      <c r="L308" s="73"/>
      <c r="M308" s="61"/>
      <c r="N308" s="30"/>
      <c r="O308" s="30"/>
      <c r="P308" s="30">
        <f t="shared" si="43"/>
        <v>3876</v>
      </c>
    </row>
    <row r="309" spans="1:16">
      <c r="A309" s="61">
        <v>23</v>
      </c>
      <c r="B309" s="61" t="s">
        <v>771</v>
      </c>
      <c r="C309" s="68" t="s">
        <v>772</v>
      </c>
      <c r="D309" s="61" t="s">
        <v>122</v>
      </c>
      <c r="E309" s="1">
        <v>50</v>
      </c>
      <c r="F309" s="19"/>
      <c r="G309" s="61"/>
      <c r="H309" s="61"/>
      <c r="I309" s="61"/>
      <c r="J309" s="61">
        <v>6</v>
      </c>
      <c r="K309" s="2">
        <f t="shared" si="44"/>
        <v>300</v>
      </c>
      <c r="L309" s="73"/>
      <c r="M309" s="61"/>
      <c r="N309" s="30"/>
      <c r="O309" s="30"/>
      <c r="P309" s="30">
        <f t="shared" si="43"/>
        <v>300</v>
      </c>
    </row>
    <row r="310" spans="1:16">
      <c r="A310" s="61">
        <v>24</v>
      </c>
      <c r="B310" s="61"/>
      <c r="C310" s="68" t="s">
        <v>773</v>
      </c>
      <c r="D310" s="61" t="s">
        <v>122</v>
      </c>
      <c r="E310" s="1">
        <v>98</v>
      </c>
      <c r="F310" s="19"/>
      <c r="G310" s="61"/>
      <c r="H310" s="61"/>
      <c r="I310" s="61"/>
      <c r="J310" s="61">
        <v>53</v>
      </c>
      <c r="K310" s="2">
        <f t="shared" si="44"/>
        <v>5194</v>
      </c>
      <c r="L310" s="73"/>
      <c r="M310" s="61"/>
      <c r="N310" s="30"/>
      <c r="O310" s="30"/>
      <c r="P310" s="30">
        <f t="shared" si="43"/>
        <v>5194</v>
      </c>
    </row>
    <row r="311" spans="1:16">
      <c r="A311" s="61">
        <v>25</v>
      </c>
      <c r="B311" s="61"/>
      <c r="C311" s="68" t="s">
        <v>774</v>
      </c>
      <c r="D311" s="61" t="s">
        <v>122</v>
      </c>
      <c r="E311" s="1">
        <v>100</v>
      </c>
      <c r="F311" s="19"/>
      <c r="G311" s="61"/>
      <c r="H311" s="61"/>
      <c r="I311" s="61"/>
      <c r="J311" s="61">
        <v>166</v>
      </c>
      <c r="K311" s="2">
        <f t="shared" si="44"/>
        <v>16600</v>
      </c>
      <c r="L311" s="73"/>
      <c r="M311" s="61"/>
      <c r="N311" s="30"/>
      <c r="O311" s="30"/>
      <c r="P311" s="30">
        <f t="shared" si="43"/>
        <v>16600</v>
      </c>
    </row>
    <row r="312" spans="1:16">
      <c r="A312" s="61">
        <v>26</v>
      </c>
      <c r="B312" s="61"/>
      <c r="C312" s="68" t="s">
        <v>775</v>
      </c>
      <c r="D312" s="61" t="s">
        <v>403</v>
      </c>
      <c r="E312" s="1">
        <v>102</v>
      </c>
      <c r="F312" s="19"/>
      <c r="G312" s="61"/>
      <c r="H312" s="61"/>
      <c r="I312" s="61"/>
      <c r="J312" s="61">
        <v>1</v>
      </c>
      <c r="K312" s="2">
        <f t="shared" si="44"/>
        <v>102</v>
      </c>
      <c r="L312" s="73"/>
      <c r="M312" s="61"/>
      <c r="N312" s="30"/>
      <c r="O312" s="30"/>
      <c r="P312" s="30">
        <f t="shared" si="43"/>
        <v>102</v>
      </c>
    </row>
    <row r="313" spans="1:16">
      <c r="A313" s="61">
        <v>27</v>
      </c>
      <c r="B313" s="61"/>
      <c r="C313" s="68" t="s">
        <v>776</v>
      </c>
      <c r="D313" s="61" t="s">
        <v>122</v>
      </c>
      <c r="E313" s="1">
        <v>222</v>
      </c>
      <c r="F313" s="19"/>
      <c r="G313" s="61"/>
      <c r="H313" s="61"/>
      <c r="I313" s="61"/>
      <c r="J313" s="61">
        <v>23</v>
      </c>
      <c r="K313" s="2">
        <f t="shared" si="44"/>
        <v>5106</v>
      </c>
      <c r="L313" s="73"/>
      <c r="M313" s="61"/>
      <c r="N313" s="30"/>
      <c r="O313" s="30"/>
      <c r="P313" s="30">
        <f t="shared" si="43"/>
        <v>5106</v>
      </c>
    </row>
    <row r="314" spans="1:16">
      <c r="A314" s="61">
        <v>28</v>
      </c>
      <c r="B314" s="61" t="s">
        <v>777</v>
      </c>
      <c r="C314" s="68" t="s">
        <v>778</v>
      </c>
      <c r="D314" s="61" t="s">
        <v>122</v>
      </c>
      <c r="E314" s="1">
        <v>800</v>
      </c>
      <c r="F314" s="19"/>
      <c r="G314" s="61"/>
      <c r="H314" s="61"/>
      <c r="I314" s="61"/>
      <c r="J314" s="61">
        <v>1</v>
      </c>
      <c r="K314" s="2">
        <f t="shared" si="44"/>
        <v>800</v>
      </c>
      <c r="L314" s="73"/>
      <c r="M314" s="61"/>
      <c r="N314" s="30"/>
      <c r="O314" s="30"/>
      <c r="P314" s="30">
        <f t="shared" si="43"/>
        <v>800</v>
      </c>
    </row>
    <row r="315" spans="1:16">
      <c r="A315" s="61">
        <v>29</v>
      </c>
      <c r="B315" s="61" t="s">
        <v>779</v>
      </c>
      <c r="C315" s="68" t="s">
        <v>780</v>
      </c>
      <c r="D315" s="61" t="s">
        <v>122</v>
      </c>
      <c r="E315" s="1">
        <v>700</v>
      </c>
      <c r="F315" s="19"/>
      <c r="G315" s="61"/>
      <c r="H315" s="61"/>
      <c r="I315" s="61"/>
      <c r="J315" s="61">
        <v>1</v>
      </c>
      <c r="K315" s="2">
        <f t="shared" si="44"/>
        <v>700</v>
      </c>
      <c r="L315" s="73"/>
      <c r="M315" s="61"/>
      <c r="N315" s="30"/>
      <c r="O315" s="30"/>
      <c r="P315" s="30">
        <f t="shared" si="43"/>
        <v>700</v>
      </c>
    </row>
    <row r="316" spans="1:16">
      <c r="A316" s="61">
        <v>30</v>
      </c>
      <c r="B316" s="61" t="s">
        <v>781</v>
      </c>
      <c r="C316" s="68" t="s">
        <v>782</v>
      </c>
      <c r="D316" s="61" t="s">
        <v>122</v>
      </c>
      <c r="E316" s="1">
        <v>800</v>
      </c>
      <c r="F316" s="19"/>
      <c r="G316" s="61"/>
      <c r="H316" s="61"/>
      <c r="I316" s="61"/>
      <c r="J316" s="61">
        <v>1</v>
      </c>
      <c r="K316" s="2">
        <f t="shared" si="44"/>
        <v>800</v>
      </c>
      <c r="L316" s="73"/>
      <c r="M316" s="61"/>
      <c r="N316" s="30"/>
      <c r="O316" s="30"/>
      <c r="P316" s="30">
        <f t="shared" si="43"/>
        <v>800</v>
      </c>
    </row>
    <row r="317" spans="1:16">
      <c r="A317" s="61">
        <v>31</v>
      </c>
      <c r="B317" s="61" t="s">
        <v>783</v>
      </c>
      <c r="C317" s="68" t="s">
        <v>784</v>
      </c>
      <c r="D317" s="61" t="s">
        <v>122</v>
      </c>
      <c r="E317" s="1">
        <v>700</v>
      </c>
      <c r="F317" s="19"/>
      <c r="G317" s="61"/>
      <c r="H317" s="61"/>
      <c r="I317" s="61"/>
      <c r="J317" s="61">
        <v>1</v>
      </c>
      <c r="K317" s="2">
        <f t="shared" si="44"/>
        <v>700</v>
      </c>
      <c r="L317" s="73"/>
      <c r="M317" s="61"/>
      <c r="N317" s="30"/>
      <c r="O317" s="30"/>
      <c r="P317" s="30">
        <f t="shared" si="43"/>
        <v>700</v>
      </c>
    </row>
    <row r="318" spans="1:16">
      <c r="A318" s="61">
        <v>32</v>
      </c>
      <c r="B318" s="61" t="s">
        <v>785</v>
      </c>
      <c r="C318" s="68" t="s">
        <v>786</v>
      </c>
      <c r="D318" s="61" t="s">
        <v>122</v>
      </c>
      <c r="E318" s="1">
        <v>600</v>
      </c>
      <c r="F318" s="19"/>
      <c r="G318" s="61"/>
      <c r="H318" s="61"/>
      <c r="I318" s="61"/>
      <c r="J318" s="61">
        <v>1</v>
      </c>
      <c r="K318" s="2">
        <f t="shared" si="44"/>
        <v>600</v>
      </c>
      <c r="L318" s="73"/>
      <c r="M318" s="61"/>
      <c r="N318" s="30"/>
      <c r="O318" s="30"/>
      <c r="P318" s="30">
        <f t="shared" si="43"/>
        <v>600</v>
      </c>
    </row>
    <row r="319" spans="1:16">
      <c r="A319" s="61">
        <v>33</v>
      </c>
      <c r="B319" s="61" t="s">
        <v>787</v>
      </c>
      <c r="C319" s="68" t="s">
        <v>788</v>
      </c>
      <c r="D319" s="61" t="s">
        <v>122</v>
      </c>
      <c r="E319" s="1">
        <v>600</v>
      </c>
      <c r="F319" s="19"/>
      <c r="G319" s="61"/>
      <c r="H319" s="61"/>
      <c r="I319" s="61"/>
      <c r="J319" s="61">
        <v>1</v>
      </c>
      <c r="K319" s="2">
        <f t="shared" si="44"/>
        <v>600</v>
      </c>
      <c r="L319" s="73"/>
      <c r="M319" s="61"/>
      <c r="N319" s="30"/>
      <c r="O319" s="30"/>
      <c r="P319" s="30">
        <f t="shared" si="43"/>
        <v>600</v>
      </c>
    </row>
    <row r="320" spans="1:16">
      <c r="A320" s="61">
        <v>34</v>
      </c>
      <c r="B320" s="61" t="s">
        <v>789</v>
      </c>
      <c r="C320" s="68" t="s">
        <v>790</v>
      </c>
      <c r="D320" s="61" t="s">
        <v>122</v>
      </c>
      <c r="E320" s="1">
        <v>500</v>
      </c>
      <c r="F320" s="19"/>
      <c r="G320" s="61"/>
      <c r="H320" s="61"/>
      <c r="I320" s="61"/>
      <c r="J320" s="61">
        <v>2</v>
      </c>
      <c r="K320" s="2">
        <f t="shared" si="44"/>
        <v>1000</v>
      </c>
      <c r="L320" s="73"/>
      <c r="M320" s="61"/>
      <c r="N320" s="30"/>
      <c r="O320" s="30"/>
      <c r="P320" s="30">
        <f t="shared" si="43"/>
        <v>1000</v>
      </c>
    </row>
    <row r="321" spans="1:16">
      <c r="A321" s="61">
        <v>35</v>
      </c>
      <c r="B321" s="61" t="s">
        <v>791</v>
      </c>
      <c r="C321" s="68" t="s">
        <v>792</v>
      </c>
      <c r="D321" s="61" t="s">
        <v>122</v>
      </c>
      <c r="E321" s="1">
        <v>25</v>
      </c>
      <c r="F321" s="19"/>
      <c r="G321" s="61"/>
      <c r="H321" s="61"/>
      <c r="I321" s="61"/>
      <c r="J321" s="61">
        <v>1</v>
      </c>
      <c r="K321" s="2">
        <f t="shared" si="44"/>
        <v>25</v>
      </c>
      <c r="L321" s="73"/>
      <c r="M321" s="61"/>
      <c r="N321" s="30"/>
      <c r="O321" s="30"/>
      <c r="P321" s="30">
        <f t="shared" si="43"/>
        <v>25</v>
      </c>
    </row>
    <row r="322" spans="1:16">
      <c r="A322" s="61">
        <v>36</v>
      </c>
      <c r="B322" s="61"/>
      <c r="C322" s="68" t="s">
        <v>793</v>
      </c>
      <c r="D322" s="61" t="s">
        <v>122</v>
      </c>
      <c r="E322" s="1">
        <v>95</v>
      </c>
      <c r="F322" s="19"/>
      <c r="G322" s="61"/>
      <c r="H322" s="61"/>
      <c r="I322" s="61"/>
      <c r="J322" s="61">
        <v>12</v>
      </c>
      <c r="K322" s="2">
        <f t="shared" si="44"/>
        <v>1140</v>
      </c>
      <c r="L322" s="73"/>
      <c r="M322" s="61"/>
      <c r="N322" s="30"/>
      <c r="O322" s="30"/>
      <c r="P322" s="30">
        <f t="shared" si="43"/>
        <v>1140</v>
      </c>
    </row>
    <row r="323" spans="1:16">
      <c r="A323" s="61">
        <v>37</v>
      </c>
      <c r="B323" s="61"/>
      <c r="C323" s="68" t="s">
        <v>794</v>
      </c>
      <c r="D323" s="61" t="s">
        <v>122</v>
      </c>
      <c r="E323" s="1">
        <v>65</v>
      </c>
      <c r="F323" s="19"/>
      <c r="G323" s="61"/>
      <c r="H323" s="61"/>
      <c r="I323" s="61"/>
      <c r="J323" s="61">
        <v>4</v>
      </c>
      <c r="K323" s="2">
        <f t="shared" si="44"/>
        <v>260</v>
      </c>
      <c r="L323" s="73"/>
      <c r="M323" s="61"/>
      <c r="N323" s="30"/>
      <c r="O323" s="30"/>
      <c r="P323" s="30">
        <f t="shared" si="43"/>
        <v>260</v>
      </c>
    </row>
    <row r="324" spans="1:16">
      <c r="A324" s="61">
        <v>38</v>
      </c>
      <c r="B324" s="61"/>
      <c r="C324" s="68" t="s">
        <v>795</v>
      </c>
      <c r="D324" s="61" t="s">
        <v>122</v>
      </c>
      <c r="E324" s="1">
        <v>55</v>
      </c>
      <c r="F324" s="19"/>
      <c r="G324" s="61"/>
      <c r="H324" s="61"/>
      <c r="I324" s="61"/>
      <c r="J324" s="61">
        <v>3</v>
      </c>
      <c r="K324" s="2">
        <f t="shared" si="44"/>
        <v>165</v>
      </c>
      <c r="L324" s="73"/>
      <c r="M324" s="61"/>
      <c r="N324" s="30"/>
      <c r="O324" s="30"/>
      <c r="P324" s="30">
        <f t="shared" si="43"/>
        <v>165</v>
      </c>
    </row>
    <row r="325" spans="1:16">
      <c r="A325" s="61">
        <v>39</v>
      </c>
      <c r="B325" s="61" t="s">
        <v>796</v>
      </c>
      <c r="C325" s="68" t="s">
        <v>797</v>
      </c>
      <c r="D325" s="61" t="s">
        <v>122</v>
      </c>
      <c r="E325" s="1">
        <v>500</v>
      </c>
      <c r="F325" s="19"/>
      <c r="G325" s="61"/>
      <c r="H325" s="61"/>
      <c r="I325" s="61"/>
      <c r="J325" s="61">
        <v>30</v>
      </c>
      <c r="K325" s="2">
        <f t="shared" si="44"/>
        <v>15000</v>
      </c>
      <c r="L325" s="73"/>
      <c r="M325" s="61"/>
      <c r="N325" s="30"/>
      <c r="O325" s="30"/>
      <c r="P325" s="30">
        <f t="shared" si="43"/>
        <v>15000</v>
      </c>
    </row>
    <row r="326" spans="1:16">
      <c r="A326" s="61">
        <v>40</v>
      </c>
      <c r="B326" s="61" t="s">
        <v>798</v>
      </c>
      <c r="C326" s="68" t="s">
        <v>799</v>
      </c>
      <c r="D326" s="61" t="s">
        <v>122</v>
      </c>
      <c r="E326" s="1">
        <v>100</v>
      </c>
      <c r="F326" s="19"/>
      <c r="G326" s="61"/>
      <c r="H326" s="61"/>
      <c r="I326" s="61"/>
      <c r="J326" s="61">
        <v>10</v>
      </c>
      <c r="K326" s="2">
        <f t="shared" si="44"/>
        <v>1000</v>
      </c>
      <c r="L326" s="73"/>
      <c r="M326" s="61"/>
      <c r="N326" s="30"/>
      <c r="O326" s="30"/>
      <c r="P326" s="30">
        <f t="shared" si="43"/>
        <v>1000</v>
      </c>
    </row>
    <row r="327" spans="1:16">
      <c r="A327" s="61">
        <v>41</v>
      </c>
      <c r="B327" s="61"/>
      <c r="C327" s="68" t="s">
        <v>800</v>
      </c>
      <c r="D327" s="61" t="s">
        <v>122</v>
      </c>
      <c r="E327" s="1">
        <v>25</v>
      </c>
      <c r="F327" s="19"/>
      <c r="G327" s="61"/>
      <c r="H327" s="61"/>
      <c r="I327" s="61"/>
      <c r="J327" s="61">
        <v>2</v>
      </c>
      <c r="K327" s="2">
        <f t="shared" si="44"/>
        <v>50</v>
      </c>
      <c r="L327" s="73"/>
      <c r="M327" s="61"/>
      <c r="N327" s="30"/>
      <c r="O327" s="30"/>
      <c r="P327" s="30">
        <f t="shared" si="43"/>
        <v>50</v>
      </c>
    </row>
    <row r="328" spans="1:16">
      <c r="A328" s="61">
        <v>42</v>
      </c>
      <c r="B328" s="61"/>
      <c r="C328" s="68" t="s">
        <v>801</v>
      </c>
      <c r="D328" s="61" t="s">
        <v>122</v>
      </c>
      <c r="E328" s="1">
        <v>15</v>
      </c>
      <c r="F328" s="19"/>
      <c r="G328" s="61"/>
      <c r="H328" s="61"/>
      <c r="I328" s="61"/>
      <c r="J328" s="61">
        <v>11</v>
      </c>
      <c r="K328" s="2">
        <f t="shared" si="44"/>
        <v>165</v>
      </c>
      <c r="L328" s="73"/>
      <c r="M328" s="61"/>
      <c r="N328" s="30"/>
      <c r="O328" s="30"/>
      <c r="P328" s="30">
        <f t="shared" si="43"/>
        <v>165</v>
      </c>
    </row>
    <row r="329" spans="1:16">
      <c r="A329" s="38"/>
      <c r="B329" s="38"/>
      <c r="C329" s="17" t="s">
        <v>802</v>
      </c>
      <c r="D329" s="61"/>
      <c r="E329" s="1"/>
      <c r="F329" s="93"/>
      <c r="G329" s="80"/>
      <c r="H329" s="64"/>
      <c r="I329" s="80"/>
      <c r="J329" s="61"/>
      <c r="K329" s="2"/>
      <c r="L329" s="73"/>
      <c r="M329" s="61"/>
      <c r="N329" s="30"/>
      <c r="O329" s="30"/>
      <c r="P329" s="30"/>
    </row>
    <row r="330" spans="1:16">
      <c r="A330" s="115">
        <v>1</v>
      </c>
      <c r="B330" s="115"/>
      <c r="C330" s="68" t="s">
        <v>803</v>
      </c>
      <c r="D330" s="115" t="s">
        <v>122</v>
      </c>
      <c r="E330" s="27">
        <v>50</v>
      </c>
      <c r="F330" s="115"/>
      <c r="G330" s="115"/>
      <c r="H330" s="115"/>
      <c r="I330" s="115"/>
      <c r="J330" s="115"/>
      <c r="K330" s="115"/>
      <c r="L330" s="85"/>
      <c r="M330" s="115"/>
      <c r="N330" s="102">
        <v>1</v>
      </c>
      <c r="O330" s="102">
        <f t="shared" ref="O330:O334" si="45">N330*E330</f>
        <v>50</v>
      </c>
      <c r="P330" s="30">
        <f t="shared" ref="P330:P341" si="46">G330+I330+K330+M330+O330</f>
        <v>50</v>
      </c>
    </row>
    <row r="331" spans="1:16">
      <c r="A331" s="115">
        <v>2</v>
      </c>
      <c r="B331" s="115"/>
      <c r="C331" s="68" t="s">
        <v>804</v>
      </c>
      <c r="D331" s="115" t="s">
        <v>122</v>
      </c>
      <c r="E331" s="27">
        <v>1000</v>
      </c>
      <c r="F331" s="115"/>
      <c r="G331" s="115"/>
      <c r="H331" s="115"/>
      <c r="I331" s="115"/>
      <c r="J331" s="115"/>
      <c r="K331" s="115"/>
      <c r="L331" s="85"/>
      <c r="M331" s="115"/>
      <c r="N331" s="102">
        <v>3</v>
      </c>
      <c r="O331" s="102">
        <f t="shared" si="45"/>
        <v>3000</v>
      </c>
      <c r="P331" s="30">
        <f t="shared" si="46"/>
        <v>3000</v>
      </c>
    </row>
    <row r="332" spans="1:16">
      <c r="A332" s="115">
        <v>3</v>
      </c>
      <c r="B332" s="115"/>
      <c r="C332" s="68" t="s">
        <v>805</v>
      </c>
      <c r="D332" s="115" t="s">
        <v>122</v>
      </c>
      <c r="E332" s="27">
        <v>1000</v>
      </c>
      <c r="F332" s="115"/>
      <c r="G332" s="115"/>
      <c r="H332" s="115"/>
      <c r="I332" s="115"/>
      <c r="J332" s="115"/>
      <c r="K332" s="115"/>
      <c r="L332" s="85"/>
      <c r="M332" s="115"/>
      <c r="N332" s="102">
        <v>1</v>
      </c>
      <c r="O332" s="102">
        <f t="shared" si="45"/>
        <v>1000</v>
      </c>
      <c r="P332" s="30">
        <f t="shared" si="46"/>
        <v>1000</v>
      </c>
    </row>
    <row r="333" spans="1:16">
      <c r="A333" s="115">
        <v>4</v>
      </c>
      <c r="B333" s="115"/>
      <c r="C333" s="68" t="s">
        <v>806</v>
      </c>
      <c r="D333" s="115" t="s">
        <v>122</v>
      </c>
      <c r="E333" s="27">
        <v>1000</v>
      </c>
      <c r="F333" s="115"/>
      <c r="G333" s="115"/>
      <c r="H333" s="115"/>
      <c r="I333" s="115"/>
      <c r="J333" s="115"/>
      <c r="K333" s="115"/>
      <c r="L333" s="85"/>
      <c r="M333" s="115"/>
      <c r="N333" s="102">
        <v>1</v>
      </c>
      <c r="O333" s="102">
        <f t="shared" si="45"/>
        <v>1000</v>
      </c>
      <c r="P333" s="30">
        <f t="shared" si="46"/>
        <v>1000</v>
      </c>
    </row>
    <row r="334" spans="1:16" ht="25.5">
      <c r="A334" s="115">
        <v>5</v>
      </c>
      <c r="B334" s="37"/>
      <c r="C334" s="68" t="s">
        <v>807</v>
      </c>
      <c r="D334" s="115" t="s">
        <v>122</v>
      </c>
      <c r="E334" s="110">
        <v>20000</v>
      </c>
      <c r="F334" s="85"/>
      <c r="G334" s="111"/>
      <c r="H334" s="112"/>
      <c r="I334" s="111"/>
      <c r="J334" s="37"/>
      <c r="K334" s="37"/>
      <c r="L334" s="112"/>
      <c r="M334" s="115"/>
      <c r="N334" s="102">
        <v>1</v>
      </c>
      <c r="O334" s="102">
        <f t="shared" si="45"/>
        <v>20000</v>
      </c>
      <c r="P334" s="30">
        <f t="shared" si="46"/>
        <v>20000</v>
      </c>
    </row>
    <row r="335" spans="1:16">
      <c r="A335" s="37"/>
      <c r="B335" s="37"/>
      <c r="C335" s="17" t="s">
        <v>188</v>
      </c>
      <c r="D335" s="115"/>
      <c r="E335" s="110"/>
      <c r="F335" s="85"/>
      <c r="G335" s="111"/>
      <c r="H335" s="112"/>
      <c r="I335" s="111"/>
      <c r="J335" s="37"/>
      <c r="K335" s="37"/>
      <c r="L335" s="112"/>
      <c r="M335" s="115"/>
      <c r="N335" s="102"/>
      <c r="O335" s="102"/>
      <c r="P335" s="30"/>
    </row>
    <row r="336" spans="1:16">
      <c r="A336" s="61">
        <v>1</v>
      </c>
      <c r="B336" s="61"/>
      <c r="C336" s="68" t="s">
        <v>808</v>
      </c>
      <c r="D336" s="61" t="s">
        <v>67</v>
      </c>
      <c r="E336" s="1">
        <v>20000</v>
      </c>
      <c r="F336" s="61"/>
      <c r="G336" s="61"/>
      <c r="H336" s="61"/>
      <c r="I336" s="61"/>
      <c r="J336" s="2"/>
      <c r="K336" s="2"/>
      <c r="L336" s="73"/>
      <c r="M336" s="61"/>
      <c r="N336" s="30">
        <v>0.17499999999999999</v>
      </c>
      <c r="O336" s="30">
        <f t="shared" ref="O336:O339" si="47">N336*E336</f>
        <v>3500</v>
      </c>
      <c r="P336" s="30">
        <f t="shared" si="46"/>
        <v>3500</v>
      </c>
    </row>
    <row r="337" spans="1:16">
      <c r="A337" s="61">
        <v>2</v>
      </c>
      <c r="B337" s="61"/>
      <c r="C337" s="68" t="s">
        <v>809</v>
      </c>
      <c r="D337" s="61" t="s">
        <v>28</v>
      </c>
      <c r="E337" s="1">
        <v>20</v>
      </c>
      <c r="F337" s="61"/>
      <c r="G337" s="61"/>
      <c r="H337" s="61"/>
      <c r="I337" s="61"/>
      <c r="J337" s="2"/>
      <c r="K337" s="2"/>
      <c r="L337" s="73"/>
      <c r="M337" s="61"/>
      <c r="N337" s="61">
        <v>495</v>
      </c>
      <c r="O337" s="61">
        <f t="shared" si="47"/>
        <v>9900</v>
      </c>
      <c r="P337" s="61">
        <f t="shared" si="46"/>
        <v>9900</v>
      </c>
    </row>
    <row r="338" spans="1:16">
      <c r="A338" s="61">
        <v>8</v>
      </c>
      <c r="B338" s="61"/>
      <c r="C338" s="68" t="s">
        <v>810</v>
      </c>
      <c r="D338" s="61" t="s">
        <v>28</v>
      </c>
      <c r="E338" s="1">
        <v>35</v>
      </c>
      <c r="F338" s="61"/>
      <c r="G338" s="61"/>
      <c r="H338" s="61"/>
      <c r="I338" s="61"/>
      <c r="J338" s="2"/>
      <c r="K338" s="2"/>
      <c r="L338" s="73"/>
      <c r="M338" s="61"/>
      <c r="N338" s="30">
        <v>6005</v>
      </c>
      <c r="O338" s="30">
        <f t="shared" si="47"/>
        <v>210175</v>
      </c>
      <c r="P338" s="30">
        <f t="shared" si="46"/>
        <v>210175</v>
      </c>
    </row>
    <row r="339" spans="1:16">
      <c r="A339" s="61">
        <v>9</v>
      </c>
      <c r="B339" s="61"/>
      <c r="C339" s="68" t="s">
        <v>811</v>
      </c>
      <c r="D339" s="61" t="s">
        <v>28</v>
      </c>
      <c r="E339" s="1">
        <v>60</v>
      </c>
      <c r="F339" s="61"/>
      <c r="G339" s="61"/>
      <c r="H339" s="61"/>
      <c r="I339" s="61"/>
      <c r="J339" s="2"/>
      <c r="K339" s="2"/>
      <c r="L339" s="73"/>
      <c r="M339" s="61"/>
      <c r="N339" s="61">
        <v>2735</v>
      </c>
      <c r="O339" s="61">
        <f t="shared" si="47"/>
        <v>164100</v>
      </c>
      <c r="P339" s="61">
        <f t="shared" si="46"/>
        <v>164100</v>
      </c>
    </row>
    <row r="340" spans="1:16">
      <c r="A340" s="61"/>
      <c r="B340" s="61"/>
      <c r="C340" s="68" t="s">
        <v>812</v>
      </c>
      <c r="D340" s="61"/>
      <c r="E340" s="1"/>
      <c r="F340" s="62"/>
      <c r="G340" s="61"/>
      <c r="H340" s="62"/>
      <c r="I340" s="61"/>
      <c r="J340" s="70"/>
      <c r="K340" s="2"/>
      <c r="L340" s="71"/>
      <c r="M340" s="61"/>
      <c r="N340" s="62"/>
      <c r="O340" s="61"/>
      <c r="P340" s="61">
        <f t="shared" si="46"/>
        <v>0</v>
      </c>
    </row>
    <row r="341" spans="1:16" ht="25.5">
      <c r="A341" s="61">
        <v>1</v>
      </c>
      <c r="B341" s="61"/>
      <c r="C341" s="68" t="s">
        <v>813</v>
      </c>
      <c r="D341" s="61" t="s">
        <v>28</v>
      </c>
      <c r="E341" s="1">
        <v>446.04</v>
      </c>
      <c r="F341" s="62">
        <v>25</v>
      </c>
      <c r="G341" s="61">
        <f>E341*F341</f>
        <v>11151</v>
      </c>
      <c r="H341" s="62"/>
      <c r="I341" s="61"/>
      <c r="J341" s="70"/>
      <c r="K341" s="2"/>
      <c r="L341" s="71"/>
      <c r="M341" s="61"/>
      <c r="N341" s="62"/>
      <c r="O341" s="61"/>
      <c r="P341" s="61">
        <f t="shared" si="46"/>
        <v>11151</v>
      </c>
    </row>
    <row r="342" spans="1:16">
      <c r="A342" s="281" t="s">
        <v>814</v>
      </c>
      <c r="B342" s="281"/>
      <c r="C342" s="281"/>
      <c r="D342" s="281"/>
      <c r="E342" s="281"/>
      <c r="F342" s="62"/>
      <c r="G342" s="62">
        <f t="shared" ref="G342:P342" si="48">SUM(G10:G341)</f>
        <v>2566603.0999999996</v>
      </c>
      <c r="H342" s="62"/>
      <c r="I342" s="62">
        <f t="shared" si="48"/>
        <v>3550</v>
      </c>
      <c r="J342" s="62"/>
      <c r="K342" s="62">
        <f t="shared" si="48"/>
        <v>1485669</v>
      </c>
      <c r="L342" s="62"/>
      <c r="M342" s="62">
        <f t="shared" si="48"/>
        <v>1943456.1099999999</v>
      </c>
      <c r="N342" s="62"/>
      <c r="O342" s="62">
        <f t="shared" si="48"/>
        <v>432330</v>
      </c>
      <c r="P342" s="61">
        <f t="shared" si="48"/>
        <v>6431608.209999999</v>
      </c>
    </row>
    <row r="343" spans="1:16">
      <c r="A343" s="281" t="s">
        <v>815</v>
      </c>
      <c r="B343" s="281"/>
      <c r="C343" s="281"/>
      <c r="D343" s="281"/>
      <c r="E343" s="281"/>
      <c r="F343" s="273">
        <f>(G342+I342+K342+O342+M342)</f>
        <v>6431608.209999999</v>
      </c>
      <c r="G343" s="273"/>
      <c r="H343" s="273"/>
      <c r="I343" s="273"/>
      <c r="J343" s="273"/>
      <c r="K343" s="273"/>
      <c r="L343" s="273"/>
      <c r="M343" s="273"/>
      <c r="N343" s="273"/>
      <c r="O343" s="273"/>
      <c r="P343" s="63"/>
    </row>
    <row r="346" spans="1:16">
      <c r="A346" s="138"/>
      <c r="B346" s="288" t="s">
        <v>0</v>
      </c>
      <c r="C346" s="288"/>
      <c r="D346" s="288"/>
      <c r="E346" s="288"/>
      <c r="F346" s="288"/>
      <c r="G346" s="288"/>
      <c r="H346" s="288"/>
      <c r="I346" s="288"/>
      <c r="J346" s="288"/>
      <c r="K346" s="288"/>
      <c r="L346" s="288"/>
      <c r="M346" s="288"/>
      <c r="N346" s="288"/>
      <c r="O346" s="288"/>
      <c r="P346" s="139"/>
    </row>
    <row r="347" spans="1:16">
      <c r="A347" s="138"/>
      <c r="B347" s="267" t="s">
        <v>1</v>
      </c>
      <c r="C347" s="268"/>
      <c r="D347" s="266" t="s">
        <v>2</v>
      </c>
      <c r="E347" s="266"/>
      <c r="F347" s="266"/>
      <c r="G347" s="266"/>
      <c r="H347" s="266"/>
      <c r="I347" s="266"/>
      <c r="J347" s="266"/>
      <c r="K347" s="266"/>
      <c r="L347" s="266"/>
      <c r="M347" s="266"/>
      <c r="N347" s="266"/>
      <c r="O347" s="267"/>
      <c r="P347" s="140"/>
    </row>
    <row r="348" spans="1:16">
      <c r="A348" s="138"/>
      <c r="B348" s="267" t="s">
        <v>3</v>
      </c>
      <c r="C348" s="268"/>
      <c r="D348" s="266" t="s">
        <v>4</v>
      </c>
      <c r="E348" s="266"/>
      <c r="F348" s="266"/>
      <c r="G348" s="266"/>
      <c r="H348" s="266"/>
      <c r="I348" s="266"/>
      <c r="J348" s="266"/>
      <c r="K348" s="266"/>
      <c r="L348" s="266"/>
      <c r="M348" s="266"/>
      <c r="N348" s="266"/>
      <c r="O348" s="267"/>
      <c r="P348" s="140"/>
    </row>
    <row r="349" spans="1:16">
      <c r="A349" s="138"/>
      <c r="B349" s="267" t="s">
        <v>5</v>
      </c>
      <c r="C349" s="268"/>
      <c r="D349" s="266" t="s">
        <v>6</v>
      </c>
      <c r="E349" s="266"/>
      <c r="F349" s="266"/>
      <c r="G349" s="266"/>
      <c r="H349" s="266"/>
      <c r="I349" s="266"/>
      <c r="J349" s="266"/>
      <c r="K349" s="266"/>
      <c r="L349" s="266"/>
      <c r="M349" s="266"/>
      <c r="N349" s="266"/>
      <c r="O349" s="267"/>
      <c r="P349" s="140"/>
    </row>
    <row r="350" spans="1:16">
      <c r="A350" s="138"/>
      <c r="B350" s="267" t="s">
        <v>7</v>
      </c>
      <c r="C350" s="268"/>
      <c r="D350" s="266" t="s">
        <v>8</v>
      </c>
      <c r="E350" s="266"/>
      <c r="F350" s="266"/>
      <c r="G350" s="266"/>
      <c r="H350" s="266"/>
      <c r="I350" s="266"/>
      <c r="J350" s="266"/>
      <c r="K350" s="266"/>
      <c r="L350" s="266"/>
      <c r="M350" s="266"/>
      <c r="N350" s="266"/>
      <c r="O350" s="267"/>
      <c r="P350" s="140"/>
    </row>
    <row r="351" spans="1:16">
      <c r="A351" s="138"/>
      <c r="B351" s="267" t="s">
        <v>9</v>
      </c>
      <c r="C351" s="268"/>
      <c r="D351" s="269">
        <v>46054</v>
      </c>
      <c r="E351" s="269"/>
      <c r="F351" s="269"/>
      <c r="G351" s="269"/>
      <c r="H351" s="269"/>
      <c r="I351" s="269"/>
      <c r="J351" s="269"/>
      <c r="K351" s="269"/>
      <c r="L351" s="269"/>
      <c r="M351" s="269"/>
      <c r="N351" s="269"/>
      <c r="O351" s="270"/>
      <c r="P351" s="140"/>
    </row>
    <row r="352" spans="1:16">
      <c r="B352" s="271" t="s">
        <v>10</v>
      </c>
      <c r="C352" s="271" t="s">
        <v>11</v>
      </c>
      <c r="D352" s="283" t="s">
        <v>12</v>
      </c>
      <c r="E352" s="285" t="s">
        <v>13</v>
      </c>
      <c r="F352" s="263" t="s">
        <v>14</v>
      </c>
      <c r="G352" s="263"/>
      <c r="H352" s="263" t="s">
        <v>15</v>
      </c>
      <c r="I352" s="263"/>
      <c r="J352" s="263" t="s">
        <v>16</v>
      </c>
      <c r="K352" s="263"/>
      <c r="L352" s="263" t="s">
        <v>17</v>
      </c>
      <c r="M352" s="263"/>
      <c r="N352" s="263" t="s">
        <v>18</v>
      </c>
      <c r="O352" s="263"/>
      <c r="P352" s="250" t="s">
        <v>19</v>
      </c>
    </row>
    <row r="353" spans="2:16" ht="38.25">
      <c r="B353" s="271"/>
      <c r="C353" s="271"/>
      <c r="D353" s="284"/>
      <c r="E353" s="286"/>
      <c r="F353" s="13" t="s">
        <v>20</v>
      </c>
      <c r="G353" s="13" t="s">
        <v>21</v>
      </c>
      <c r="H353" s="13" t="s">
        <v>20</v>
      </c>
      <c r="I353" s="13" t="s">
        <v>22</v>
      </c>
      <c r="J353" s="13" t="s">
        <v>20</v>
      </c>
      <c r="K353" s="13" t="s">
        <v>22</v>
      </c>
      <c r="L353" s="13" t="s">
        <v>20</v>
      </c>
      <c r="M353" s="13" t="s">
        <v>22</v>
      </c>
      <c r="N353" s="13" t="s">
        <v>20</v>
      </c>
      <c r="O353" s="13" t="s">
        <v>23</v>
      </c>
      <c r="P353" s="251"/>
    </row>
    <row r="354" spans="2:16" ht="25.5">
      <c r="B354" s="14">
        <v>1</v>
      </c>
      <c r="C354" s="15" t="s">
        <v>24</v>
      </c>
      <c r="D354" s="3" t="s">
        <v>25</v>
      </c>
      <c r="E354" s="1">
        <v>2500</v>
      </c>
      <c r="F354" s="3"/>
      <c r="G354" s="115"/>
      <c r="H354" s="115"/>
      <c r="I354" s="3"/>
      <c r="J354" s="3"/>
      <c r="K354" s="3"/>
      <c r="L354" s="3"/>
      <c r="M354" s="3"/>
      <c r="N354" s="115">
        <v>2</v>
      </c>
      <c r="O354" s="3">
        <f t="shared" ref="O354:O363" si="49">N354*E354</f>
        <v>5000</v>
      </c>
      <c r="P354" s="260" t="s">
        <v>26</v>
      </c>
    </row>
    <row r="355" spans="2:16">
      <c r="B355" s="14">
        <v>2</v>
      </c>
      <c r="C355" s="15" t="s">
        <v>27</v>
      </c>
      <c r="D355" s="3" t="s">
        <v>28</v>
      </c>
      <c r="E355" s="1">
        <v>50</v>
      </c>
      <c r="F355" s="3"/>
      <c r="G355" s="3"/>
      <c r="H355" s="3"/>
      <c r="I355" s="3"/>
      <c r="J355" s="3"/>
      <c r="K355" s="3"/>
      <c r="L355" s="3"/>
      <c r="M355" s="3"/>
      <c r="N355" s="3">
        <f>76+16</f>
        <v>92</v>
      </c>
      <c r="O355" s="3">
        <f t="shared" si="49"/>
        <v>4600</v>
      </c>
      <c r="P355" s="261"/>
    </row>
    <row r="356" spans="2:16">
      <c r="B356" s="14">
        <v>3</v>
      </c>
      <c r="C356" s="15" t="s">
        <v>29</v>
      </c>
      <c r="D356" s="3" t="s">
        <v>25</v>
      </c>
      <c r="E356" s="1">
        <v>500</v>
      </c>
      <c r="F356" s="3"/>
      <c r="G356" s="3"/>
      <c r="H356" s="3"/>
      <c r="I356" s="3"/>
      <c r="J356" s="3"/>
      <c r="K356" s="3"/>
      <c r="L356" s="3"/>
      <c r="M356" s="3"/>
      <c r="N356" s="3">
        <v>1</v>
      </c>
      <c r="O356" s="3">
        <f t="shared" si="49"/>
        <v>500</v>
      </c>
      <c r="P356" s="261"/>
    </row>
    <row r="357" spans="2:16">
      <c r="B357" s="14">
        <v>4</v>
      </c>
      <c r="C357" s="15" t="s">
        <v>30</v>
      </c>
      <c r="D357" s="3" t="s">
        <v>25</v>
      </c>
      <c r="E357" s="1">
        <v>1500</v>
      </c>
      <c r="F357" s="3"/>
      <c r="G357" s="3"/>
      <c r="H357" s="3"/>
      <c r="I357" s="3"/>
      <c r="J357" s="3"/>
      <c r="K357" s="3"/>
      <c r="L357" s="3"/>
      <c r="M357" s="3"/>
      <c r="N357" s="3">
        <v>1</v>
      </c>
      <c r="O357" s="3">
        <f t="shared" si="49"/>
        <v>1500</v>
      </c>
      <c r="P357" s="261"/>
    </row>
    <row r="358" spans="2:16">
      <c r="B358" s="14">
        <v>5</v>
      </c>
      <c r="C358" s="16" t="s">
        <v>31</v>
      </c>
      <c r="D358" s="3" t="s">
        <v>25</v>
      </c>
      <c r="E358" s="1">
        <v>500</v>
      </c>
      <c r="F358" s="3"/>
      <c r="G358" s="3"/>
      <c r="H358" s="3"/>
      <c r="I358" s="3"/>
      <c r="J358" s="3"/>
      <c r="K358" s="3"/>
      <c r="L358" s="3"/>
      <c r="M358" s="3"/>
      <c r="N358" s="3">
        <v>3</v>
      </c>
      <c r="O358" s="3">
        <f t="shared" si="49"/>
        <v>1500</v>
      </c>
      <c r="P358" s="261"/>
    </row>
    <row r="359" spans="2:16">
      <c r="B359" s="14">
        <v>6</v>
      </c>
      <c r="C359" s="17" t="s">
        <v>32</v>
      </c>
      <c r="D359" s="3" t="s">
        <v>25</v>
      </c>
      <c r="E359" s="1">
        <v>15</v>
      </c>
      <c r="F359" s="61"/>
      <c r="G359" s="3"/>
      <c r="H359" s="3"/>
      <c r="I359" s="3"/>
      <c r="J359" s="3"/>
      <c r="K359" s="3"/>
      <c r="L359" s="3"/>
      <c r="M359" s="3"/>
      <c r="N359" s="3">
        <v>8</v>
      </c>
      <c r="O359" s="3">
        <f t="shared" si="49"/>
        <v>120</v>
      </c>
      <c r="P359" s="261"/>
    </row>
    <row r="360" spans="2:16">
      <c r="B360" s="14">
        <v>7</v>
      </c>
      <c r="C360" s="57" t="s">
        <v>33</v>
      </c>
      <c r="D360" s="3" t="s">
        <v>25</v>
      </c>
      <c r="E360" s="18">
        <v>2000</v>
      </c>
      <c r="F360" s="3"/>
      <c r="G360" s="115"/>
      <c r="H360" s="115"/>
      <c r="I360" s="3"/>
      <c r="J360" s="3"/>
      <c r="K360" s="3"/>
      <c r="L360" s="3"/>
      <c r="M360" s="3"/>
      <c r="N360" s="115">
        <v>1</v>
      </c>
      <c r="O360" s="3">
        <f t="shared" si="49"/>
        <v>2000</v>
      </c>
      <c r="P360" s="261"/>
    </row>
    <row r="361" spans="2:16">
      <c r="B361" s="14">
        <v>8</v>
      </c>
      <c r="C361" s="57" t="s">
        <v>34</v>
      </c>
      <c r="D361" s="3" t="s">
        <v>25</v>
      </c>
      <c r="E361" s="18">
        <v>800</v>
      </c>
      <c r="F361" s="3"/>
      <c r="G361" s="115"/>
      <c r="H361" s="115"/>
      <c r="I361" s="3"/>
      <c r="J361" s="3"/>
      <c r="K361" s="3"/>
      <c r="L361" s="3"/>
      <c r="M361" s="3"/>
      <c r="N361" s="115">
        <v>1</v>
      </c>
      <c r="O361" s="3">
        <f t="shared" si="49"/>
        <v>800</v>
      </c>
      <c r="P361" s="262"/>
    </row>
    <row r="362" spans="2:16" ht="25.5">
      <c r="B362" s="14">
        <v>9</v>
      </c>
      <c r="C362" s="15" t="s">
        <v>35</v>
      </c>
      <c r="D362" s="3" t="s">
        <v>25</v>
      </c>
      <c r="E362" s="1">
        <v>5000</v>
      </c>
      <c r="F362" s="3"/>
      <c r="G362" s="115"/>
      <c r="H362" s="115"/>
      <c r="I362" s="3"/>
      <c r="J362" s="3"/>
      <c r="K362" s="3"/>
      <c r="L362" s="3"/>
      <c r="M362" s="3"/>
      <c r="N362" s="115">
        <v>3</v>
      </c>
      <c r="O362" s="3">
        <f t="shared" si="49"/>
        <v>15000</v>
      </c>
      <c r="P362" s="260" t="s">
        <v>26</v>
      </c>
    </row>
    <row r="363" spans="2:16">
      <c r="B363" s="14">
        <v>10</v>
      </c>
      <c r="C363" s="17" t="s">
        <v>36</v>
      </c>
      <c r="D363" s="3" t="s">
        <v>25</v>
      </c>
      <c r="E363" s="18">
        <v>200</v>
      </c>
      <c r="F363" s="3"/>
      <c r="G363" s="115"/>
      <c r="H363" s="115"/>
      <c r="I363" s="3"/>
      <c r="J363" s="3"/>
      <c r="K363" s="3"/>
      <c r="L363" s="3"/>
      <c r="M363" s="3"/>
      <c r="N363" s="115">
        <v>8</v>
      </c>
      <c r="O363" s="3">
        <f t="shared" si="49"/>
        <v>1600</v>
      </c>
      <c r="P363" s="261"/>
    </row>
    <row r="364" spans="2:16">
      <c r="B364" s="14">
        <v>11</v>
      </c>
      <c r="C364" s="17" t="s">
        <v>37</v>
      </c>
      <c r="D364" s="3" t="s">
        <v>25</v>
      </c>
      <c r="E364" s="1">
        <v>10000</v>
      </c>
      <c r="F364" s="3"/>
      <c r="G364" s="115"/>
      <c r="H364" s="115"/>
      <c r="I364" s="3"/>
      <c r="J364" s="3"/>
      <c r="K364" s="3"/>
      <c r="L364" s="3">
        <v>1</v>
      </c>
      <c r="M364" s="3">
        <f>L364*E364</f>
        <v>10000</v>
      </c>
      <c r="N364" s="115"/>
      <c r="O364" s="3"/>
      <c r="P364" s="261"/>
    </row>
    <row r="365" spans="2:16">
      <c r="B365" s="14">
        <v>12</v>
      </c>
      <c r="C365" s="17" t="s">
        <v>38</v>
      </c>
      <c r="D365" s="3" t="s">
        <v>25</v>
      </c>
      <c r="E365" s="1">
        <v>5000</v>
      </c>
      <c r="F365" s="61"/>
      <c r="G365" s="3"/>
      <c r="H365" s="3"/>
      <c r="I365" s="3"/>
      <c r="J365" s="3"/>
      <c r="K365" s="3"/>
      <c r="L365" s="3">
        <v>2</v>
      </c>
      <c r="M365" s="3">
        <f>E365*L365</f>
        <v>10000</v>
      </c>
      <c r="N365" s="3"/>
      <c r="O365" s="3"/>
      <c r="P365" s="261"/>
    </row>
    <row r="366" spans="2:16">
      <c r="B366" s="14">
        <v>13</v>
      </c>
      <c r="C366" s="15" t="s">
        <v>39</v>
      </c>
      <c r="D366" s="3" t="s">
        <v>25</v>
      </c>
      <c r="E366" s="1">
        <v>2000</v>
      </c>
      <c r="F366" s="3"/>
      <c r="G366" s="3"/>
      <c r="H366" s="3"/>
      <c r="I366" s="3"/>
      <c r="J366" s="3"/>
      <c r="K366" s="3"/>
      <c r="L366" s="3">
        <v>8</v>
      </c>
      <c r="M366" s="3">
        <f>L366*E366</f>
        <v>16000</v>
      </c>
      <c r="N366" s="3"/>
      <c r="O366" s="3"/>
      <c r="P366" s="261"/>
    </row>
    <row r="367" spans="2:16">
      <c r="B367" s="14">
        <v>14</v>
      </c>
      <c r="C367" s="15" t="s">
        <v>40</v>
      </c>
      <c r="D367" s="3" t="s">
        <v>25</v>
      </c>
      <c r="E367" s="1">
        <v>100</v>
      </c>
      <c r="F367" s="3"/>
      <c r="G367" s="3"/>
      <c r="H367" s="3"/>
      <c r="I367" s="3"/>
      <c r="J367" s="3"/>
      <c r="K367" s="3"/>
      <c r="L367" s="3">
        <v>7</v>
      </c>
      <c r="M367" s="3">
        <f t="shared" ref="M367:M370" si="50">L367*E367</f>
        <v>700</v>
      </c>
      <c r="N367" s="3"/>
      <c r="O367" s="3"/>
      <c r="P367" s="261"/>
    </row>
    <row r="368" spans="2:16">
      <c r="B368" s="14">
        <v>15</v>
      </c>
      <c r="C368" s="15" t="s">
        <v>41</v>
      </c>
      <c r="D368" s="3" t="s">
        <v>25</v>
      </c>
      <c r="E368" s="1">
        <v>1000</v>
      </c>
      <c r="F368" s="3"/>
      <c r="G368" s="3"/>
      <c r="H368" s="3"/>
      <c r="I368" s="3"/>
      <c r="J368" s="3"/>
      <c r="K368" s="3"/>
      <c r="L368" s="3">
        <v>6</v>
      </c>
      <c r="M368" s="3">
        <f t="shared" si="50"/>
        <v>6000</v>
      </c>
      <c r="N368" s="3"/>
      <c r="O368" s="3"/>
      <c r="P368" s="261"/>
    </row>
    <row r="369" spans="2:16">
      <c r="B369" s="14">
        <v>16</v>
      </c>
      <c r="C369" s="16" t="s">
        <v>42</v>
      </c>
      <c r="D369" s="3" t="s">
        <v>25</v>
      </c>
      <c r="E369" s="1">
        <v>2500</v>
      </c>
      <c r="F369" s="3"/>
      <c r="G369" s="3"/>
      <c r="H369" s="3"/>
      <c r="I369" s="3"/>
      <c r="J369" s="3"/>
      <c r="K369" s="3"/>
      <c r="L369" s="3">
        <v>1</v>
      </c>
      <c r="M369" s="3">
        <f t="shared" si="50"/>
        <v>2500</v>
      </c>
      <c r="N369" s="3"/>
      <c r="O369" s="3"/>
      <c r="P369" s="261"/>
    </row>
    <row r="370" spans="2:16" ht="25.5">
      <c r="B370" s="14">
        <v>17</v>
      </c>
      <c r="C370" s="16" t="s">
        <v>43</v>
      </c>
      <c r="D370" s="3" t="s">
        <v>25</v>
      </c>
      <c r="E370" s="1">
        <v>2000</v>
      </c>
      <c r="F370" s="3"/>
      <c r="G370" s="3"/>
      <c r="H370" s="3"/>
      <c r="I370" s="3"/>
      <c r="J370" s="3"/>
      <c r="K370" s="3"/>
      <c r="L370" s="3">
        <v>20</v>
      </c>
      <c r="M370" s="3">
        <f t="shared" si="50"/>
        <v>40000</v>
      </c>
      <c r="N370" s="3"/>
      <c r="O370" s="3"/>
      <c r="P370" s="261"/>
    </row>
    <row r="371" spans="2:16">
      <c r="B371" s="14">
        <v>18</v>
      </c>
      <c r="C371" s="17" t="s">
        <v>44</v>
      </c>
      <c r="D371" s="3" t="s">
        <v>25</v>
      </c>
      <c r="E371" s="18">
        <v>1000</v>
      </c>
      <c r="F371" s="3"/>
      <c r="G371" s="115"/>
      <c r="H371" s="115"/>
      <c r="I371" s="3"/>
      <c r="J371" s="3"/>
      <c r="K371" s="3"/>
      <c r="L371" s="3">
        <v>8</v>
      </c>
      <c r="M371" s="3">
        <f>E371*L371</f>
        <v>8000</v>
      </c>
      <c r="N371" s="115"/>
      <c r="O371" s="3"/>
      <c r="P371" s="261"/>
    </row>
    <row r="372" spans="2:16">
      <c r="B372" s="14">
        <v>19</v>
      </c>
      <c r="C372" s="17" t="s">
        <v>45</v>
      </c>
      <c r="D372" s="3" t="s">
        <v>25</v>
      </c>
      <c r="E372" s="18">
        <v>1000</v>
      </c>
      <c r="F372" s="3"/>
      <c r="G372" s="115"/>
      <c r="H372" s="115"/>
      <c r="I372" s="3"/>
      <c r="J372" s="3"/>
      <c r="K372" s="3"/>
      <c r="L372" s="3">
        <v>5</v>
      </c>
      <c r="M372" s="3">
        <f>E372*L372</f>
        <v>5000</v>
      </c>
      <c r="N372" s="115"/>
      <c r="O372" s="3"/>
      <c r="P372" s="262"/>
    </row>
    <row r="373" spans="2:16">
      <c r="B373" s="14">
        <v>20</v>
      </c>
      <c r="C373" s="17" t="s">
        <v>46</v>
      </c>
      <c r="D373" s="3" t="s">
        <v>25</v>
      </c>
      <c r="E373" s="1">
        <v>485212.5</v>
      </c>
      <c r="F373" s="3"/>
      <c r="G373" s="115"/>
      <c r="H373" s="115"/>
      <c r="I373" s="115"/>
      <c r="J373" s="115">
        <v>1</v>
      </c>
      <c r="K373" s="3">
        <f>J373*E373</f>
        <v>485212.5</v>
      </c>
      <c r="L373" s="3"/>
      <c r="M373" s="3"/>
      <c r="N373" s="3"/>
      <c r="O373" s="3"/>
      <c r="P373" s="19"/>
    </row>
    <row r="374" spans="2:16">
      <c r="B374" s="14">
        <v>21</v>
      </c>
      <c r="C374" s="20" t="s">
        <v>47</v>
      </c>
      <c r="D374" s="3" t="s">
        <v>25</v>
      </c>
      <c r="E374" s="1">
        <v>365389.5</v>
      </c>
      <c r="F374" s="3"/>
      <c r="G374" s="115"/>
      <c r="H374" s="115"/>
      <c r="I374" s="3"/>
      <c r="J374" s="3">
        <v>2</v>
      </c>
      <c r="K374" s="3">
        <f t="shared" ref="K374:K376" si="51">J374*E374</f>
        <v>730779</v>
      </c>
      <c r="L374" s="3"/>
      <c r="M374" s="3"/>
      <c r="N374" s="3"/>
      <c r="O374" s="3"/>
      <c r="P374" s="19"/>
    </row>
    <row r="375" spans="2:16">
      <c r="B375" s="14">
        <v>22</v>
      </c>
      <c r="C375" s="20" t="s">
        <v>48</v>
      </c>
      <c r="D375" s="3" t="s">
        <v>25</v>
      </c>
      <c r="E375" s="1">
        <v>370968.79</v>
      </c>
      <c r="F375" s="3"/>
      <c r="G375" s="115"/>
      <c r="H375" s="115"/>
      <c r="I375" s="3"/>
      <c r="J375" s="3">
        <v>21</v>
      </c>
      <c r="K375" s="3">
        <f t="shared" si="51"/>
        <v>7790344.5899999999</v>
      </c>
      <c r="L375" s="3"/>
      <c r="M375" s="3"/>
      <c r="N375" s="3"/>
      <c r="O375" s="3"/>
      <c r="P375" s="19"/>
    </row>
    <row r="376" spans="2:16">
      <c r="B376" s="14">
        <v>23</v>
      </c>
      <c r="C376" s="20" t="s">
        <v>49</v>
      </c>
      <c r="D376" s="3" t="s">
        <v>25</v>
      </c>
      <c r="E376" s="1">
        <v>202698.48</v>
      </c>
      <c r="F376" s="3"/>
      <c r="G376" s="115"/>
      <c r="H376" s="115"/>
      <c r="I376" s="3"/>
      <c r="J376" s="3">
        <v>4</v>
      </c>
      <c r="K376" s="3">
        <f t="shared" si="51"/>
        <v>810793.92</v>
      </c>
      <c r="L376" s="3"/>
      <c r="M376" s="3"/>
      <c r="N376" s="3"/>
      <c r="O376" s="3"/>
      <c r="P376" s="19"/>
    </row>
    <row r="377" spans="2:16" ht="25.5">
      <c r="B377" s="14">
        <v>24</v>
      </c>
      <c r="C377" s="16" t="s">
        <v>50</v>
      </c>
      <c r="D377" s="3" t="s">
        <v>25</v>
      </c>
      <c r="E377" s="1">
        <v>1000</v>
      </c>
      <c r="F377" s="3">
        <v>7</v>
      </c>
      <c r="G377" s="3">
        <f t="shared" ref="G377:G395" si="52">F377*E377</f>
        <v>7000</v>
      </c>
      <c r="H377" s="3"/>
      <c r="I377" s="3"/>
      <c r="J377" s="3"/>
      <c r="K377" s="3"/>
      <c r="L377" s="3"/>
      <c r="M377" s="3"/>
      <c r="N377" s="3"/>
      <c r="O377" s="3"/>
      <c r="P377" s="19"/>
    </row>
    <row r="378" spans="2:16">
      <c r="B378" s="14">
        <v>25</v>
      </c>
      <c r="C378" s="17" t="s">
        <v>51</v>
      </c>
      <c r="D378" s="3" t="s">
        <v>25</v>
      </c>
      <c r="E378" s="1">
        <v>12000</v>
      </c>
      <c r="F378" s="3">
        <v>3</v>
      </c>
      <c r="G378" s="3">
        <f t="shared" si="52"/>
        <v>36000</v>
      </c>
      <c r="H378" s="3"/>
      <c r="I378" s="3"/>
      <c r="J378" s="3"/>
      <c r="K378" s="3"/>
      <c r="L378" s="3"/>
      <c r="M378" s="3"/>
      <c r="N378" s="3"/>
      <c r="O378" s="3"/>
      <c r="P378" s="19"/>
    </row>
    <row r="379" spans="2:16">
      <c r="B379" s="14">
        <v>26</v>
      </c>
      <c r="C379" s="21" t="s">
        <v>52</v>
      </c>
      <c r="D379" s="3" t="s">
        <v>25</v>
      </c>
      <c r="E379" s="1">
        <v>1225.76</v>
      </c>
      <c r="F379" s="3">
        <v>10</v>
      </c>
      <c r="G379" s="3">
        <f t="shared" si="52"/>
        <v>12257.6</v>
      </c>
      <c r="H379" s="3"/>
      <c r="I379" s="3"/>
      <c r="J379" s="3"/>
      <c r="K379" s="3"/>
      <c r="L379" s="3"/>
      <c r="M379" s="3"/>
      <c r="N379" s="3"/>
      <c r="O379" s="3"/>
      <c r="P379" s="3"/>
    </row>
    <row r="380" spans="2:16">
      <c r="B380" s="14">
        <v>27</v>
      </c>
      <c r="C380" s="22" t="s">
        <v>53</v>
      </c>
      <c r="D380" s="23" t="s">
        <v>25</v>
      </c>
      <c r="E380" s="1">
        <v>794.5</v>
      </c>
      <c r="F380" s="3">
        <v>7</v>
      </c>
      <c r="G380" s="3">
        <f t="shared" si="52"/>
        <v>5561.5</v>
      </c>
      <c r="H380" s="3"/>
      <c r="I380" s="3"/>
      <c r="J380" s="23"/>
      <c r="K380" s="3"/>
      <c r="L380" s="3"/>
      <c r="M380" s="3"/>
      <c r="N380" s="3"/>
      <c r="O380" s="3"/>
      <c r="P380" s="3"/>
    </row>
    <row r="381" spans="2:16">
      <c r="B381" s="14">
        <v>28</v>
      </c>
      <c r="C381" s="21" t="s">
        <v>54</v>
      </c>
      <c r="D381" s="24" t="s">
        <v>25</v>
      </c>
      <c r="E381" s="1">
        <v>113.5</v>
      </c>
      <c r="F381" s="24">
        <v>4</v>
      </c>
      <c r="G381" s="3">
        <f t="shared" si="52"/>
        <v>454</v>
      </c>
      <c r="H381" s="24"/>
      <c r="I381" s="24"/>
      <c r="J381" s="24"/>
      <c r="K381" s="24"/>
      <c r="L381" s="24"/>
      <c r="M381" s="24"/>
      <c r="N381" s="24"/>
      <c r="O381" s="24"/>
      <c r="P381" s="24"/>
    </row>
    <row r="382" spans="2:16">
      <c r="B382" s="14">
        <v>29</v>
      </c>
      <c r="C382" s="21" t="s">
        <v>55</v>
      </c>
      <c r="D382" s="3" t="s">
        <v>25</v>
      </c>
      <c r="E382" s="1">
        <v>1702.56</v>
      </c>
      <c r="F382" s="3">
        <v>3</v>
      </c>
      <c r="G382" s="3">
        <f t="shared" si="52"/>
        <v>5107.68</v>
      </c>
      <c r="H382" s="3"/>
      <c r="I382" s="3"/>
      <c r="J382" s="3"/>
      <c r="K382" s="3"/>
      <c r="L382" s="3"/>
      <c r="M382" s="3"/>
      <c r="N382" s="3"/>
      <c r="O382" s="3"/>
      <c r="P382" s="24"/>
    </row>
    <row r="383" spans="2:16" ht="25.5">
      <c r="B383" s="14">
        <v>30</v>
      </c>
      <c r="C383" s="15" t="s">
        <v>56</v>
      </c>
      <c r="D383" s="3" t="s">
        <v>25</v>
      </c>
      <c r="E383" s="1">
        <v>15379</v>
      </c>
      <c r="F383" s="115">
        <v>2</v>
      </c>
      <c r="G383" s="3">
        <f t="shared" si="52"/>
        <v>30758</v>
      </c>
      <c r="H383" s="115"/>
      <c r="I383" s="3"/>
      <c r="J383" s="3"/>
      <c r="K383" s="115"/>
      <c r="L383" s="115"/>
      <c r="M383" s="115"/>
      <c r="N383" s="115"/>
      <c r="O383" s="115"/>
      <c r="P383" s="3"/>
    </row>
    <row r="384" spans="2:16">
      <c r="B384" s="14">
        <v>31</v>
      </c>
      <c r="C384" s="15" t="s">
        <v>57</v>
      </c>
      <c r="D384" s="3" t="s">
        <v>25</v>
      </c>
      <c r="E384" s="1">
        <v>1370</v>
      </c>
      <c r="F384" s="3">
        <v>2</v>
      </c>
      <c r="G384" s="3">
        <f t="shared" si="52"/>
        <v>2740</v>
      </c>
      <c r="H384" s="3"/>
      <c r="I384" s="3"/>
      <c r="J384" s="3"/>
      <c r="K384" s="3"/>
      <c r="L384" s="3"/>
      <c r="M384" s="3"/>
      <c r="N384" s="3"/>
      <c r="O384" s="3"/>
      <c r="P384" s="3"/>
    </row>
    <row r="385" spans="2:16" ht="25.5">
      <c r="B385" s="14">
        <v>32</v>
      </c>
      <c r="C385" s="17" t="s">
        <v>58</v>
      </c>
      <c r="D385" s="3" t="s">
        <v>25</v>
      </c>
      <c r="E385" s="1">
        <v>19558.5</v>
      </c>
      <c r="F385" s="115">
        <v>1</v>
      </c>
      <c r="G385" s="3">
        <f t="shared" si="52"/>
        <v>19558.5</v>
      </c>
      <c r="H385" s="3"/>
      <c r="I385" s="3"/>
      <c r="J385" s="24"/>
      <c r="K385" s="3"/>
      <c r="L385" s="3"/>
      <c r="M385" s="3"/>
      <c r="N385" s="3"/>
      <c r="O385" s="3"/>
      <c r="P385" s="3"/>
    </row>
    <row r="386" spans="2:16">
      <c r="B386" s="14">
        <v>33</v>
      </c>
      <c r="C386" s="20" t="s">
        <v>59</v>
      </c>
      <c r="D386" s="3" t="s">
        <v>25</v>
      </c>
      <c r="E386" s="1">
        <v>33804.5</v>
      </c>
      <c r="F386" s="115">
        <v>4</v>
      </c>
      <c r="G386" s="3">
        <f t="shared" si="52"/>
        <v>135218</v>
      </c>
      <c r="H386" s="3"/>
      <c r="I386" s="3"/>
      <c r="J386" s="3"/>
      <c r="K386" s="3"/>
      <c r="L386" s="3"/>
      <c r="M386" s="3"/>
      <c r="N386" s="3"/>
      <c r="O386" s="3"/>
      <c r="P386" s="115"/>
    </row>
    <row r="387" spans="2:16">
      <c r="B387" s="14">
        <v>34</v>
      </c>
      <c r="C387" s="17" t="s">
        <v>60</v>
      </c>
      <c r="D387" s="3" t="s">
        <v>61</v>
      </c>
      <c r="E387" s="1">
        <v>231480</v>
      </c>
      <c r="F387" s="115">
        <v>0.5</v>
      </c>
      <c r="G387" s="3">
        <f t="shared" si="52"/>
        <v>115740</v>
      </c>
      <c r="H387" s="115"/>
      <c r="I387" s="3"/>
      <c r="J387" s="3"/>
      <c r="K387" s="115"/>
      <c r="L387" s="115"/>
      <c r="M387" s="115"/>
      <c r="N387" s="115"/>
      <c r="O387" s="115"/>
      <c r="P387" s="115"/>
    </row>
    <row r="388" spans="2:16">
      <c r="B388" s="14">
        <v>35</v>
      </c>
      <c r="C388" s="25" t="s">
        <v>62</v>
      </c>
      <c r="D388" s="3" t="s">
        <v>63</v>
      </c>
      <c r="E388" s="1">
        <v>60</v>
      </c>
      <c r="F388" s="61">
        <v>500</v>
      </c>
      <c r="G388" s="3">
        <f t="shared" si="52"/>
        <v>30000</v>
      </c>
      <c r="H388" s="115"/>
      <c r="I388" s="3"/>
      <c r="J388" s="3"/>
      <c r="K388" s="115"/>
      <c r="L388" s="115"/>
      <c r="M388" s="115"/>
      <c r="N388" s="115"/>
      <c r="O388" s="115"/>
      <c r="P388" s="115"/>
    </row>
    <row r="389" spans="2:16">
      <c r="B389" s="14">
        <v>36</v>
      </c>
      <c r="C389" s="15" t="s">
        <v>64</v>
      </c>
      <c r="D389" s="3" t="s">
        <v>25</v>
      </c>
      <c r="E389" s="1">
        <v>120</v>
      </c>
      <c r="F389" s="115">
        <v>70</v>
      </c>
      <c r="G389" s="3">
        <f t="shared" si="52"/>
        <v>8400</v>
      </c>
      <c r="H389" s="115"/>
      <c r="I389" s="3"/>
      <c r="J389" s="3"/>
      <c r="K389" s="115"/>
      <c r="L389" s="115"/>
      <c r="M389" s="115"/>
      <c r="N389" s="115"/>
      <c r="O389" s="115"/>
      <c r="P389" s="115"/>
    </row>
    <row r="390" spans="2:16">
      <c r="B390" s="14">
        <v>37</v>
      </c>
      <c r="C390" s="15" t="s">
        <v>65</v>
      </c>
      <c r="D390" s="3" t="s">
        <v>25</v>
      </c>
      <c r="E390" s="1">
        <v>38940</v>
      </c>
      <c r="F390" s="3">
        <v>2</v>
      </c>
      <c r="G390" s="3">
        <f t="shared" si="52"/>
        <v>77880</v>
      </c>
      <c r="H390" s="115"/>
      <c r="I390" s="3"/>
      <c r="J390" s="3"/>
      <c r="K390" s="115"/>
      <c r="L390" s="115"/>
      <c r="M390" s="115"/>
      <c r="N390" s="115"/>
      <c r="O390" s="115"/>
      <c r="P390" s="115"/>
    </row>
    <row r="391" spans="2:16" ht="25.5">
      <c r="B391" s="14">
        <v>38</v>
      </c>
      <c r="C391" s="16" t="s">
        <v>66</v>
      </c>
      <c r="D391" s="3" t="s">
        <v>67</v>
      </c>
      <c r="E391" s="1">
        <v>89707</v>
      </c>
      <c r="F391" s="3">
        <v>0.86</v>
      </c>
      <c r="G391" s="3">
        <f t="shared" si="52"/>
        <v>77148.02</v>
      </c>
      <c r="H391" s="115"/>
      <c r="I391" s="3"/>
      <c r="J391" s="3"/>
      <c r="K391" s="115"/>
      <c r="L391" s="115"/>
      <c r="M391" s="115"/>
      <c r="N391" s="115"/>
      <c r="O391" s="115"/>
      <c r="P391" s="3"/>
    </row>
    <row r="392" spans="2:16" ht="25.5">
      <c r="B392" s="14">
        <v>39</v>
      </c>
      <c r="C392" s="16" t="s">
        <v>68</v>
      </c>
      <c r="D392" s="3" t="s">
        <v>67</v>
      </c>
      <c r="E392" s="1">
        <v>89707</v>
      </c>
      <c r="F392" s="3">
        <v>1.64</v>
      </c>
      <c r="G392" s="3">
        <f t="shared" si="52"/>
        <v>147119.47999999998</v>
      </c>
      <c r="H392" s="115"/>
      <c r="I392" s="3"/>
      <c r="J392" s="3"/>
      <c r="K392" s="115"/>
      <c r="L392" s="115"/>
      <c r="M392" s="115"/>
      <c r="N392" s="115"/>
      <c r="O392" s="115"/>
      <c r="P392" s="3"/>
    </row>
    <row r="393" spans="2:16">
      <c r="B393" s="14">
        <v>40</v>
      </c>
      <c r="C393" s="25" t="s">
        <v>69</v>
      </c>
      <c r="D393" s="3" t="s">
        <v>67</v>
      </c>
      <c r="E393" s="1">
        <v>112100</v>
      </c>
      <c r="F393" s="61">
        <f>9.421-0.683</f>
        <v>8.7379999999999995</v>
      </c>
      <c r="G393" s="3">
        <f t="shared" si="52"/>
        <v>979529.79999999993</v>
      </c>
      <c r="H393" s="3"/>
      <c r="I393" s="3"/>
      <c r="J393" s="3"/>
      <c r="K393" s="3"/>
      <c r="L393" s="3"/>
      <c r="M393" s="3"/>
      <c r="N393" s="3"/>
      <c r="O393" s="3"/>
      <c r="P393" s="3"/>
    </row>
    <row r="394" spans="2:16">
      <c r="B394" s="14">
        <v>41</v>
      </c>
      <c r="C394" s="25" t="s">
        <v>70</v>
      </c>
      <c r="D394" s="3" t="s">
        <v>25</v>
      </c>
      <c r="E394" s="1">
        <v>1654.2260000000001</v>
      </c>
      <c r="F394" s="61">
        <v>327</v>
      </c>
      <c r="G394" s="26">
        <f t="shared" si="52"/>
        <v>540931.902</v>
      </c>
      <c r="H394" s="19"/>
      <c r="I394" s="3"/>
      <c r="J394" s="19"/>
      <c r="K394" s="19"/>
      <c r="L394" s="19"/>
      <c r="M394" s="61"/>
      <c r="N394" s="61"/>
      <c r="O394" s="19"/>
      <c r="P394" s="115"/>
    </row>
    <row r="395" spans="2:16" ht="38.25">
      <c r="B395" s="14">
        <v>42</v>
      </c>
      <c r="C395" s="16" t="s">
        <v>71</v>
      </c>
      <c r="D395" s="3" t="s">
        <v>25</v>
      </c>
      <c r="E395" s="27">
        <v>20237</v>
      </c>
      <c r="F395" s="61">
        <v>1</v>
      </c>
      <c r="G395" s="3">
        <f t="shared" si="52"/>
        <v>20237</v>
      </c>
      <c r="H395" s="19"/>
      <c r="I395" s="115"/>
      <c r="J395" s="19"/>
      <c r="K395" s="19"/>
      <c r="L395" s="19"/>
      <c r="M395" s="61"/>
      <c r="N395" s="61"/>
      <c r="O395" s="19"/>
      <c r="P395" s="115"/>
    </row>
    <row r="396" spans="2:16">
      <c r="B396" s="14">
        <v>43</v>
      </c>
      <c r="C396" s="28" t="s">
        <v>72</v>
      </c>
      <c r="D396" s="115" t="s">
        <v>67</v>
      </c>
      <c r="E396" s="27">
        <v>50000</v>
      </c>
      <c r="F396" s="61">
        <v>3.4</v>
      </c>
      <c r="G396" s="3">
        <f>F396*E396</f>
        <v>170000</v>
      </c>
      <c r="H396" s="19"/>
      <c r="I396" s="115"/>
      <c r="J396" s="19"/>
      <c r="K396" s="19"/>
      <c r="L396" s="19"/>
      <c r="M396" s="61"/>
      <c r="N396" s="61"/>
      <c r="O396" s="19"/>
      <c r="P396" s="115"/>
    </row>
    <row r="397" spans="2:16">
      <c r="B397" s="14">
        <v>44</v>
      </c>
      <c r="C397" s="29" t="s">
        <v>73</v>
      </c>
      <c r="D397" s="30" t="s">
        <v>74</v>
      </c>
      <c r="E397" s="27">
        <v>1121</v>
      </c>
      <c r="F397" s="61">
        <f>30-12</f>
        <v>18</v>
      </c>
      <c r="G397" s="3">
        <f t="shared" ref="G397:G422" si="53">F397*E397</f>
        <v>20178</v>
      </c>
      <c r="H397" s="19"/>
      <c r="I397" s="115"/>
      <c r="J397" s="19"/>
      <c r="K397" s="19"/>
      <c r="L397" s="19"/>
      <c r="M397" s="61"/>
      <c r="N397" s="61"/>
      <c r="O397" s="19"/>
      <c r="P397" s="61"/>
    </row>
    <row r="398" spans="2:16" ht="25.5">
      <c r="B398" s="14">
        <v>45</v>
      </c>
      <c r="C398" s="57" t="s">
        <v>75</v>
      </c>
      <c r="D398" s="3" t="s">
        <v>25</v>
      </c>
      <c r="E398" s="27">
        <v>8496</v>
      </c>
      <c r="F398" s="3">
        <v>2</v>
      </c>
      <c r="G398" s="3">
        <f t="shared" si="53"/>
        <v>16992</v>
      </c>
      <c r="H398" s="19"/>
      <c r="I398" s="115"/>
      <c r="J398" s="19"/>
      <c r="K398" s="19"/>
      <c r="L398" s="19"/>
      <c r="M398" s="61"/>
      <c r="N398" s="61"/>
      <c r="O398" s="19"/>
      <c r="P398" s="61"/>
    </row>
    <row r="399" spans="2:16">
      <c r="B399" s="14">
        <v>46</v>
      </c>
      <c r="C399" s="28" t="s">
        <v>76</v>
      </c>
      <c r="D399" s="61" t="s">
        <v>25</v>
      </c>
      <c r="E399" s="1">
        <v>14750</v>
      </c>
      <c r="F399" s="3">
        <v>26</v>
      </c>
      <c r="G399" s="3">
        <f t="shared" si="53"/>
        <v>383500</v>
      </c>
      <c r="H399" s="115"/>
      <c r="I399" s="3"/>
      <c r="J399" s="3"/>
      <c r="K399" s="3"/>
      <c r="L399" s="3"/>
      <c r="M399" s="3"/>
      <c r="N399" s="3"/>
      <c r="O399" s="3"/>
      <c r="P399" s="3"/>
    </row>
    <row r="400" spans="2:16" ht="25.5">
      <c r="B400" s="14">
        <v>47</v>
      </c>
      <c r="C400" s="15" t="s">
        <v>77</v>
      </c>
      <c r="D400" s="61" t="s">
        <v>25</v>
      </c>
      <c r="E400" s="61">
        <v>5310</v>
      </c>
      <c r="F400" s="61">
        <v>4</v>
      </c>
      <c r="G400" s="3">
        <f t="shared" si="53"/>
        <v>21240</v>
      </c>
      <c r="H400" s="115"/>
      <c r="I400" s="3"/>
      <c r="J400" s="3"/>
      <c r="K400" s="3"/>
      <c r="L400" s="3"/>
      <c r="M400" s="3"/>
      <c r="N400" s="3"/>
      <c r="O400" s="3"/>
      <c r="P400" s="3"/>
    </row>
    <row r="401" spans="2:16">
      <c r="B401" s="14">
        <v>48</v>
      </c>
      <c r="C401" s="28" t="s">
        <v>78</v>
      </c>
      <c r="D401" s="3" t="s">
        <v>25</v>
      </c>
      <c r="E401" s="61">
        <f>(89560*18/100)+89560</f>
        <v>105680.8</v>
      </c>
      <c r="F401" s="61">
        <v>8</v>
      </c>
      <c r="G401" s="3">
        <f t="shared" si="53"/>
        <v>845446.4</v>
      </c>
      <c r="H401" s="3"/>
      <c r="I401" s="61"/>
      <c r="J401" s="3"/>
      <c r="K401" s="3"/>
      <c r="L401" s="3"/>
      <c r="M401" s="3"/>
      <c r="N401" s="3"/>
      <c r="O401" s="3"/>
      <c r="P401" s="3"/>
    </row>
    <row r="402" spans="2:16">
      <c r="B402" s="14">
        <v>49</v>
      </c>
      <c r="C402" s="15" t="s">
        <v>79</v>
      </c>
      <c r="D402" s="3" t="s">
        <v>25</v>
      </c>
      <c r="E402" s="3">
        <v>510</v>
      </c>
      <c r="F402" s="3">
        <v>4</v>
      </c>
      <c r="G402" s="3">
        <f t="shared" si="53"/>
        <v>2040</v>
      </c>
      <c r="H402" s="3"/>
      <c r="I402" s="61"/>
      <c r="J402" s="3"/>
      <c r="K402" s="3"/>
      <c r="L402" s="3"/>
      <c r="M402" s="3"/>
      <c r="N402" s="3"/>
      <c r="O402" s="3"/>
      <c r="P402" s="3"/>
    </row>
    <row r="403" spans="2:16">
      <c r="B403" s="14">
        <v>50</v>
      </c>
      <c r="C403" s="15" t="s">
        <v>80</v>
      </c>
      <c r="D403" s="3" t="s">
        <v>25</v>
      </c>
      <c r="E403" s="3">
        <v>520</v>
      </c>
      <c r="F403" s="3">
        <v>4</v>
      </c>
      <c r="G403" s="3">
        <f t="shared" si="53"/>
        <v>2080</v>
      </c>
      <c r="H403" s="3"/>
      <c r="I403" s="61"/>
      <c r="J403" s="3"/>
      <c r="K403" s="3"/>
      <c r="L403" s="3"/>
      <c r="M403" s="3"/>
      <c r="N403" s="3"/>
      <c r="O403" s="3"/>
      <c r="P403" s="3"/>
    </row>
    <row r="404" spans="2:16">
      <c r="B404" s="14">
        <v>51</v>
      </c>
      <c r="C404" s="15" t="s">
        <v>81</v>
      </c>
      <c r="D404" s="3" t="s">
        <v>25</v>
      </c>
      <c r="E404" s="3">
        <v>510</v>
      </c>
      <c r="F404" s="3">
        <v>4</v>
      </c>
      <c r="G404" s="3">
        <f t="shared" si="53"/>
        <v>2040</v>
      </c>
      <c r="H404" s="3"/>
      <c r="I404" s="61"/>
      <c r="J404" s="3"/>
      <c r="K404" s="3"/>
      <c r="L404" s="3"/>
      <c r="M404" s="3"/>
      <c r="N404" s="3"/>
      <c r="O404" s="3"/>
      <c r="P404" s="3"/>
    </row>
    <row r="405" spans="2:16">
      <c r="B405" s="14">
        <v>52</v>
      </c>
      <c r="C405" s="15" t="s">
        <v>82</v>
      </c>
      <c r="D405" s="3" t="s">
        <v>61</v>
      </c>
      <c r="E405" s="3">
        <v>139240</v>
      </c>
      <c r="F405" s="3">
        <v>1.7</v>
      </c>
      <c r="G405" s="3">
        <f t="shared" si="53"/>
        <v>236708</v>
      </c>
      <c r="H405" s="3"/>
      <c r="I405" s="61"/>
      <c r="J405" s="3"/>
      <c r="K405" s="3"/>
      <c r="L405" s="3"/>
      <c r="M405" s="3"/>
      <c r="N405" s="3"/>
      <c r="O405" s="3"/>
      <c r="P405" s="3"/>
    </row>
    <row r="406" spans="2:16">
      <c r="B406" s="14">
        <v>53</v>
      </c>
      <c r="C406" s="15" t="s">
        <v>83</v>
      </c>
      <c r="D406" s="3" t="s">
        <v>61</v>
      </c>
      <c r="E406" s="3">
        <v>224200</v>
      </c>
      <c r="F406" s="3">
        <f>1.5-0.08</f>
        <v>1.42</v>
      </c>
      <c r="G406" s="3">
        <f t="shared" si="53"/>
        <v>318364</v>
      </c>
      <c r="H406" s="3"/>
      <c r="I406" s="61"/>
      <c r="J406" s="3"/>
      <c r="K406" s="3"/>
      <c r="L406" s="3"/>
      <c r="M406" s="3"/>
      <c r="N406" s="3"/>
      <c r="O406" s="3"/>
      <c r="P406" s="3"/>
    </row>
    <row r="407" spans="2:16">
      <c r="B407" s="14">
        <v>54</v>
      </c>
      <c r="C407" s="15" t="s">
        <v>84</v>
      </c>
      <c r="D407" s="3" t="s">
        <v>61</v>
      </c>
      <c r="E407" s="3">
        <v>316240</v>
      </c>
      <c r="F407" s="3">
        <v>1.75</v>
      </c>
      <c r="G407" s="3">
        <f t="shared" si="53"/>
        <v>553420</v>
      </c>
      <c r="H407" s="3"/>
      <c r="I407" s="61"/>
      <c r="J407" s="3"/>
      <c r="K407" s="3"/>
      <c r="L407" s="3"/>
      <c r="M407" s="3"/>
      <c r="N407" s="3"/>
      <c r="O407" s="3"/>
      <c r="P407" s="3"/>
    </row>
    <row r="408" spans="2:16">
      <c r="B408" s="14">
        <v>55</v>
      </c>
      <c r="C408" s="15" t="s">
        <v>85</v>
      </c>
      <c r="D408" s="3" t="s">
        <v>61</v>
      </c>
      <c r="E408" s="3">
        <v>483800</v>
      </c>
      <c r="F408" s="3">
        <f>1-0.13</f>
        <v>0.87</v>
      </c>
      <c r="G408" s="3">
        <f t="shared" si="53"/>
        <v>420906</v>
      </c>
      <c r="H408" s="3"/>
      <c r="I408" s="61"/>
      <c r="J408" s="3"/>
      <c r="K408" s="3"/>
      <c r="L408" s="3"/>
      <c r="M408" s="3"/>
      <c r="N408" s="3"/>
      <c r="O408" s="3"/>
      <c r="P408" s="3"/>
    </row>
    <row r="409" spans="2:16">
      <c r="B409" s="14">
        <v>56</v>
      </c>
      <c r="C409" s="15" t="s">
        <v>86</v>
      </c>
      <c r="D409" s="3" t="s">
        <v>25</v>
      </c>
      <c r="E409" s="3">
        <v>4082.8</v>
      </c>
      <c r="F409" s="3">
        <v>5</v>
      </c>
      <c r="G409" s="3">
        <f t="shared" si="53"/>
        <v>20414</v>
      </c>
      <c r="H409" s="3"/>
      <c r="I409" s="61"/>
      <c r="J409" s="3"/>
      <c r="K409" s="3"/>
      <c r="L409" s="3"/>
      <c r="M409" s="3"/>
      <c r="N409" s="3"/>
      <c r="O409" s="3"/>
      <c r="P409" s="3"/>
    </row>
    <row r="410" spans="2:16">
      <c r="B410" s="14">
        <v>57</v>
      </c>
      <c r="C410" s="15" t="s">
        <v>87</v>
      </c>
      <c r="D410" s="3" t="s">
        <v>25</v>
      </c>
      <c r="E410" s="3">
        <v>4277.5</v>
      </c>
      <c r="F410" s="3">
        <v>5</v>
      </c>
      <c r="G410" s="3">
        <f t="shared" si="53"/>
        <v>21387.5</v>
      </c>
      <c r="H410" s="3"/>
      <c r="I410" s="61"/>
      <c r="J410" s="3"/>
      <c r="K410" s="3"/>
      <c r="L410" s="3"/>
      <c r="M410" s="3"/>
      <c r="N410" s="3"/>
      <c r="O410" s="3"/>
      <c r="P410" s="3"/>
    </row>
    <row r="411" spans="2:16">
      <c r="B411" s="14">
        <v>58</v>
      </c>
      <c r="C411" s="15" t="s">
        <v>88</v>
      </c>
      <c r="D411" s="3" t="s">
        <v>25</v>
      </c>
      <c r="E411" s="3">
        <v>1681.5</v>
      </c>
      <c r="F411" s="3">
        <v>5</v>
      </c>
      <c r="G411" s="3">
        <f t="shared" si="53"/>
        <v>8407.5</v>
      </c>
      <c r="H411" s="3"/>
      <c r="I411" s="61"/>
      <c r="J411" s="3"/>
      <c r="K411" s="3"/>
      <c r="L411" s="3"/>
      <c r="M411" s="3"/>
      <c r="N411" s="3"/>
      <c r="O411" s="3"/>
      <c r="P411" s="3"/>
    </row>
    <row r="412" spans="2:16">
      <c r="B412" s="14">
        <v>59</v>
      </c>
      <c r="C412" s="15" t="s">
        <v>89</v>
      </c>
      <c r="D412" s="3" t="s">
        <v>25</v>
      </c>
      <c r="E412" s="3">
        <v>1911.6</v>
      </c>
      <c r="F412" s="3">
        <v>2</v>
      </c>
      <c r="G412" s="3">
        <f t="shared" si="53"/>
        <v>3823.2</v>
      </c>
      <c r="H412" s="3"/>
      <c r="I412" s="61"/>
      <c r="J412" s="3"/>
      <c r="K412" s="3"/>
      <c r="L412" s="3"/>
      <c r="M412" s="3"/>
      <c r="N412" s="3"/>
      <c r="O412" s="3"/>
      <c r="P412" s="3"/>
    </row>
    <row r="413" spans="2:16" ht="25.5">
      <c r="B413" s="14">
        <v>60</v>
      </c>
      <c r="C413" s="16" t="s">
        <v>90</v>
      </c>
      <c r="D413" s="3" t="s">
        <v>25</v>
      </c>
      <c r="E413" s="3">
        <v>16815</v>
      </c>
      <c r="F413" s="3">
        <v>2</v>
      </c>
      <c r="G413" s="3">
        <f t="shared" si="53"/>
        <v>33630</v>
      </c>
      <c r="H413" s="3"/>
      <c r="I413" s="61"/>
      <c r="J413" s="3"/>
      <c r="K413" s="3"/>
      <c r="L413" s="3"/>
      <c r="M413" s="3"/>
      <c r="N413" s="3"/>
      <c r="O413" s="3"/>
      <c r="P413" s="3"/>
    </row>
    <row r="414" spans="2:16" ht="25.5">
      <c r="B414" s="14">
        <v>61</v>
      </c>
      <c r="C414" s="16" t="s">
        <v>91</v>
      </c>
      <c r="D414" s="3" t="s">
        <v>25</v>
      </c>
      <c r="E414" s="3">
        <v>16255</v>
      </c>
      <c r="F414" s="3">
        <v>2</v>
      </c>
      <c r="G414" s="3">
        <f t="shared" si="53"/>
        <v>32510</v>
      </c>
      <c r="H414" s="3"/>
      <c r="I414" s="61"/>
      <c r="J414" s="3"/>
      <c r="K414" s="3"/>
      <c r="L414" s="3"/>
      <c r="M414" s="3"/>
      <c r="N414" s="3"/>
      <c r="O414" s="3"/>
      <c r="P414" s="3"/>
    </row>
    <row r="415" spans="2:16" ht="25.5">
      <c r="B415" s="14">
        <v>62</v>
      </c>
      <c r="C415" s="16" t="s">
        <v>92</v>
      </c>
      <c r="D415" s="3" t="s">
        <v>25</v>
      </c>
      <c r="E415" s="3">
        <v>8239.4</v>
      </c>
      <c r="F415" s="3">
        <v>2</v>
      </c>
      <c r="G415" s="3">
        <f t="shared" si="53"/>
        <v>16478.8</v>
      </c>
      <c r="H415" s="3"/>
      <c r="I415" s="61"/>
      <c r="J415" s="3"/>
      <c r="K415" s="3"/>
      <c r="L415" s="3"/>
      <c r="M415" s="3"/>
      <c r="N415" s="3"/>
      <c r="O415" s="3"/>
      <c r="P415" s="3"/>
    </row>
    <row r="416" spans="2:16" ht="25.5">
      <c r="B416" s="14">
        <v>63</v>
      </c>
      <c r="C416" s="16" t="s">
        <v>93</v>
      </c>
      <c r="D416" s="3" t="s">
        <v>25</v>
      </c>
      <c r="E416" s="3">
        <v>7847</v>
      </c>
      <c r="F416" s="3">
        <v>3</v>
      </c>
      <c r="G416" s="3">
        <f t="shared" si="53"/>
        <v>23541</v>
      </c>
      <c r="H416" s="3"/>
      <c r="I416" s="61"/>
      <c r="J416" s="3"/>
      <c r="K416" s="3"/>
      <c r="L416" s="3"/>
      <c r="M416" s="3"/>
      <c r="N416" s="3"/>
      <c r="O416" s="3"/>
      <c r="P416" s="3"/>
    </row>
    <row r="417" spans="2:17">
      <c r="B417" s="14">
        <v>64</v>
      </c>
      <c r="C417" s="16" t="s">
        <v>94</v>
      </c>
      <c r="D417" s="3" t="s">
        <v>25</v>
      </c>
      <c r="E417" s="3">
        <v>8407.5</v>
      </c>
      <c r="F417" s="3">
        <v>6</v>
      </c>
      <c r="G417" s="3">
        <f t="shared" si="53"/>
        <v>50445</v>
      </c>
      <c r="H417" s="3"/>
      <c r="I417" s="61"/>
      <c r="J417" s="3"/>
      <c r="K417" s="3"/>
      <c r="L417" s="3"/>
      <c r="M417" s="3"/>
      <c r="N417" s="3"/>
      <c r="O417" s="3"/>
      <c r="P417" s="3"/>
    </row>
    <row r="418" spans="2:17" ht="25.5">
      <c r="B418" s="14">
        <v>65</v>
      </c>
      <c r="C418" s="16" t="s">
        <v>95</v>
      </c>
      <c r="D418" s="3" t="s">
        <v>25</v>
      </c>
      <c r="E418" s="3">
        <v>8575.7000000000007</v>
      </c>
      <c r="F418" s="3">
        <v>2</v>
      </c>
      <c r="G418" s="3">
        <f t="shared" si="53"/>
        <v>17151.400000000001</v>
      </c>
      <c r="H418" s="3"/>
      <c r="I418" s="61"/>
      <c r="J418" s="3"/>
      <c r="K418" s="3"/>
      <c r="L418" s="3"/>
      <c r="M418" s="3"/>
      <c r="N418" s="3"/>
      <c r="O418" s="3"/>
      <c r="P418" s="3"/>
    </row>
    <row r="419" spans="2:17" ht="25.5">
      <c r="B419" s="14">
        <v>66</v>
      </c>
      <c r="C419" s="16" t="s">
        <v>96</v>
      </c>
      <c r="D419" s="3" t="s">
        <v>25</v>
      </c>
      <c r="E419" s="3">
        <v>8015.2</v>
      </c>
      <c r="F419" s="3">
        <v>3</v>
      </c>
      <c r="G419" s="3">
        <f t="shared" si="53"/>
        <v>24045.599999999999</v>
      </c>
      <c r="H419" s="3"/>
      <c r="I419" s="61"/>
      <c r="J419" s="3"/>
      <c r="K419" s="3"/>
      <c r="L419" s="3"/>
      <c r="M419" s="3"/>
      <c r="N419" s="3"/>
      <c r="O419" s="3"/>
      <c r="P419" s="3"/>
    </row>
    <row r="420" spans="2:17" ht="25.5">
      <c r="B420" s="14">
        <v>67</v>
      </c>
      <c r="C420" s="16" t="s">
        <v>97</v>
      </c>
      <c r="D420" s="3" t="s">
        <v>25</v>
      </c>
      <c r="E420" s="3">
        <v>7847</v>
      </c>
      <c r="F420" s="3">
        <v>6</v>
      </c>
      <c r="G420" s="3">
        <f t="shared" si="53"/>
        <v>47082</v>
      </c>
      <c r="H420" s="3"/>
      <c r="I420" s="61"/>
      <c r="J420" s="3"/>
      <c r="K420" s="3"/>
      <c r="L420" s="3"/>
      <c r="M420" s="3"/>
      <c r="N420" s="3"/>
      <c r="O420" s="3"/>
      <c r="P420" s="3"/>
    </row>
    <row r="421" spans="2:17" ht="25.5">
      <c r="B421" s="14">
        <v>68</v>
      </c>
      <c r="C421" s="16" t="s">
        <v>98</v>
      </c>
      <c r="D421" s="3" t="s">
        <v>25</v>
      </c>
      <c r="E421" s="3">
        <v>7286.5</v>
      </c>
      <c r="F421" s="3">
        <v>5</v>
      </c>
      <c r="G421" s="3">
        <f t="shared" si="53"/>
        <v>36432.5</v>
      </c>
      <c r="H421" s="3"/>
      <c r="I421" s="61"/>
      <c r="J421" s="3"/>
      <c r="K421" s="3"/>
      <c r="L421" s="3"/>
      <c r="M421" s="3"/>
      <c r="N421" s="3"/>
      <c r="O421" s="3"/>
      <c r="P421" s="3"/>
    </row>
    <row r="422" spans="2:17" ht="25.5">
      <c r="B422" s="14">
        <v>69</v>
      </c>
      <c r="C422" s="16" t="s">
        <v>99</v>
      </c>
      <c r="D422" s="3" t="s">
        <v>25</v>
      </c>
      <c r="E422" s="3">
        <v>14219</v>
      </c>
      <c r="F422" s="3">
        <v>1</v>
      </c>
      <c r="G422" s="3">
        <f t="shared" si="53"/>
        <v>14219</v>
      </c>
      <c r="H422" s="3"/>
      <c r="I422" s="61"/>
      <c r="J422" s="3"/>
      <c r="K422" s="3"/>
      <c r="L422" s="3"/>
      <c r="M422" s="3"/>
      <c r="N422" s="3"/>
      <c r="O422" s="3"/>
      <c r="P422" s="3"/>
    </row>
    <row r="423" spans="2:17">
      <c r="B423" s="14"/>
      <c r="C423" s="16"/>
      <c r="D423" s="3"/>
      <c r="E423" s="3"/>
      <c r="F423" s="3"/>
      <c r="G423" s="3"/>
      <c r="H423" s="3"/>
      <c r="I423" s="61"/>
      <c r="J423" s="3"/>
      <c r="K423" s="3"/>
      <c r="L423" s="3"/>
      <c r="M423" s="3"/>
      <c r="N423" s="3"/>
      <c r="O423" s="3"/>
      <c r="P423" s="3"/>
    </row>
    <row r="424" spans="2:17">
      <c r="B424" s="14"/>
      <c r="C424" s="15"/>
      <c r="D424" s="3"/>
      <c r="E424" s="3"/>
      <c r="F424" s="3"/>
      <c r="G424" s="3"/>
      <c r="H424" s="3"/>
      <c r="I424" s="61"/>
      <c r="J424" s="3"/>
      <c r="K424" s="3"/>
      <c r="L424" s="3"/>
      <c r="M424" s="3"/>
      <c r="N424" s="3"/>
      <c r="O424" s="3"/>
      <c r="P424" s="3"/>
    </row>
    <row r="425" spans="2:17">
      <c r="B425" s="287" t="s">
        <v>100</v>
      </c>
      <c r="C425" s="287"/>
      <c r="D425" s="287"/>
      <c r="E425" s="1"/>
      <c r="F425" s="31">
        <f>SUM(F354:F424)</f>
        <v>1082.8779999999999</v>
      </c>
      <c r="G425" s="19"/>
      <c r="H425" s="32">
        <f>SUM(H354:H424)</f>
        <v>0</v>
      </c>
      <c r="I425" s="19"/>
      <c r="J425" s="32">
        <f>SUM(J354:J424)</f>
        <v>28</v>
      </c>
      <c r="K425" s="19"/>
      <c r="L425" s="32">
        <f>SUM(L354:L424)</f>
        <v>58</v>
      </c>
      <c r="M425" s="19"/>
      <c r="N425" s="32">
        <f>SUM(N354:N424)</f>
        <v>120</v>
      </c>
      <c r="O425" s="19"/>
      <c r="P425" s="46">
        <f>N425+L425+J425+H425+F425</f>
        <v>1288.8779999999999</v>
      </c>
    </row>
    <row r="426" spans="2:17">
      <c r="B426" s="287" t="s">
        <v>101</v>
      </c>
      <c r="C426" s="287"/>
      <c r="D426" s="287"/>
      <c r="E426" s="1"/>
      <c r="F426" s="2"/>
      <c r="G426" s="2">
        <f>SUM(G354:G425)</f>
        <v>5594123.3819999993</v>
      </c>
      <c r="H426" s="2"/>
      <c r="I426" s="2">
        <f>SUM(I354:I425)</f>
        <v>0</v>
      </c>
      <c r="J426" s="2"/>
      <c r="K426" s="2">
        <f>SUM(K354:K425)</f>
        <v>9817130.0099999998</v>
      </c>
      <c r="L426" s="2"/>
      <c r="M426" s="2">
        <f>SUM(M354:M425)</f>
        <v>98200</v>
      </c>
      <c r="N426" s="2"/>
      <c r="O426" s="2">
        <f>SUM(O354:O425)</f>
        <v>32620</v>
      </c>
      <c r="P426" s="56">
        <f>G426+I426+K426+M426+O426</f>
        <v>15542073.391999999</v>
      </c>
    </row>
    <row r="429" spans="2:17">
      <c r="B429" s="264" t="s">
        <v>102</v>
      </c>
      <c r="C429" s="264"/>
      <c r="D429" s="264"/>
      <c r="E429" s="264"/>
      <c r="F429" s="264"/>
      <c r="G429" s="264"/>
      <c r="H429" s="264"/>
      <c r="I429" s="264"/>
      <c r="J429" s="264"/>
      <c r="K429" s="264"/>
      <c r="L429" s="264"/>
      <c r="M429" s="264"/>
      <c r="N429" s="264"/>
      <c r="O429" s="264"/>
      <c r="P429" s="264"/>
      <c r="Q429" s="139"/>
    </row>
    <row r="430" spans="2:17">
      <c r="B430" s="265" t="s">
        <v>103</v>
      </c>
      <c r="C430" s="265"/>
      <c r="D430" s="265"/>
      <c r="E430" s="265"/>
      <c r="F430" s="265"/>
      <c r="G430" s="265"/>
      <c r="H430" s="134"/>
      <c r="I430" s="134"/>
      <c r="J430" s="139"/>
      <c r="K430" s="139"/>
      <c r="L430" s="139"/>
      <c r="M430" s="139"/>
      <c r="N430" s="139"/>
      <c r="O430" s="139"/>
      <c r="P430" s="139"/>
      <c r="Q430" s="139"/>
    </row>
    <row r="431" spans="2:17">
      <c r="B431" s="265" t="s">
        <v>104</v>
      </c>
      <c r="C431" s="265"/>
      <c r="D431" s="265"/>
      <c r="E431" s="265"/>
      <c r="F431" s="265"/>
      <c r="G431" s="265"/>
      <c r="H431" s="134"/>
      <c r="I431" s="134"/>
      <c r="J431" s="139"/>
      <c r="K431" s="139"/>
      <c r="L431" s="139"/>
      <c r="M431" s="139"/>
      <c r="N431" s="139"/>
      <c r="O431" s="139"/>
      <c r="P431" s="139"/>
      <c r="Q431" s="139"/>
    </row>
    <row r="432" spans="2:17">
      <c r="B432" s="265" t="s">
        <v>105</v>
      </c>
      <c r="C432" s="265"/>
      <c r="D432" s="265"/>
      <c r="E432" s="265"/>
      <c r="F432" s="265"/>
      <c r="G432" s="265"/>
      <c r="H432" s="134"/>
      <c r="I432" s="134"/>
      <c r="J432" s="139"/>
      <c r="K432" s="139"/>
      <c r="L432" s="139"/>
      <c r="M432" s="139"/>
      <c r="N432" s="139"/>
      <c r="O432" s="139"/>
      <c r="P432" s="139"/>
      <c r="Q432" s="139"/>
    </row>
    <row r="433" spans="2:17">
      <c r="B433" s="272" t="s">
        <v>106</v>
      </c>
      <c r="C433" s="272"/>
      <c r="D433" s="272"/>
      <c r="E433" s="272"/>
      <c r="F433" s="272"/>
      <c r="G433" s="272"/>
      <c r="H433" s="141"/>
      <c r="I433" s="141"/>
      <c r="J433" s="139"/>
      <c r="K433" s="139"/>
      <c r="L433" s="139"/>
      <c r="M433" s="139"/>
      <c r="N433" s="139"/>
      <c r="O433" s="139"/>
      <c r="P433" s="139"/>
      <c r="Q433" s="139"/>
    </row>
    <row r="434" spans="2:17">
      <c r="B434" s="250" t="s">
        <v>107</v>
      </c>
      <c r="C434" s="250" t="s">
        <v>11</v>
      </c>
      <c r="D434" s="250" t="s">
        <v>12</v>
      </c>
      <c r="E434" s="252" t="s">
        <v>108</v>
      </c>
      <c r="F434" s="258" t="s">
        <v>14</v>
      </c>
      <c r="G434" s="259"/>
      <c r="H434" s="258" t="s">
        <v>109</v>
      </c>
      <c r="I434" s="259"/>
      <c r="J434" s="258" t="s">
        <v>110</v>
      </c>
      <c r="K434" s="259"/>
      <c r="L434" s="258" t="s">
        <v>17</v>
      </c>
      <c r="M434" s="259"/>
      <c r="N434" s="258" t="s">
        <v>111</v>
      </c>
      <c r="O434" s="259"/>
      <c r="P434" s="250" t="s">
        <v>19</v>
      </c>
      <c r="Q434" s="252" t="s">
        <v>112</v>
      </c>
    </row>
    <row r="435" spans="2:17" ht="38.25">
      <c r="B435" s="251"/>
      <c r="C435" s="251"/>
      <c r="D435" s="251"/>
      <c r="E435" s="253"/>
      <c r="F435" s="61" t="s">
        <v>113</v>
      </c>
      <c r="G435" s="115" t="s">
        <v>114</v>
      </c>
      <c r="H435" s="61" t="s">
        <v>113</v>
      </c>
      <c r="I435" s="115" t="s">
        <v>114</v>
      </c>
      <c r="J435" s="61" t="s">
        <v>113</v>
      </c>
      <c r="K435" s="115" t="s">
        <v>114</v>
      </c>
      <c r="L435" s="61" t="s">
        <v>113</v>
      </c>
      <c r="M435" s="115" t="s">
        <v>114</v>
      </c>
      <c r="N435" s="61" t="s">
        <v>113</v>
      </c>
      <c r="O435" s="115" t="s">
        <v>114</v>
      </c>
      <c r="P435" s="251"/>
      <c r="Q435" s="253"/>
    </row>
    <row r="436" spans="2:17" ht="25.5">
      <c r="B436" s="61">
        <v>1</v>
      </c>
      <c r="C436" s="25" t="s">
        <v>115</v>
      </c>
      <c r="D436" s="3" t="s">
        <v>25</v>
      </c>
      <c r="E436" s="33">
        <v>500</v>
      </c>
      <c r="F436" s="115"/>
      <c r="G436" s="115"/>
      <c r="H436" s="3"/>
      <c r="I436" s="115"/>
      <c r="J436" s="3"/>
      <c r="K436" s="115"/>
      <c r="L436" s="115"/>
      <c r="M436" s="34"/>
      <c r="N436" s="115">
        <v>3</v>
      </c>
      <c r="O436" s="34">
        <f>E436*N436</f>
        <v>1500</v>
      </c>
      <c r="P436" s="61"/>
      <c r="Q436" s="254" t="s">
        <v>26</v>
      </c>
    </row>
    <row r="437" spans="2:17">
      <c r="B437" s="61">
        <v>2</v>
      </c>
      <c r="C437" s="35" t="s">
        <v>116</v>
      </c>
      <c r="D437" s="3" t="s">
        <v>25</v>
      </c>
      <c r="E437" s="33">
        <v>750</v>
      </c>
      <c r="F437" s="3"/>
      <c r="G437" s="115"/>
      <c r="H437" s="3"/>
      <c r="I437" s="115"/>
      <c r="J437" s="61"/>
      <c r="K437" s="115"/>
      <c r="L437" s="115"/>
      <c r="M437" s="34"/>
      <c r="N437" s="36">
        <v>1</v>
      </c>
      <c r="O437" s="34">
        <f t="shared" ref="O437:O461" si="54">E437*N437</f>
        <v>750</v>
      </c>
      <c r="P437" s="115"/>
      <c r="Q437" s="255"/>
    </row>
    <row r="438" spans="2:17">
      <c r="B438" s="61">
        <v>3</v>
      </c>
      <c r="C438" s="25" t="s">
        <v>117</v>
      </c>
      <c r="D438" s="3" t="s">
        <v>25</v>
      </c>
      <c r="E438" s="33">
        <v>2000</v>
      </c>
      <c r="F438" s="3"/>
      <c r="G438" s="115"/>
      <c r="H438" s="3"/>
      <c r="I438" s="115"/>
      <c r="J438" s="61"/>
      <c r="K438" s="115"/>
      <c r="L438" s="115"/>
      <c r="M438" s="34"/>
      <c r="N438" s="3">
        <v>14</v>
      </c>
      <c r="O438" s="34">
        <f t="shared" si="54"/>
        <v>28000</v>
      </c>
      <c r="P438" s="61"/>
      <c r="Q438" s="255"/>
    </row>
    <row r="439" spans="2:17">
      <c r="B439" s="61">
        <v>4</v>
      </c>
      <c r="C439" s="28" t="s">
        <v>118</v>
      </c>
      <c r="D439" s="61" t="s">
        <v>25</v>
      </c>
      <c r="E439" s="126">
        <v>200</v>
      </c>
      <c r="F439" s="3"/>
      <c r="G439" s="115"/>
      <c r="H439" s="3"/>
      <c r="I439" s="115"/>
      <c r="J439" s="61"/>
      <c r="K439" s="115"/>
      <c r="L439" s="115"/>
      <c r="M439" s="34"/>
      <c r="N439" s="3">
        <v>2</v>
      </c>
      <c r="O439" s="34">
        <f t="shared" si="54"/>
        <v>400</v>
      </c>
      <c r="P439" s="61"/>
      <c r="Q439" s="255"/>
    </row>
    <row r="440" spans="2:17">
      <c r="B440" s="61">
        <v>5</v>
      </c>
      <c r="C440" s="25" t="s">
        <v>119</v>
      </c>
      <c r="D440" s="3" t="s">
        <v>25</v>
      </c>
      <c r="E440" s="33">
        <v>1000</v>
      </c>
      <c r="F440" s="3"/>
      <c r="G440" s="115"/>
      <c r="H440" s="3"/>
      <c r="I440" s="115"/>
      <c r="J440" s="61"/>
      <c r="K440" s="115"/>
      <c r="L440" s="115"/>
      <c r="M440" s="34"/>
      <c r="N440" s="3">
        <v>8</v>
      </c>
      <c r="O440" s="34">
        <f t="shared" si="54"/>
        <v>8000</v>
      </c>
      <c r="P440" s="61"/>
      <c r="Q440" s="255"/>
    </row>
    <row r="441" spans="2:17">
      <c r="B441" s="61">
        <v>6</v>
      </c>
      <c r="C441" s="25" t="s">
        <v>120</v>
      </c>
      <c r="D441" s="3" t="s">
        <v>25</v>
      </c>
      <c r="E441" s="33">
        <v>1000</v>
      </c>
      <c r="F441" s="3"/>
      <c r="G441" s="115"/>
      <c r="H441" s="3"/>
      <c r="I441" s="115"/>
      <c r="J441" s="61"/>
      <c r="K441" s="115"/>
      <c r="L441" s="115"/>
      <c r="M441" s="34"/>
      <c r="N441" s="3">
        <v>2</v>
      </c>
      <c r="O441" s="34">
        <f t="shared" si="54"/>
        <v>2000</v>
      </c>
      <c r="P441" s="61"/>
      <c r="Q441" s="255"/>
    </row>
    <row r="442" spans="2:17">
      <c r="B442" s="61">
        <v>7</v>
      </c>
      <c r="C442" s="28" t="s">
        <v>121</v>
      </c>
      <c r="D442" s="3" t="s">
        <v>122</v>
      </c>
      <c r="E442" s="3">
        <v>2000</v>
      </c>
      <c r="F442" s="3"/>
      <c r="G442" s="115"/>
      <c r="H442" s="3"/>
      <c r="I442" s="115"/>
      <c r="J442" s="3"/>
      <c r="K442" s="115"/>
      <c r="L442" s="115"/>
      <c r="M442" s="34"/>
      <c r="N442" s="3">
        <v>1</v>
      </c>
      <c r="O442" s="34">
        <f t="shared" si="54"/>
        <v>2000</v>
      </c>
      <c r="P442" s="61"/>
      <c r="Q442" s="255"/>
    </row>
    <row r="443" spans="2:17">
      <c r="B443" s="61">
        <v>8</v>
      </c>
      <c r="C443" s="28" t="s">
        <v>123</v>
      </c>
      <c r="D443" s="61" t="s">
        <v>122</v>
      </c>
      <c r="E443" s="126">
        <v>500</v>
      </c>
      <c r="F443" s="115"/>
      <c r="G443" s="115"/>
      <c r="H443" s="3"/>
      <c r="I443" s="115"/>
      <c r="J443" s="3"/>
      <c r="K443" s="115"/>
      <c r="L443" s="115"/>
      <c r="M443" s="34"/>
      <c r="N443" s="61">
        <v>6</v>
      </c>
      <c r="O443" s="34">
        <f t="shared" si="54"/>
        <v>3000</v>
      </c>
      <c r="P443" s="61"/>
      <c r="Q443" s="255"/>
    </row>
    <row r="444" spans="2:17" ht="38.25">
      <c r="B444" s="61">
        <v>9</v>
      </c>
      <c r="C444" s="25" t="s">
        <v>124</v>
      </c>
      <c r="D444" s="3" t="s">
        <v>122</v>
      </c>
      <c r="E444" s="33">
        <v>1000</v>
      </c>
      <c r="F444" s="115"/>
      <c r="G444" s="115"/>
      <c r="H444" s="3"/>
      <c r="I444" s="37"/>
      <c r="J444" s="38"/>
      <c r="K444" s="115"/>
      <c r="L444" s="37"/>
      <c r="M444" s="34"/>
      <c r="N444" s="61">
        <v>1</v>
      </c>
      <c r="O444" s="34">
        <f t="shared" si="54"/>
        <v>1000</v>
      </c>
      <c r="P444" s="61"/>
      <c r="Q444" s="255"/>
    </row>
    <row r="445" spans="2:17">
      <c r="B445" s="61">
        <v>10</v>
      </c>
      <c r="C445" s="25" t="s">
        <v>125</v>
      </c>
      <c r="D445" s="3" t="s">
        <v>122</v>
      </c>
      <c r="E445" s="33">
        <v>50</v>
      </c>
      <c r="F445" s="115"/>
      <c r="G445" s="115"/>
      <c r="H445" s="3"/>
      <c r="I445" s="115"/>
      <c r="J445" s="3"/>
      <c r="K445" s="115"/>
      <c r="L445" s="115"/>
      <c r="M445" s="34"/>
      <c r="N445" s="61">
        <v>1</v>
      </c>
      <c r="O445" s="34">
        <f t="shared" si="54"/>
        <v>50</v>
      </c>
      <c r="P445" s="61"/>
      <c r="Q445" s="255"/>
    </row>
    <row r="446" spans="2:17">
      <c r="B446" s="61">
        <v>11</v>
      </c>
      <c r="C446" s="25" t="s">
        <v>126</v>
      </c>
      <c r="D446" s="3" t="s">
        <v>122</v>
      </c>
      <c r="E446" s="33">
        <v>50</v>
      </c>
      <c r="F446" s="115"/>
      <c r="G446" s="115"/>
      <c r="H446" s="3"/>
      <c r="I446" s="115"/>
      <c r="J446" s="3"/>
      <c r="K446" s="115"/>
      <c r="L446" s="115"/>
      <c r="M446" s="34"/>
      <c r="N446" s="61">
        <v>1</v>
      </c>
      <c r="O446" s="34">
        <f t="shared" si="54"/>
        <v>50</v>
      </c>
      <c r="P446" s="61"/>
      <c r="Q446" s="255"/>
    </row>
    <row r="447" spans="2:17">
      <c r="B447" s="61">
        <v>12</v>
      </c>
      <c r="C447" s="25" t="s">
        <v>127</v>
      </c>
      <c r="D447" s="3" t="s">
        <v>128</v>
      </c>
      <c r="E447" s="33">
        <v>100</v>
      </c>
      <c r="F447" s="115"/>
      <c r="G447" s="115"/>
      <c r="H447" s="3"/>
      <c r="I447" s="115"/>
      <c r="J447" s="3"/>
      <c r="K447" s="115"/>
      <c r="L447" s="115"/>
      <c r="M447" s="34"/>
      <c r="N447" s="3">
        <v>17.5</v>
      </c>
      <c r="O447" s="34">
        <f t="shared" si="54"/>
        <v>1750</v>
      </c>
      <c r="P447" s="61"/>
      <c r="Q447" s="255"/>
    </row>
    <row r="448" spans="2:17">
      <c r="B448" s="61">
        <v>13</v>
      </c>
      <c r="C448" s="25" t="s">
        <v>129</v>
      </c>
      <c r="D448" s="3" t="s">
        <v>25</v>
      </c>
      <c r="E448" s="33">
        <v>300</v>
      </c>
      <c r="F448" s="3"/>
      <c r="G448" s="115"/>
      <c r="H448" s="3"/>
      <c r="I448" s="115"/>
      <c r="J448" s="36"/>
      <c r="K448" s="115"/>
      <c r="L448" s="115"/>
      <c r="M448" s="34"/>
      <c r="N448" s="61">
        <v>1</v>
      </c>
      <c r="O448" s="34">
        <f t="shared" si="54"/>
        <v>300</v>
      </c>
      <c r="P448" s="61"/>
      <c r="Q448" s="255"/>
    </row>
    <row r="449" spans="2:17">
      <c r="B449" s="61">
        <v>14</v>
      </c>
      <c r="C449" s="28" t="s">
        <v>130</v>
      </c>
      <c r="D449" s="3" t="s">
        <v>25</v>
      </c>
      <c r="E449" s="33">
        <v>1000</v>
      </c>
      <c r="F449" s="3"/>
      <c r="G449" s="115"/>
      <c r="H449" s="3"/>
      <c r="I449" s="115"/>
      <c r="J449" s="3"/>
      <c r="K449" s="115"/>
      <c r="L449" s="115"/>
      <c r="M449" s="34"/>
      <c r="N449" s="115">
        <v>1</v>
      </c>
      <c r="O449" s="34">
        <f t="shared" si="54"/>
        <v>1000</v>
      </c>
      <c r="P449" s="115"/>
      <c r="Q449" s="255"/>
    </row>
    <row r="450" spans="2:17" ht="25.5">
      <c r="B450" s="61">
        <v>15</v>
      </c>
      <c r="C450" s="28" t="s">
        <v>131</v>
      </c>
      <c r="D450" s="61" t="s">
        <v>25</v>
      </c>
      <c r="E450" s="126">
        <v>10000</v>
      </c>
      <c r="F450" s="3"/>
      <c r="G450" s="115"/>
      <c r="H450" s="3"/>
      <c r="I450" s="115"/>
      <c r="J450" s="61"/>
      <c r="K450" s="115"/>
      <c r="L450" s="115"/>
      <c r="M450" s="34"/>
      <c r="N450" s="61">
        <v>2</v>
      </c>
      <c r="O450" s="34">
        <f t="shared" si="54"/>
        <v>20000</v>
      </c>
      <c r="P450" s="61"/>
      <c r="Q450" s="255"/>
    </row>
    <row r="451" spans="2:17" ht="25.5">
      <c r="B451" s="61">
        <v>16</v>
      </c>
      <c r="C451" s="28" t="s">
        <v>132</v>
      </c>
      <c r="D451" s="3" t="s">
        <v>25</v>
      </c>
      <c r="E451" s="33">
        <v>1000</v>
      </c>
      <c r="F451" s="3"/>
      <c r="G451" s="115"/>
      <c r="H451" s="3"/>
      <c r="I451" s="115"/>
      <c r="J451" s="61"/>
      <c r="K451" s="115"/>
      <c r="L451" s="115"/>
      <c r="M451" s="34"/>
      <c r="N451" s="3">
        <v>1</v>
      </c>
      <c r="O451" s="34">
        <f t="shared" si="54"/>
        <v>1000</v>
      </c>
      <c r="P451" s="61"/>
      <c r="Q451" s="255"/>
    </row>
    <row r="452" spans="2:17" ht="25.5">
      <c r="B452" s="61">
        <v>17</v>
      </c>
      <c r="C452" s="25" t="s">
        <v>133</v>
      </c>
      <c r="D452" s="3" t="s">
        <v>25</v>
      </c>
      <c r="E452" s="33">
        <v>5000</v>
      </c>
      <c r="F452" s="3"/>
      <c r="G452" s="115"/>
      <c r="H452" s="3"/>
      <c r="I452" s="115"/>
      <c r="J452" s="61"/>
      <c r="K452" s="115"/>
      <c r="L452" s="115"/>
      <c r="M452" s="34"/>
      <c r="N452" s="3">
        <v>2</v>
      </c>
      <c r="O452" s="34">
        <f t="shared" si="54"/>
        <v>10000</v>
      </c>
      <c r="P452" s="61"/>
      <c r="Q452" s="255"/>
    </row>
    <row r="453" spans="2:17">
      <c r="B453" s="61">
        <v>18</v>
      </c>
      <c r="C453" s="35" t="s">
        <v>134</v>
      </c>
      <c r="D453" s="3" t="s">
        <v>135</v>
      </c>
      <c r="E453" s="33">
        <v>5000</v>
      </c>
      <c r="F453" s="115"/>
      <c r="G453" s="115"/>
      <c r="H453" s="3"/>
      <c r="I453" s="115"/>
      <c r="J453" s="36"/>
      <c r="K453" s="115"/>
      <c r="L453" s="115"/>
      <c r="M453" s="34"/>
      <c r="N453" s="3">
        <v>2</v>
      </c>
      <c r="O453" s="34">
        <f t="shared" si="54"/>
        <v>10000</v>
      </c>
      <c r="P453" s="61"/>
      <c r="Q453" s="255"/>
    </row>
    <row r="454" spans="2:17" ht="25.5">
      <c r="B454" s="61">
        <v>19</v>
      </c>
      <c r="C454" s="25" t="s">
        <v>136</v>
      </c>
      <c r="D454" s="3" t="s">
        <v>25</v>
      </c>
      <c r="E454" s="39">
        <v>2000</v>
      </c>
      <c r="F454" s="3"/>
      <c r="G454" s="115"/>
      <c r="H454" s="3"/>
      <c r="I454" s="115"/>
      <c r="J454" s="3"/>
      <c r="K454" s="115"/>
      <c r="L454" s="115"/>
      <c r="M454" s="34"/>
      <c r="N454" s="38">
        <v>1</v>
      </c>
      <c r="O454" s="34">
        <f t="shared" si="54"/>
        <v>2000</v>
      </c>
      <c r="P454" s="61"/>
      <c r="Q454" s="255"/>
    </row>
    <row r="455" spans="2:17" ht="25.5">
      <c r="B455" s="61">
        <v>20</v>
      </c>
      <c r="C455" s="25" t="s">
        <v>137</v>
      </c>
      <c r="D455" s="3" t="s">
        <v>25</v>
      </c>
      <c r="E455" s="33">
        <v>10000</v>
      </c>
      <c r="F455" s="3"/>
      <c r="G455" s="115"/>
      <c r="H455" s="3"/>
      <c r="I455" s="115"/>
      <c r="J455" s="40"/>
      <c r="K455" s="115"/>
      <c r="L455" s="115"/>
      <c r="M455" s="34"/>
      <c r="N455" s="3">
        <v>2</v>
      </c>
      <c r="O455" s="34">
        <f t="shared" si="54"/>
        <v>20000</v>
      </c>
      <c r="P455" s="61"/>
      <c r="Q455" s="255"/>
    </row>
    <row r="456" spans="2:17" ht="25.5">
      <c r="B456" s="61">
        <v>21</v>
      </c>
      <c r="C456" s="25" t="s">
        <v>138</v>
      </c>
      <c r="D456" s="3" t="s">
        <v>128</v>
      </c>
      <c r="E456" s="33">
        <v>200</v>
      </c>
      <c r="F456" s="3"/>
      <c r="G456" s="115"/>
      <c r="H456" s="3"/>
      <c r="I456" s="115"/>
      <c r="J456" s="3"/>
      <c r="K456" s="115"/>
      <c r="L456" s="115"/>
      <c r="M456" s="34"/>
      <c r="N456" s="61">
        <v>2.5</v>
      </c>
      <c r="O456" s="34">
        <f t="shared" si="54"/>
        <v>500</v>
      </c>
      <c r="P456" s="61"/>
      <c r="Q456" s="255"/>
    </row>
    <row r="457" spans="2:17" ht="25.5">
      <c r="B457" s="61">
        <v>22</v>
      </c>
      <c r="C457" s="25" t="s">
        <v>139</v>
      </c>
      <c r="D457" s="3" t="s">
        <v>122</v>
      </c>
      <c r="E457" s="33">
        <v>500</v>
      </c>
      <c r="F457" s="115"/>
      <c r="G457" s="115"/>
      <c r="H457" s="3"/>
      <c r="I457" s="115"/>
      <c r="J457" s="3"/>
      <c r="K457" s="115"/>
      <c r="L457" s="115"/>
      <c r="M457" s="34"/>
      <c r="N457" s="61">
        <v>4</v>
      </c>
      <c r="O457" s="34">
        <f t="shared" si="54"/>
        <v>2000</v>
      </c>
      <c r="P457" s="61"/>
      <c r="Q457" s="255"/>
    </row>
    <row r="458" spans="2:17">
      <c r="B458" s="61">
        <v>23</v>
      </c>
      <c r="C458" s="25" t="s">
        <v>140</v>
      </c>
      <c r="D458" s="3" t="s">
        <v>25</v>
      </c>
      <c r="E458" s="33">
        <v>25000</v>
      </c>
      <c r="F458" s="115"/>
      <c r="G458" s="115"/>
      <c r="H458" s="3"/>
      <c r="I458" s="115"/>
      <c r="J458" s="3"/>
      <c r="K458" s="115"/>
      <c r="L458" s="115"/>
      <c r="M458" s="34"/>
      <c r="N458" s="3">
        <v>1</v>
      </c>
      <c r="O458" s="34">
        <f t="shared" si="54"/>
        <v>25000</v>
      </c>
      <c r="P458" s="61"/>
      <c r="Q458" s="255"/>
    </row>
    <row r="459" spans="2:17">
      <c r="B459" s="61">
        <v>24</v>
      </c>
      <c r="C459" s="15" t="s">
        <v>141</v>
      </c>
      <c r="D459" s="61" t="s">
        <v>28</v>
      </c>
      <c r="E459" s="61">
        <v>20</v>
      </c>
      <c r="F459" s="115"/>
      <c r="G459" s="115"/>
      <c r="H459" s="3"/>
      <c r="I459" s="115"/>
      <c r="J459" s="61"/>
      <c r="K459" s="115"/>
      <c r="L459" s="115"/>
      <c r="M459" s="34"/>
      <c r="N459" s="3">
        <v>650</v>
      </c>
      <c r="O459" s="34">
        <f t="shared" si="54"/>
        <v>13000</v>
      </c>
      <c r="P459" s="61"/>
      <c r="Q459" s="255"/>
    </row>
    <row r="460" spans="2:17">
      <c r="B460" s="61">
        <v>25</v>
      </c>
      <c r="C460" s="25" t="s">
        <v>142</v>
      </c>
      <c r="D460" s="3" t="s">
        <v>74</v>
      </c>
      <c r="E460" s="61">
        <v>20000</v>
      </c>
      <c r="F460" s="3"/>
      <c r="G460" s="115"/>
      <c r="H460" s="3"/>
      <c r="I460" s="115"/>
      <c r="J460" s="61"/>
      <c r="K460" s="115"/>
      <c r="L460" s="115"/>
      <c r="M460" s="34"/>
      <c r="N460" s="3">
        <v>1</v>
      </c>
      <c r="O460" s="34">
        <f t="shared" si="54"/>
        <v>20000</v>
      </c>
      <c r="P460" s="61"/>
      <c r="Q460" s="255"/>
    </row>
    <row r="461" spans="2:17">
      <c r="B461" s="61">
        <v>26</v>
      </c>
      <c r="C461" s="25" t="s">
        <v>143</v>
      </c>
      <c r="D461" s="3" t="s">
        <v>74</v>
      </c>
      <c r="E461" s="61">
        <v>5000</v>
      </c>
      <c r="F461" s="3"/>
      <c r="G461" s="115"/>
      <c r="H461" s="3"/>
      <c r="I461" s="115"/>
      <c r="J461" s="61"/>
      <c r="K461" s="115"/>
      <c r="L461" s="115"/>
      <c r="M461" s="34"/>
      <c r="N461" s="3">
        <v>1</v>
      </c>
      <c r="O461" s="34">
        <f t="shared" si="54"/>
        <v>5000</v>
      </c>
      <c r="P461" s="61"/>
      <c r="Q461" s="256"/>
    </row>
    <row r="462" spans="2:17">
      <c r="B462" s="61">
        <v>27</v>
      </c>
      <c r="C462" s="25" t="s">
        <v>144</v>
      </c>
      <c r="D462" s="3" t="s">
        <v>25</v>
      </c>
      <c r="E462" s="33">
        <v>27564</v>
      </c>
      <c r="F462" s="3"/>
      <c r="G462" s="115"/>
      <c r="H462" s="61">
        <v>3</v>
      </c>
      <c r="I462" s="115">
        <f>E462*H462</f>
        <v>82692</v>
      </c>
      <c r="J462" s="61"/>
      <c r="K462" s="115"/>
      <c r="L462" s="115"/>
      <c r="M462" s="34"/>
      <c r="N462" s="3"/>
      <c r="O462" s="34"/>
      <c r="P462" s="61"/>
      <c r="Q462" s="3"/>
    </row>
    <row r="463" spans="2:17">
      <c r="B463" s="61">
        <v>28</v>
      </c>
      <c r="C463" s="25" t="s">
        <v>145</v>
      </c>
      <c r="D463" s="3" t="s">
        <v>25</v>
      </c>
      <c r="E463" s="39">
        <v>1000</v>
      </c>
      <c r="F463" s="61">
        <v>1</v>
      </c>
      <c r="G463" s="115">
        <f t="shared" ref="G463:G502" si="55">E463*F463</f>
        <v>1000</v>
      </c>
      <c r="H463" s="24"/>
      <c r="I463" s="115"/>
      <c r="J463" s="3"/>
      <c r="K463" s="115"/>
      <c r="L463" s="115"/>
      <c r="M463" s="34"/>
      <c r="N463" s="24"/>
      <c r="O463" s="34"/>
      <c r="P463" s="61"/>
      <c r="Q463" s="3"/>
    </row>
    <row r="464" spans="2:17">
      <c r="B464" s="61">
        <v>29</v>
      </c>
      <c r="C464" s="28" t="s">
        <v>146</v>
      </c>
      <c r="D464" s="13" t="s">
        <v>25</v>
      </c>
      <c r="E464" s="126">
        <v>200</v>
      </c>
      <c r="F464" s="115">
        <v>10</v>
      </c>
      <c r="G464" s="115">
        <f t="shared" si="55"/>
        <v>2000</v>
      </c>
      <c r="H464" s="3"/>
      <c r="I464" s="115"/>
      <c r="J464" s="61"/>
      <c r="K464" s="115"/>
      <c r="L464" s="115"/>
      <c r="M464" s="34"/>
      <c r="N464" s="3"/>
      <c r="O464" s="34"/>
      <c r="P464" s="61"/>
      <c r="Q464" s="3"/>
    </row>
    <row r="465" spans="2:17">
      <c r="B465" s="61">
        <v>30</v>
      </c>
      <c r="C465" s="28" t="s">
        <v>147</v>
      </c>
      <c r="D465" s="3" t="s">
        <v>25</v>
      </c>
      <c r="E465" s="126">
        <v>500</v>
      </c>
      <c r="F465" s="61">
        <v>6</v>
      </c>
      <c r="G465" s="115">
        <f t="shared" si="55"/>
        <v>3000</v>
      </c>
      <c r="H465" s="3"/>
      <c r="I465" s="115"/>
      <c r="J465" s="115"/>
      <c r="K465" s="115"/>
      <c r="L465" s="115"/>
      <c r="M465" s="34"/>
      <c r="N465" s="3"/>
      <c r="O465" s="34"/>
      <c r="P465" s="61"/>
      <c r="Q465" s="3"/>
    </row>
    <row r="466" spans="2:17">
      <c r="B466" s="61">
        <v>31</v>
      </c>
      <c r="C466" s="25" t="s">
        <v>148</v>
      </c>
      <c r="D466" s="3" t="s">
        <v>25</v>
      </c>
      <c r="E466" s="33">
        <v>21000</v>
      </c>
      <c r="F466" s="115">
        <v>1</v>
      </c>
      <c r="G466" s="115">
        <f t="shared" si="55"/>
        <v>21000</v>
      </c>
      <c r="H466" s="115"/>
      <c r="I466" s="115"/>
      <c r="J466" s="61"/>
      <c r="K466" s="115"/>
      <c r="L466" s="115"/>
      <c r="M466" s="34"/>
      <c r="N466" s="115"/>
      <c r="O466" s="34"/>
      <c r="P466" s="61"/>
      <c r="Q466" s="3"/>
    </row>
    <row r="467" spans="2:17" ht="25.5">
      <c r="B467" s="61">
        <v>32</v>
      </c>
      <c r="C467" s="25" t="s">
        <v>149</v>
      </c>
      <c r="D467" s="3" t="s">
        <v>25</v>
      </c>
      <c r="E467" s="33">
        <v>851.25</v>
      </c>
      <c r="F467" s="61">
        <v>3</v>
      </c>
      <c r="G467" s="115">
        <f t="shared" si="55"/>
        <v>2553.75</v>
      </c>
      <c r="H467" s="3"/>
      <c r="I467" s="115"/>
      <c r="J467" s="3"/>
      <c r="K467" s="115"/>
      <c r="L467" s="115"/>
      <c r="M467" s="34"/>
      <c r="N467" s="3"/>
      <c r="O467" s="34"/>
      <c r="P467" s="61"/>
      <c r="Q467" s="3"/>
    </row>
    <row r="468" spans="2:17" ht="25.5">
      <c r="B468" s="61">
        <v>33</v>
      </c>
      <c r="C468" s="28" t="s">
        <v>150</v>
      </c>
      <c r="D468" s="3" t="s">
        <v>25</v>
      </c>
      <c r="E468" s="33">
        <v>1327.95</v>
      </c>
      <c r="F468" s="61">
        <v>6</v>
      </c>
      <c r="G468" s="115">
        <f t="shared" si="55"/>
        <v>7967.7000000000007</v>
      </c>
      <c r="H468" s="3"/>
      <c r="I468" s="115"/>
      <c r="J468" s="3"/>
      <c r="K468" s="115"/>
      <c r="L468" s="115"/>
      <c r="M468" s="34"/>
      <c r="N468" s="3"/>
      <c r="O468" s="34"/>
      <c r="P468" s="61"/>
      <c r="Q468" s="3"/>
    </row>
    <row r="469" spans="2:17">
      <c r="B469" s="61">
        <v>34</v>
      </c>
      <c r="C469" s="25" t="s">
        <v>151</v>
      </c>
      <c r="D469" s="3" t="s">
        <v>25</v>
      </c>
      <c r="E469" s="33">
        <v>1007.68</v>
      </c>
      <c r="F469" s="61">
        <v>16</v>
      </c>
      <c r="G469" s="115">
        <f t="shared" si="55"/>
        <v>16122.88</v>
      </c>
      <c r="H469" s="115"/>
      <c r="I469" s="115"/>
      <c r="J469" s="3"/>
      <c r="K469" s="115"/>
      <c r="L469" s="115"/>
      <c r="M469" s="34"/>
      <c r="N469" s="115"/>
      <c r="O469" s="34"/>
      <c r="P469" s="61"/>
      <c r="Q469" s="3"/>
    </row>
    <row r="470" spans="2:17">
      <c r="B470" s="61">
        <v>35</v>
      </c>
      <c r="C470" s="25" t="s">
        <v>152</v>
      </c>
      <c r="D470" s="3" t="s">
        <v>25</v>
      </c>
      <c r="E470" s="33">
        <v>1700.23</v>
      </c>
      <c r="F470" s="61">
        <v>14</v>
      </c>
      <c r="G470" s="115">
        <f t="shared" si="55"/>
        <v>23803.22</v>
      </c>
      <c r="H470" s="115"/>
      <c r="I470" s="37"/>
      <c r="J470" s="38"/>
      <c r="K470" s="115"/>
      <c r="L470" s="37"/>
      <c r="M470" s="34"/>
      <c r="N470" s="115"/>
      <c r="O470" s="34"/>
      <c r="P470" s="61"/>
      <c r="Q470" s="3"/>
    </row>
    <row r="471" spans="2:17">
      <c r="B471" s="61">
        <v>36</v>
      </c>
      <c r="C471" s="25" t="s">
        <v>153</v>
      </c>
      <c r="D471" s="3" t="s">
        <v>25</v>
      </c>
      <c r="E471" s="33">
        <v>340.5</v>
      </c>
      <c r="F471" s="61">
        <v>15</v>
      </c>
      <c r="G471" s="115">
        <f t="shared" si="55"/>
        <v>5107.5</v>
      </c>
      <c r="H471" s="115"/>
      <c r="I471" s="115"/>
      <c r="J471" s="3"/>
      <c r="K471" s="115"/>
      <c r="L471" s="115"/>
      <c r="M471" s="34"/>
      <c r="N471" s="115"/>
      <c r="O471" s="34"/>
      <c r="P471" s="115"/>
      <c r="Q471" s="3"/>
    </row>
    <row r="472" spans="2:17">
      <c r="B472" s="61">
        <v>37</v>
      </c>
      <c r="C472" s="25" t="s">
        <v>154</v>
      </c>
      <c r="D472" s="3" t="s">
        <v>25</v>
      </c>
      <c r="E472" s="33">
        <v>266350.65999999997</v>
      </c>
      <c r="F472" s="61">
        <v>1</v>
      </c>
      <c r="G472" s="115">
        <f t="shared" si="55"/>
        <v>266350.65999999997</v>
      </c>
      <c r="H472" s="115"/>
      <c r="I472" s="115"/>
      <c r="J472" s="61"/>
      <c r="K472" s="115"/>
      <c r="L472" s="115"/>
      <c r="M472" s="34"/>
      <c r="N472" s="115"/>
      <c r="O472" s="34"/>
      <c r="P472" s="61"/>
      <c r="Q472" s="3"/>
    </row>
    <row r="473" spans="2:17">
      <c r="B473" s="61">
        <v>38</v>
      </c>
      <c r="C473" s="25" t="s">
        <v>155</v>
      </c>
      <c r="D473" s="3" t="s">
        <v>25</v>
      </c>
      <c r="E473" s="33">
        <v>257637</v>
      </c>
      <c r="F473" s="61">
        <v>3</v>
      </c>
      <c r="G473" s="115">
        <f t="shared" si="55"/>
        <v>772911</v>
      </c>
      <c r="H473" s="115"/>
      <c r="I473" s="115"/>
      <c r="J473" s="61"/>
      <c r="K473" s="115"/>
      <c r="L473" s="115"/>
      <c r="M473" s="34"/>
      <c r="N473" s="115"/>
      <c r="O473" s="34"/>
      <c r="P473" s="61"/>
      <c r="Q473" s="3"/>
    </row>
    <row r="474" spans="2:17">
      <c r="B474" s="61">
        <v>39</v>
      </c>
      <c r="C474" s="25" t="s">
        <v>156</v>
      </c>
      <c r="D474" s="3" t="s">
        <v>25</v>
      </c>
      <c r="E474" s="33">
        <v>64428</v>
      </c>
      <c r="F474" s="36">
        <v>3</v>
      </c>
      <c r="G474" s="115">
        <f t="shared" si="55"/>
        <v>193284</v>
      </c>
      <c r="H474" s="3"/>
      <c r="I474" s="34"/>
      <c r="J474" s="61"/>
      <c r="K474" s="115"/>
      <c r="L474" s="115"/>
      <c r="M474" s="34"/>
      <c r="N474" s="3"/>
      <c r="O474" s="34"/>
      <c r="P474" s="61"/>
      <c r="Q474" s="3"/>
    </row>
    <row r="475" spans="2:17">
      <c r="B475" s="61">
        <v>40</v>
      </c>
      <c r="C475" s="25" t="s">
        <v>157</v>
      </c>
      <c r="D475" s="3" t="s">
        <v>25</v>
      </c>
      <c r="E475" s="33">
        <v>27400</v>
      </c>
      <c r="F475" s="3">
        <v>1</v>
      </c>
      <c r="G475" s="115">
        <f t="shared" si="55"/>
        <v>27400</v>
      </c>
      <c r="H475" s="3"/>
      <c r="I475" s="34"/>
      <c r="J475" s="3"/>
      <c r="K475" s="115"/>
      <c r="L475" s="115"/>
      <c r="M475" s="34"/>
      <c r="N475" s="3"/>
      <c r="O475" s="34"/>
      <c r="P475" s="61"/>
      <c r="Q475" s="3"/>
    </row>
    <row r="476" spans="2:17">
      <c r="B476" s="61">
        <v>41</v>
      </c>
      <c r="C476" s="28" t="s">
        <v>158</v>
      </c>
      <c r="D476" s="61" t="s">
        <v>63</v>
      </c>
      <c r="E476" s="126">
        <v>115.535</v>
      </c>
      <c r="F476" s="61">
        <f>710-60</f>
        <v>650</v>
      </c>
      <c r="G476" s="115">
        <f t="shared" si="55"/>
        <v>75097.75</v>
      </c>
      <c r="H476" s="3"/>
      <c r="I476" s="115"/>
      <c r="J476" s="61"/>
      <c r="K476" s="115"/>
      <c r="L476" s="115"/>
      <c r="M476" s="34"/>
      <c r="N476" s="3"/>
      <c r="O476" s="34"/>
      <c r="P476" s="61"/>
      <c r="Q476" s="3"/>
    </row>
    <row r="477" spans="2:17">
      <c r="B477" s="61">
        <v>42</v>
      </c>
      <c r="C477" s="41" t="s">
        <v>159</v>
      </c>
      <c r="D477" s="24" t="s">
        <v>25</v>
      </c>
      <c r="E477" s="33">
        <v>3796.65</v>
      </c>
      <c r="F477" s="3">
        <v>2</v>
      </c>
      <c r="G477" s="115">
        <f t="shared" si="55"/>
        <v>7593.3</v>
      </c>
      <c r="H477" s="3"/>
      <c r="I477" s="115"/>
      <c r="J477" s="61"/>
      <c r="K477" s="115"/>
      <c r="L477" s="115"/>
      <c r="M477" s="34"/>
      <c r="N477" s="3"/>
      <c r="O477" s="34"/>
      <c r="P477" s="61"/>
      <c r="Q477" s="3"/>
    </row>
    <row r="478" spans="2:17">
      <c r="B478" s="61">
        <v>43</v>
      </c>
      <c r="C478" s="41" t="s">
        <v>160</v>
      </c>
      <c r="D478" s="24" t="s">
        <v>25</v>
      </c>
      <c r="E478" s="33">
        <v>3621.42</v>
      </c>
      <c r="F478" s="3">
        <v>2</v>
      </c>
      <c r="G478" s="115">
        <f t="shared" si="55"/>
        <v>7242.84</v>
      </c>
      <c r="H478" s="3"/>
      <c r="I478" s="115"/>
      <c r="J478" s="61"/>
      <c r="K478" s="115"/>
      <c r="L478" s="115"/>
      <c r="M478" s="34"/>
      <c r="N478" s="3"/>
      <c r="O478" s="34"/>
      <c r="P478" s="61"/>
      <c r="Q478" s="3"/>
    </row>
    <row r="479" spans="2:17" ht="25.5">
      <c r="B479" s="61">
        <v>44</v>
      </c>
      <c r="C479" s="41" t="s">
        <v>161</v>
      </c>
      <c r="D479" s="24" t="s">
        <v>25</v>
      </c>
      <c r="E479" s="33">
        <v>4088.7</v>
      </c>
      <c r="F479" s="3">
        <v>2</v>
      </c>
      <c r="G479" s="115">
        <f t="shared" si="55"/>
        <v>8177.4</v>
      </c>
      <c r="H479" s="3"/>
      <c r="I479" s="115"/>
      <c r="J479" s="61"/>
      <c r="K479" s="115"/>
      <c r="L479" s="115"/>
      <c r="M479" s="34"/>
      <c r="N479" s="3"/>
      <c r="O479" s="34"/>
      <c r="P479" s="61"/>
      <c r="Q479" s="3"/>
    </row>
    <row r="480" spans="2:17">
      <c r="B480" s="61">
        <v>45</v>
      </c>
      <c r="C480" s="42" t="s">
        <v>162</v>
      </c>
      <c r="D480" s="3" t="s">
        <v>25</v>
      </c>
      <c r="E480" s="3">
        <v>100398.33</v>
      </c>
      <c r="F480" s="3">
        <v>2</v>
      </c>
      <c r="G480" s="115">
        <f t="shared" si="55"/>
        <v>200796.66</v>
      </c>
      <c r="H480" s="3"/>
      <c r="I480" s="115"/>
      <c r="J480" s="61"/>
      <c r="K480" s="115"/>
      <c r="L480" s="115"/>
      <c r="M480" s="34"/>
      <c r="N480" s="3"/>
      <c r="O480" s="34"/>
      <c r="P480" s="61"/>
      <c r="Q480" s="43"/>
    </row>
    <row r="481" spans="2:17">
      <c r="B481" s="61">
        <v>46</v>
      </c>
      <c r="C481" s="42" t="s">
        <v>163</v>
      </c>
      <c r="D481" s="3" t="s">
        <v>25</v>
      </c>
      <c r="E481" s="3">
        <v>24288.33</v>
      </c>
      <c r="F481" s="3">
        <v>2</v>
      </c>
      <c r="G481" s="115">
        <f t="shared" si="55"/>
        <v>48576.66</v>
      </c>
      <c r="H481" s="3"/>
      <c r="I481" s="115"/>
      <c r="J481" s="61"/>
      <c r="K481" s="115"/>
      <c r="L481" s="115"/>
      <c r="M481" s="34"/>
      <c r="N481" s="3"/>
      <c r="O481" s="34"/>
      <c r="P481" s="61"/>
      <c r="Q481" s="43"/>
    </row>
    <row r="482" spans="2:17">
      <c r="B482" s="61">
        <v>47</v>
      </c>
      <c r="C482" s="25" t="s">
        <v>78</v>
      </c>
      <c r="D482" s="3" t="s">
        <v>25</v>
      </c>
      <c r="E482" s="61">
        <f>(89560*18/100)+89560</f>
        <v>105680.8</v>
      </c>
      <c r="F482" s="3">
        <v>4</v>
      </c>
      <c r="G482" s="115">
        <f t="shared" si="55"/>
        <v>422723.2</v>
      </c>
      <c r="H482" s="3"/>
      <c r="I482" s="115"/>
      <c r="J482" s="40"/>
      <c r="K482" s="115"/>
      <c r="L482" s="115"/>
      <c r="M482" s="34"/>
      <c r="N482" s="3"/>
      <c r="O482" s="34"/>
      <c r="P482" s="61"/>
      <c r="Q482" s="43"/>
    </row>
    <row r="483" spans="2:17">
      <c r="B483" s="61">
        <v>48</v>
      </c>
      <c r="C483" s="15" t="s">
        <v>82</v>
      </c>
      <c r="D483" s="61" t="s">
        <v>164</v>
      </c>
      <c r="E483" s="61">
        <v>139240</v>
      </c>
      <c r="F483" s="44">
        <v>1.4</v>
      </c>
      <c r="G483" s="115">
        <f t="shared" si="55"/>
        <v>194936</v>
      </c>
      <c r="H483" s="3"/>
      <c r="I483" s="45"/>
      <c r="J483" s="40"/>
      <c r="K483" s="115"/>
      <c r="L483" s="115"/>
      <c r="M483" s="34"/>
      <c r="N483" s="3"/>
      <c r="O483" s="34"/>
      <c r="P483" s="61"/>
      <c r="Q483" s="33"/>
    </row>
    <row r="484" spans="2:17">
      <c r="B484" s="61">
        <v>49</v>
      </c>
      <c r="C484" s="15" t="s">
        <v>83</v>
      </c>
      <c r="D484" s="61" t="s">
        <v>164</v>
      </c>
      <c r="E484" s="61">
        <v>224200</v>
      </c>
      <c r="F484" s="44">
        <v>1.49</v>
      </c>
      <c r="G484" s="115">
        <f t="shared" si="55"/>
        <v>334058</v>
      </c>
      <c r="H484" s="3"/>
      <c r="I484" s="34"/>
      <c r="J484" s="40"/>
      <c r="K484" s="115"/>
      <c r="L484" s="115"/>
      <c r="M484" s="34"/>
      <c r="N484" s="3"/>
      <c r="O484" s="34"/>
      <c r="P484" s="61"/>
      <c r="Q484" s="43"/>
    </row>
    <row r="485" spans="2:17">
      <c r="B485" s="61">
        <v>50</v>
      </c>
      <c r="C485" s="15" t="s">
        <v>84</v>
      </c>
      <c r="D485" s="61" t="s">
        <v>164</v>
      </c>
      <c r="E485" s="61">
        <v>316240</v>
      </c>
      <c r="F485" s="44">
        <v>1.63</v>
      </c>
      <c r="G485" s="115">
        <f t="shared" si="55"/>
        <v>515471.19999999995</v>
      </c>
      <c r="H485" s="3"/>
      <c r="I485" s="34"/>
      <c r="J485" s="40"/>
      <c r="K485" s="115"/>
      <c r="L485" s="115"/>
      <c r="M485" s="34"/>
      <c r="N485" s="3"/>
      <c r="O485" s="34"/>
      <c r="P485" s="61"/>
      <c r="Q485" s="33"/>
    </row>
    <row r="486" spans="2:17">
      <c r="B486" s="61">
        <v>51</v>
      </c>
      <c r="C486" s="15" t="s">
        <v>85</v>
      </c>
      <c r="D486" s="61" t="s">
        <v>164</v>
      </c>
      <c r="E486" s="61">
        <v>483800</v>
      </c>
      <c r="F486" s="3">
        <v>0.15</v>
      </c>
      <c r="G486" s="115">
        <f t="shared" si="55"/>
        <v>72570</v>
      </c>
      <c r="H486" s="3"/>
      <c r="I486" s="45"/>
      <c r="J486" s="61"/>
      <c r="K486" s="115"/>
      <c r="L486" s="115"/>
      <c r="M486" s="34"/>
      <c r="N486" s="3"/>
      <c r="O486" s="34"/>
      <c r="P486" s="61"/>
      <c r="Q486" s="33"/>
    </row>
    <row r="487" spans="2:17">
      <c r="B487" s="61">
        <v>52</v>
      </c>
      <c r="C487" s="25" t="s">
        <v>165</v>
      </c>
      <c r="D487" s="3" t="s">
        <v>122</v>
      </c>
      <c r="E487" s="61">
        <v>1000</v>
      </c>
      <c r="F487" s="3">
        <v>4</v>
      </c>
      <c r="G487" s="115">
        <f t="shared" si="55"/>
        <v>4000</v>
      </c>
      <c r="H487" s="3"/>
      <c r="I487" s="115"/>
      <c r="J487" s="61"/>
      <c r="K487" s="115"/>
      <c r="L487" s="115"/>
      <c r="M487" s="34"/>
      <c r="N487" s="3"/>
      <c r="O487" s="34"/>
      <c r="P487" s="61"/>
      <c r="Q487" s="43"/>
    </row>
    <row r="488" spans="2:17">
      <c r="B488" s="61">
        <v>53</v>
      </c>
      <c r="C488" s="25" t="s">
        <v>166</v>
      </c>
      <c r="D488" s="3" t="s">
        <v>74</v>
      </c>
      <c r="E488" s="61">
        <v>14632</v>
      </c>
      <c r="F488" s="3">
        <v>1</v>
      </c>
      <c r="G488" s="115">
        <f t="shared" si="55"/>
        <v>14632</v>
      </c>
      <c r="H488" s="3"/>
      <c r="I488" s="115"/>
      <c r="J488" s="61"/>
      <c r="K488" s="115"/>
      <c r="L488" s="115"/>
      <c r="M488" s="34"/>
      <c r="N488" s="3"/>
      <c r="O488" s="34"/>
      <c r="P488" s="61"/>
      <c r="Q488" s="43"/>
    </row>
    <row r="489" spans="2:17">
      <c r="B489" s="61">
        <v>54</v>
      </c>
      <c r="C489" s="25" t="s">
        <v>167</v>
      </c>
      <c r="D489" s="3" t="s">
        <v>74</v>
      </c>
      <c r="E489" s="61">
        <v>14986</v>
      </c>
      <c r="F489" s="3">
        <v>1</v>
      </c>
      <c r="G489" s="115">
        <f t="shared" si="55"/>
        <v>14986</v>
      </c>
      <c r="H489" s="3"/>
      <c r="I489" s="115"/>
      <c r="J489" s="61"/>
      <c r="K489" s="115"/>
      <c r="L489" s="115"/>
      <c r="M489" s="34"/>
      <c r="N489" s="3"/>
      <c r="O489" s="34"/>
      <c r="P489" s="61"/>
      <c r="Q489" s="43"/>
    </row>
    <row r="490" spans="2:17">
      <c r="B490" s="61">
        <v>55</v>
      </c>
      <c r="C490" s="15" t="s">
        <v>168</v>
      </c>
      <c r="D490" s="3" t="s">
        <v>122</v>
      </c>
      <c r="E490" s="61">
        <v>7021</v>
      </c>
      <c r="F490" s="3">
        <v>1</v>
      </c>
      <c r="G490" s="115">
        <f t="shared" si="55"/>
        <v>7021</v>
      </c>
      <c r="H490" s="3"/>
      <c r="I490" s="115"/>
      <c r="J490" s="61"/>
      <c r="K490" s="115"/>
      <c r="L490" s="115"/>
      <c r="M490" s="34"/>
      <c r="N490" s="3"/>
      <c r="O490" s="34"/>
      <c r="P490" s="61"/>
      <c r="Q490" s="43"/>
    </row>
    <row r="491" spans="2:17">
      <c r="B491" s="61">
        <v>56</v>
      </c>
      <c r="C491" s="25" t="s">
        <v>169</v>
      </c>
      <c r="D491" s="3" t="s">
        <v>122</v>
      </c>
      <c r="E491" s="61">
        <v>7681.8</v>
      </c>
      <c r="F491" s="3">
        <v>1</v>
      </c>
      <c r="G491" s="115">
        <f t="shared" si="55"/>
        <v>7681.8</v>
      </c>
      <c r="H491" s="3"/>
      <c r="I491" s="115"/>
      <c r="J491" s="61"/>
      <c r="K491" s="115"/>
      <c r="L491" s="115"/>
      <c r="M491" s="34"/>
      <c r="N491" s="3"/>
      <c r="O491" s="34"/>
      <c r="P491" s="61"/>
      <c r="Q491" s="43"/>
    </row>
    <row r="492" spans="2:17" ht="25.5">
      <c r="B492" s="61">
        <v>57</v>
      </c>
      <c r="C492" s="15" t="s">
        <v>170</v>
      </c>
      <c r="D492" s="3" t="s">
        <v>74</v>
      </c>
      <c r="E492" s="61">
        <v>9971</v>
      </c>
      <c r="F492" s="3">
        <v>1</v>
      </c>
      <c r="G492" s="115">
        <f t="shared" si="55"/>
        <v>9971</v>
      </c>
      <c r="H492" s="3"/>
      <c r="I492" s="115"/>
      <c r="J492" s="61"/>
      <c r="K492" s="115"/>
      <c r="L492" s="115"/>
      <c r="M492" s="34"/>
      <c r="N492" s="3"/>
      <c r="O492" s="34"/>
      <c r="P492" s="61"/>
      <c r="Q492" s="43"/>
    </row>
    <row r="493" spans="2:17" ht="25.5">
      <c r="B493" s="61">
        <v>58</v>
      </c>
      <c r="C493" s="25" t="s">
        <v>171</v>
      </c>
      <c r="D493" s="3" t="s">
        <v>74</v>
      </c>
      <c r="E493" s="61">
        <v>28025</v>
      </c>
      <c r="F493" s="3">
        <v>3</v>
      </c>
      <c r="G493" s="115">
        <f t="shared" si="55"/>
        <v>84075</v>
      </c>
      <c r="H493" s="3"/>
      <c r="I493" s="115"/>
      <c r="J493" s="61"/>
      <c r="K493" s="115"/>
      <c r="L493" s="115"/>
      <c r="M493" s="34"/>
      <c r="N493" s="3"/>
      <c r="O493" s="34"/>
      <c r="P493" s="61"/>
      <c r="Q493" s="43"/>
    </row>
    <row r="494" spans="2:17" ht="25.5">
      <c r="B494" s="61">
        <v>59</v>
      </c>
      <c r="C494" s="25" t="s">
        <v>172</v>
      </c>
      <c r="D494" s="3" t="s">
        <v>74</v>
      </c>
      <c r="E494" s="61">
        <v>28025</v>
      </c>
      <c r="F494" s="3">
        <v>4</v>
      </c>
      <c r="G494" s="115">
        <f t="shared" si="55"/>
        <v>112100</v>
      </c>
      <c r="H494" s="3"/>
      <c r="I494" s="115"/>
      <c r="J494" s="61"/>
      <c r="K494" s="115"/>
      <c r="L494" s="115"/>
      <c r="M494" s="34"/>
      <c r="N494" s="3"/>
      <c r="O494" s="34"/>
      <c r="P494" s="61"/>
      <c r="Q494" s="43"/>
    </row>
    <row r="495" spans="2:17" ht="25.5">
      <c r="B495" s="61">
        <v>60</v>
      </c>
      <c r="C495" s="25" t="s">
        <v>173</v>
      </c>
      <c r="D495" s="3" t="s">
        <v>74</v>
      </c>
      <c r="E495" s="61">
        <v>28025</v>
      </c>
      <c r="F495" s="3">
        <v>4</v>
      </c>
      <c r="G495" s="115">
        <f t="shared" si="55"/>
        <v>112100</v>
      </c>
      <c r="H495" s="3"/>
      <c r="I495" s="115"/>
      <c r="J495" s="61"/>
      <c r="K495" s="115"/>
      <c r="L495" s="115"/>
      <c r="M495" s="34"/>
      <c r="N495" s="3"/>
      <c r="O495" s="34"/>
      <c r="P495" s="61"/>
      <c r="Q495" s="43"/>
    </row>
    <row r="496" spans="2:17" ht="25.5">
      <c r="B496" s="61">
        <v>61</v>
      </c>
      <c r="C496" s="25" t="s">
        <v>174</v>
      </c>
      <c r="D496" s="3" t="s">
        <v>74</v>
      </c>
      <c r="E496" s="61">
        <v>16815</v>
      </c>
      <c r="F496" s="3">
        <v>4</v>
      </c>
      <c r="G496" s="115">
        <f t="shared" si="55"/>
        <v>67260</v>
      </c>
      <c r="H496" s="3"/>
      <c r="I496" s="3"/>
      <c r="J496" s="61"/>
      <c r="K496" s="115"/>
      <c r="L496" s="115"/>
      <c r="M496" s="34"/>
      <c r="N496" s="3"/>
      <c r="O496" s="34"/>
      <c r="P496" s="61"/>
      <c r="Q496" s="43"/>
    </row>
    <row r="497" spans="1:18" ht="25.5">
      <c r="B497" s="61">
        <v>62</v>
      </c>
      <c r="C497" s="25" t="s">
        <v>175</v>
      </c>
      <c r="D497" s="3" t="s">
        <v>74</v>
      </c>
      <c r="E497" s="61">
        <v>8239.4</v>
      </c>
      <c r="F497" s="3">
        <v>1</v>
      </c>
      <c r="G497" s="115">
        <f t="shared" si="55"/>
        <v>8239.4</v>
      </c>
      <c r="H497" s="3"/>
      <c r="I497" s="3"/>
      <c r="J497" s="61"/>
      <c r="K497" s="115"/>
      <c r="L497" s="115"/>
      <c r="M497" s="34"/>
      <c r="N497" s="3"/>
      <c r="O497" s="34"/>
      <c r="P497" s="61"/>
      <c r="Q497" s="43"/>
    </row>
    <row r="498" spans="1:18" ht="25.5">
      <c r="B498" s="61">
        <v>63</v>
      </c>
      <c r="C498" s="25" t="s">
        <v>176</v>
      </c>
      <c r="D498" s="3" t="s">
        <v>74</v>
      </c>
      <c r="E498" s="61">
        <v>7847</v>
      </c>
      <c r="F498" s="3">
        <v>4</v>
      </c>
      <c r="G498" s="115">
        <f t="shared" si="55"/>
        <v>31388</v>
      </c>
      <c r="H498" s="3"/>
      <c r="I498" s="3"/>
      <c r="J498" s="61"/>
      <c r="K498" s="115"/>
      <c r="L498" s="115"/>
      <c r="M498" s="34"/>
      <c r="N498" s="3"/>
      <c r="O498" s="34"/>
      <c r="P498" s="61"/>
      <c r="Q498" s="43"/>
    </row>
    <row r="499" spans="1:18">
      <c r="B499" s="61">
        <v>64</v>
      </c>
      <c r="C499" s="25" t="s">
        <v>177</v>
      </c>
      <c r="D499" s="3" t="s">
        <v>74</v>
      </c>
      <c r="E499" s="61">
        <v>8407.5</v>
      </c>
      <c r="F499" s="3">
        <v>8</v>
      </c>
      <c r="G499" s="115">
        <f t="shared" si="55"/>
        <v>67260</v>
      </c>
      <c r="H499" s="3"/>
      <c r="I499" s="3"/>
      <c r="J499" s="61"/>
      <c r="K499" s="115"/>
      <c r="L499" s="115"/>
      <c r="M499" s="34"/>
      <c r="N499" s="3"/>
      <c r="O499" s="34"/>
      <c r="P499" s="61"/>
      <c r="Q499" s="43"/>
    </row>
    <row r="500" spans="1:18" ht="25.5">
      <c r="B500" s="61">
        <v>65</v>
      </c>
      <c r="C500" s="25" t="s">
        <v>178</v>
      </c>
      <c r="D500" s="3" t="s">
        <v>74</v>
      </c>
      <c r="E500" s="61">
        <v>8575.7000000000007</v>
      </c>
      <c r="F500" s="3">
        <v>4</v>
      </c>
      <c r="G500" s="115">
        <f t="shared" si="55"/>
        <v>34302.800000000003</v>
      </c>
      <c r="H500" s="3"/>
      <c r="I500" s="3"/>
      <c r="J500" s="61"/>
      <c r="K500" s="115"/>
      <c r="L500" s="115"/>
      <c r="M500" s="34"/>
      <c r="N500" s="3"/>
      <c r="O500" s="34"/>
      <c r="P500" s="61"/>
      <c r="Q500" s="43"/>
    </row>
    <row r="501" spans="1:18" ht="25.5">
      <c r="B501" s="61">
        <v>66</v>
      </c>
      <c r="C501" s="25" t="s">
        <v>179</v>
      </c>
      <c r="D501" s="3" t="s">
        <v>74</v>
      </c>
      <c r="E501" s="61">
        <v>7286.5</v>
      </c>
      <c r="F501" s="3">
        <v>11</v>
      </c>
      <c r="G501" s="115">
        <f t="shared" si="55"/>
        <v>80151.5</v>
      </c>
      <c r="H501" s="3"/>
      <c r="I501" s="3"/>
      <c r="J501" s="61"/>
      <c r="K501" s="115"/>
      <c r="L501" s="115"/>
      <c r="M501" s="34"/>
      <c r="N501" s="3"/>
      <c r="O501" s="34"/>
      <c r="P501" s="61"/>
      <c r="Q501" s="43"/>
    </row>
    <row r="502" spans="1:18">
      <c r="B502" s="61">
        <v>67</v>
      </c>
      <c r="C502" s="15" t="s">
        <v>180</v>
      </c>
      <c r="D502" s="3" t="s">
        <v>122</v>
      </c>
      <c r="E502" s="61">
        <v>22420</v>
      </c>
      <c r="F502" s="3">
        <v>4</v>
      </c>
      <c r="G502" s="115">
        <f t="shared" si="55"/>
        <v>89680</v>
      </c>
      <c r="H502" s="3"/>
      <c r="I502" s="3"/>
      <c r="J502" s="61"/>
      <c r="K502" s="115"/>
      <c r="L502" s="115"/>
      <c r="M502" s="34"/>
      <c r="N502" s="3"/>
      <c r="O502" s="34"/>
      <c r="P502" s="61"/>
      <c r="Q502" s="43"/>
    </row>
    <row r="503" spans="1:18" ht="25.5">
      <c r="B503" s="61">
        <v>68</v>
      </c>
      <c r="C503" s="25" t="s">
        <v>99</v>
      </c>
      <c r="D503" s="61" t="s">
        <v>74</v>
      </c>
      <c r="E503" s="61">
        <v>14219</v>
      </c>
      <c r="F503" s="3">
        <v>1</v>
      </c>
      <c r="G503" s="115">
        <v>14219</v>
      </c>
      <c r="H503" s="3"/>
      <c r="I503" s="115"/>
      <c r="J503" s="61"/>
      <c r="K503" s="115"/>
      <c r="L503" s="115"/>
      <c r="M503" s="34"/>
      <c r="N503" s="3"/>
      <c r="O503" s="34"/>
      <c r="P503" s="61"/>
      <c r="Q503" s="61"/>
    </row>
    <row r="504" spans="1:18" ht="25.5">
      <c r="B504" s="61">
        <v>69</v>
      </c>
      <c r="C504" s="25" t="s">
        <v>181</v>
      </c>
      <c r="D504" s="61" t="s">
        <v>74</v>
      </c>
      <c r="E504" s="61">
        <v>15399</v>
      </c>
      <c r="F504" s="3">
        <v>1</v>
      </c>
      <c r="G504" s="115">
        <v>15399</v>
      </c>
      <c r="H504" s="3"/>
      <c r="I504" s="115"/>
      <c r="J504" s="61"/>
      <c r="K504" s="115"/>
      <c r="L504" s="115"/>
      <c r="M504" s="34"/>
      <c r="N504" s="3"/>
      <c r="O504" s="34"/>
      <c r="P504" s="61"/>
      <c r="Q504" s="61"/>
    </row>
    <row r="505" spans="1:18">
      <c r="B505" s="61"/>
      <c r="C505" s="42" t="s">
        <v>182</v>
      </c>
      <c r="D505" s="3"/>
      <c r="E505" s="33"/>
      <c r="F505" s="44">
        <f t="shared" ref="F505:O505" si="56">SUM(F436:F504)</f>
        <v>806.67</v>
      </c>
      <c r="G505" s="44">
        <f t="shared" si="56"/>
        <v>4004210.2199999993</v>
      </c>
      <c r="H505" s="44">
        <f t="shared" si="56"/>
        <v>3</v>
      </c>
      <c r="I505" s="44">
        <f t="shared" si="56"/>
        <v>82692</v>
      </c>
      <c r="J505" s="44">
        <f t="shared" si="56"/>
        <v>0</v>
      </c>
      <c r="K505" s="44">
        <f t="shared" si="56"/>
        <v>0</v>
      </c>
      <c r="L505" s="44">
        <f t="shared" si="56"/>
        <v>0</v>
      </c>
      <c r="M505" s="44">
        <f t="shared" si="56"/>
        <v>0</v>
      </c>
      <c r="N505" s="44">
        <f t="shared" si="56"/>
        <v>729</v>
      </c>
      <c r="O505" s="44">
        <f t="shared" si="56"/>
        <v>178300</v>
      </c>
      <c r="P505" s="44">
        <f>O505+M505+K505+I505+G505</f>
        <v>4265202.2199999988</v>
      </c>
      <c r="Q505" s="46">
        <f>F505+H505+J505+L505+N505</f>
        <v>1538.67</v>
      </c>
    </row>
    <row r="507" spans="1:18">
      <c r="A507" s="58"/>
      <c r="B507" s="58"/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</row>
    <row r="508" spans="1:18">
      <c r="A508" s="257" t="s">
        <v>183</v>
      </c>
      <c r="B508" s="257"/>
      <c r="C508" s="257"/>
      <c r="D508" s="257"/>
      <c r="E508" s="257"/>
      <c r="F508" s="257"/>
      <c r="G508" s="257"/>
      <c r="H508" s="257"/>
      <c r="I508" s="257"/>
      <c r="J508" s="257"/>
      <c r="K508" s="257"/>
      <c r="L508" s="257"/>
      <c r="M508" s="257"/>
      <c r="N508" s="257"/>
      <c r="O508" s="257"/>
      <c r="P508" s="142"/>
      <c r="Q508" s="139"/>
      <c r="R508" s="139"/>
    </row>
    <row r="509" spans="1:18">
      <c r="A509" s="139" t="s">
        <v>1</v>
      </c>
      <c r="B509" s="139"/>
      <c r="C509" s="139" t="s">
        <v>2</v>
      </c>
      <c r="D509" s="139"/>
      <c r="E509" s="139"/>
      <c r="F509" s="139"/>
      <c r="G509" s="139"/>
      <c r="H509" s="139"/>
      <c r="I509" s="139"/>
      <c r="J509" s="139"/>
      <c r="K509" s="139"/>
      <c r="L509" s="139"/>
      <c r="M509" s="139"/>
      <c r="N509" s="139"/>
      <c r="O509" s="139"/>
      <c r="P509" s="139"/>
      <c r="Q509" s="139"/>
      <c r="R509" s="139"/>
    </row>
    <row r="510" spans="1:18">
      <c r="A510" s="139" t="s">
        <v>3</v>
      </c>
      <c r="B510" s="139"/>
      <c r="C510" s="139" t="s">
        <v>4</v>
      </c>
      <c r="D510" s="139"/>
      <c r="E510" s="139"/>
      <c r="F510" s="139"/>
      <c r="G510" s="139"/>
      <c r="H510" s="139"/>
      <c r="I510" s="139"/>
      <c r="J510" s="139"/>
      <c r="K510" s="139"/>
      <c r="L510" s="139"/>
      <c r="M510" s="139"/>
      <c r="N510" s="139"/>
      <c r="O510" s="139"/>
      <c r="P510" s="139"/>
      <c r="Q510" s="139"/>
      <c r="R510" s="139"/>
    </row>
    <row r="511" spans="1:18">
      <c r="A511" s="139" t="s">
        <v>5</v>
      </c>
      <c r="B511" s="139"/>
      <c r="C511" s="139" t="s">
        <v>184</v>
      </c>
      <c r="D511" s="139"/>
      <c r="E511" s="139"/>
      <c r="F511" s="139"/>
      <c r="G511" s="139"/>
      <c r="H511" s="139"/>
      <c r="I511" s="139"/>
      <c r="J511" s="139"/>
      <c r="K511" s="139"/>
      <c r="L511" s="139"/>
      <c r="M511" s="139"/>
      <c r="N511" s="139"/>
      <c r="O511" s="139"/>
      <c r="P511" s="139"/>
      <c r="Q511" s="139"/>
      <c r="R511" s="139"/>
    </row>
    <row r="512" spans="1:18">
      <c r="A512" s="139" t="s">
        <v>7</v>
      </c>
      <c r="B512" s="139"/>
      <c r="C512" s="139" t="s">
        <v>185</v>
      </c>
      <c r="D512" s="139"/>
      <c r="E512" s="139"/>
      <c r="F512" s="139"/>
      <c r="G512" s="139"/>
      <c r="H512" s="139"/>
      <c r="I512" s="139"/>
      <c r="J512" s="139"/>
      <c r="K512" s="139"/>
      <c r="L512" s="139"/>
      <c r="M512" s="139"/>
      <c r="N512" s="139"/>
      <c r="O512" s="139"/>
      <c r="P512" s="139"/>
      <c r="Q512" s="139"/>
      <c r="R512" s="139"/>
    </row>
    <row r="513" spans="1:18">
      <c r="A513" s="139"/>
      <c r="B513" s="139" t="s">
        <v>186</v>
      </c>
      <c r="C513" s="143">
        <v>46054</v>
      </c>
      <c r="D513" s="139"/>
      <c r="E513" s="139"/>
      <c r="F513" s="139"/>
      <c r="G513" s="139"/>
      <c r="H513" s="139"/>
      <c r="I513" s="139"/>
      <c r="J513" s="139"/>
      <c r="K513" s="139"/>
      <c r="L513" s="139"/>
      <c r="M513" s="139"/>
      <c r="N513" s="139"/>
      <c r="O513" s="139"/>
      <c r="P513" s="139"/>
      <c r="Q513" s="139"/>
      <c r="R513" s="139"/>
    </row>
    <row r="514" spans="1:18">
      <c r="A514" s="19"/>
      <c r="B514" s="19"/>
      <c r="C514" s="19"/>
      <c r="D514" s="19"/>
      <c r="E514" s="29"/>
      <c r="F514" s="245" t="s">
        <v>14</v>
      </c>
      <c r="G514" s="245"/>
      <c r="H514" s="245" t="s">
        <v>110</v>
      </c>
      <c r="I514" s="245"/>
      <c r="J514" s="245" t="s">
        <v>187</v>
      </c>
      <c r="K514" s="245"/>
      <c r="L514" s="245" t="s">
        <v>17</v>
      </c>
      <c r="M514" s="245"/>
      <c r="N514" s="245" t="s">
        <v>188</v>
      </c>
      <c r="O514" s="245"/>
      <c r="P514" s="252" t="s">
        <v>189</v>
      </c>
      <c r="Q514" s="252" t="s">
        <v>190</v>
      </c>
      <c r="R514" s="245" t="s">
        <v>191</v>
      </c>
    </row>
    <row r="515" spans="1:18" ht="38.25">
      <c r="A515" s="29" t="s">
        <v>192</v>
      </c>
      <c r="B515" s="115" t="s">
        <v>193</v>
      </c>
      <c r="C515" s="61" t="s">
        <v>11</v>
      </c>
      <c r="D515" s="61" t="s">
        <v>12</v>
      </c>
      <c r="E515" s="115" t="s">
        <v>194</v>
      </c>
      <c r="F515" s="61" t="s">
        <v>195</v>
      </c>
      <c r="G515" s="115" t="s">
        <v>22</v>
      </c>
      <c r="H515" s="61" t="s">
        <v>195</v>
      </c>
      <c r="I515" s="115" t="s">
        <v>22</v>
      </c>
      <c r="J515" s="61" t="s">
        <v>195</v>
      </c>
      <c r="K515" s="115" t="s">
        <v>22</v>
      </c>
      <c r="L515" s="61" t="s">
        <v>195</v>
      </c>
      <c r="M515" s="115" t="s">
        <v>22</v>
      </c>
      <c r="N515" s="61" t="s">
        <v>195</v>
      </c>
      <c r="O515" s="115" t="s">
        <v>22</v>
      </c>
      <c r="P515" s="253"/>
      <c r="Q515" s="253"/>
      <c r="R515" s="245"/>
    </row>
    <row r="516" spans="1:18" ht="25.5">
      <c r="A516" s="30">
        <v>1</v>
      </c>
      <c r="B516" s="2" t="s">
        <v>196</v>
      </c>
      <c r="C516" s="47" t="s">
        <v>197</v>
      </c>
      <c r="D516" s="102" t="s">
        <v>135</v>
      </c>
      <c r="E516" s="34">
        <v>1472.64</v>
      </c>
      <c r="F516" s="115">
        <v>11</v>
      </c>
      <c r="G516" s="61">
        <f>F516*E516</f>
        <v>16199.04</v>
      </c>
      <c r="H516" s="61"/>
      <c r="I516" s="116"/>
      <c r="J516" s="61"/>
      <c r="K516" s="19"/>
      <c r="L516" s="61"/>
      <c r="M516" s="19"/>
      <c r="N516" s="19"/>
      <c r="O516" s="19"/>
      <c r="P516" s="19"/>
      <c r="Q516" s="48"/>
      <c r="R516" s="19"/>
    </row>
    <row r="517" spans="1:18" ht="25.5">
      <c r="A517" s="30">
        <v>2</v>
      </c>
      <c r="B517" s="19"/>
      <c r="C517" s="49" t="s">
        <v>198</v>
      </c>
      <c r="D517" s="117" t="s">
        <v>135</v>
      </c>
      <c r="E517" s="61">
        <v>1200</v>
      </c>
      <c r="F517" s="13">
        <v>3</v>
      </c>
      <c r="G517" s="30">
        <f t="shared" ref="G517:G539" si="57">F517*E517</f>
        <v>3600</v>
      </c>
      <c r="H517" s="2"/>
      <c r="I517" s="19"/>
      <c r="J517" s="19"/>
      <c r="K517" s="19"/>
      <c r="L517" s="19"/>
      <c r="M517" s="19"/>
      <c r="N517" s="19"/>
      <c r="O517" s="19"/>
      <c r="P517" s="19"/>
      <c r="Q517" s="19"/>
      <c r="R517" s="19"/>
    </row>
    <row r="518" spans="1:18" ht="25.5">
      <c r="A518" s="30">
        <v>3</v>
      </c>
      <c r="B518" s="19" t="s">
        <v>199</v>
      </c>
      <c r="C518" s="49" t="s">
        <v>200</v>
      </c>
      <c r="D518" s="117" t="s">
        <v>135</v>
      </c>
      <c r="E518" s="61">
        <v>600</v>
      </c>
      <c r="F518" s="13">
        <v>7</v>
      </c>
      <c r="G518" s="30">
        <f t="shared" si="57"/>
        <v>4200</v>
      </c>
      <c r="H518" s="2"/>
      <c r="I518" s="19"/>
      <c r="J518" s="19"/>
      <c r="K518" s="19"/>
      <c r="L518" s="19"/>
      <c r="M518" s="19"/>
      <c r="N518" s="19"/>
      <c r="O518" s="19"/>
      <c r="P518" s="19"/>
      <c r="Q518" s="19"/>
      <c r="R518" s="19"/>
    </row>
    <row r="519" spans="1:18" ht="25.5">
      <c r="A519" s="30">
        <v>4</v>
      </c>
      <c r="B519" s="19" t="s">
        <v>201</v>
      </c>
      <c r="C519" s="49" t="s">
        <v>202</v>
      </c>
      <c r="D519" s="117" t="s">
        <v>135</v>
      </c>
      <c r="E519" s="61">
        <v>600</v>
      </c>
      <c r="F519" s="13">
        <v>2</v>
      </c>
      <c r="G519" s="30">
        <f t="shared" si="57"/>
        <v>1200</v>
      </c>
      <c r="H519" s="2"/>
      <c r="I519" s="19"/>
      <c r="J519" s="19"/>
      <c r="K519" s="19"/>
      <c r="L519" s="19"/>
      <c r="M519" s="19"/>
      <c r="N519" s="19"/>
      <c r="O519" s="19"/>
      <c r="P519" s="19"/>
      <c r="Q519" s="19"/>
      <c r="R519" s="19"/>
    </row>
    <row r="520" spans="1:18" ht="25.5">
      <c r="A520" s="30">
        <v>5</v>
      </c>
      <c r="B520" s="19" t="s">
        <v>203</v>
      </c>
      <c r="C520" s="49" t="s">
        <v>204</v>
      </c>
      <c r="D520" s="117" t="s">
        <v>135</v>
      </c>
      <c r="E520" s="61">
        <v>400</v>
      </c>
      <c r="F520" s="13">
        <v>2</v>
      </c>
      <c r="G520" s="30">
        <f t="shared" si="57"/>
        <v>800</v>
      </c>
      <c r="H520" s="2"/>
      <c r="I520" s="19"/>
      <c r="J520" s="19"/>
      <c r="K520" s="19"/>
      <c r="L520" s="19"/>
      <c r="M520" s="19"/>
      <c r="N520" s="19"/>
      <c r="O520" s="19"/>
      <c r="P520" s="19"/>
      <c r="Q520" s="19"/>
      <c r="R520" s="19"/>
    </row>
    <row r="521" spans="1:18" ht="25.5">
      <c r="A521" s="30">
        <v>6</v>
      </c>
      <c r="B521" s="19" t="s">
        <v>205</v>
      </c>
      <c r="C521" s="49" t="s">
        <v>206</v>
      </c>
      <c r="D521" s="117" t="s">
        <v>135</v>
      </c>
      <c r="E521" s="61">
        <v>150</v>
      </c>
      <c r="F521" s="13">
        <v>6</v>
      </c>
      <c r="G521" s="30">
        <f t="shared" si="57"/>
        <v>900</v>
      </c>
      <c r="H521" s="2"/>
      <c r="I521" s="19"/>
      <c r="J521" s="19"/>
      <c r="K521" s="19"/>
      <c r="L521" s="19"/>
      <c r="M521" s="19"/>
      <c r="N521" s="19"/>
      <c r="O521" s="19"/>
      <c r="P521" s="19"/>
      <c r="Q521" s="19"/>
      <c r="R521" s="19"/>
    </row>
    <row r="522" spans="1:18" ht="25.5">
      <c r="A522" s="30">
        <v>7</v>
      </c>
      <c r="B522" s="19"/>
      <c r="C522" s="49" t="s">
        <v>207</v>
      </c>
      <c r="D522" s="117" t="s">
        <v>135</v>
      </c>
      <c r="E522" s="61">
        <v>795</v>
      </c>
      <c r="F522" s="13">
        <v>3</v>
      </c>
      <c r="G522" s="30">
        <f t="shared" si="57"/>
        <v>2385</v>
      </c>
      <c r="H522" s="2"/>
      <c r="I522" s="19"/>
      <c r="J522" s="61"/>
      <c r="K522" s="19"/>
      <c r="L522" s="19"/>
      <c r="M522" s="19"/>
      <c r="N522" s="19"/>
      <c r="O522" s="19"/>
      <c r="P522" s="19"/>
      <c r="Q522" s="19"/>
      <c r="R522" s="19"/>
    </row>
    <row r="523" spans="1:18" ht="25.5">
      <c r="A523" s="30">
        <v>8</v>
      </c>
      <c r="B523" s="19" t="s">
        <v>208</v>
      </c>
      <c r="C523" s="49" t="s">
        <v>209</v>
      </c>
      <c r="D523" s="117" t="s">
        <v>210</v>
      </c>
      <c r="E523" s="61">
        <v>40000</v>
      </c>
      <c r="F523" s="118">
        <v>0.27500000000000002</v>
      </c>
      <c r="G523" s="30">
        <f>F523*E523</f>
        <v>11000</v>
      </c>
      <c r="H523" s="61">
        <v>2.5000000000000001E-2</v>
      </c>
      <c r="I523" s="19"/>
      <c r="J523" s="61"/>
      <c r="K523" s="19"/>
      <c r="L523" s="19"/>
      <c r="M523" s="19"/>
      <c r="N523" s="19"/>
      <c r="O523" s="19"/>
      <c r="P523" s="19"/>
      <c r="Q523" s="50"/>
      <c r="R523" s="19"/>
    </row>
    <row r="524" spans="1:18">
      <c r="A524" s="30">
        <v>9</v>
      </c>
      <c r="B524" s="19" t="s">
        <v>211</v>
      </c>
      <c r="C524" s="19" t="s">
        <v>212</v>
      </c>
      <c r="D524" s="30" t="s">
        <v>135</v>
      </c>
      <c r="E524" s="61">
        <v>28540</v>
      </c>
      <c r="F524" s="30">
        <v>1</v>
      </c>
      <c r="G524" s="30">
        <f t="shared" si="57"/>
        <v>28540</v>
      </c>
      <c r="H524" s="2"/>
      <c r="I524" s="19"/>
      <c r="J524" s="19"/>
      <c r="K524" s="19"/>
      <c r="L524" s="19"/>
      <c r="M524" s="19"/>
      <c r="N524" s="19"/>
      <c r="O524" s="19"/>
      <c r="P524" s="19"/>
      <c r="Q524" s="19"/>
      <c r="R524" s="19"/>
    </row>
    <row r="525" spans="1:18">
      <c r="A525" s="30">
        <v>10</v>
      </c>
      <c r="B525" s="19" t="s">
        <v>213</v>
      </c>
      <c r="C525" s="50" t="s">
        <v>214</v>
      </c>
      <c r="D525" s="119" t="s">
        <v>215</v>
      </c>
      <c r="E525" s="61">
        <v>231</v>
      </c>
      <c r="F525" s="30">
        <v>180</v>
      </c>
      <c r="G525" s="30">
        <f t="shared" si="57"/>
        <v>41580</v>
      </c>
      <c r="H525" s="61"/>
      <c r="I525" s="19"/>
      <c r="J525" s="19"/>
      <c r="K525" s="19"/>
      <c r="L525" s="19"/>
      <c r="M525" s="19"/>
      <c r="N525" s="19"/>
      <c r="O525" s="19"/>
      <c r="P525" s="19"/>
      <c r="Q525" s="50"/>
      <c r="R525" s="19"/>
    </row>
    <row r="526" spans="1:18">
      <c r="A526" s="30">
        <v>11</v>
      </c>
      <c r="B526" s="19" t="s">
        <v>216</v>
      </c>
      <c r="C526" s="19" t="s">
        <v>217</v>
      </c>
      <c r="D526" s="119" t="s">
        <v>215</v>
      </c>
      <c r="E526" s="61">
        <v>140</v>
      </c>
      <c r="F526" s="30">
        <v>85</v>
      </c>
      <c r="G526" s="30">
        <f t="shared" si="57"/>
        <v>11900</v>
      </c>
      <c r="H526" s="2"/>
      <c r="I526" s="19"/>
      <c r="J526" s="19"/>
      <c r="K526" s="19"/>
      <c r="L526" s="19"/>
      <c r="M526" s="19"/>
      <c r="N526" s="19"/>
      <c r="O526" s="19"/>
      <c r="P526" s="19"/>
      <c r="Q526" s="51"/>
      <c r="R526" s="19"/>
    </row>
    <row r="527" spans="1:18">
      <c r="A527" s="30">
        <v>12</v>
      </c>
      <c r="B527" s="19"/>
      <c r="C527" s="19" t="s">
        <v>218</v>
      </c>
      <c r="D527" s="119" t="s">
        <v>135</v>
      </c>
      <c r="E527" s="61">
        <v>16.68</v>
      </c>
      <c r="F527" s="30">
        <v>86</v>
      </c>
      <c r="G527" s="30">
        <f t="shared" si="57"/>
        <v>1434.48</v>
      </c>
      <c r="H527" s="2"/>
      <c r="I527" s="19"/>
      <c r="J527" s="19"/>
      <c r="K527" s="19"/>
      <c r="L527" s="19"/>
      <c r="M527" s="19"/>
      <c r="N527" s="19"/>
      <c r="O527" s="19"/>
      <c r="P527" s="19"/>
      <c r="Q527" s="19"/>
      <c r="R527" s="19"/>
    </row>
    <row r="528" spans="1:18">
      <c r="A528" s="30">
        <v>13</v>
      </c>
      <c r="B528" s="19"/>
      <c r="C528" s="52" t="s">
        <v>219</v>
      </c>
      <c r="D528" s="119" t="s">
        <v>135</v>
      </c>
      <c r="E528" s="61">
        <v>30000</v>
      </c>
      <c r="F528" s="30">
        <v>1</v>
      </c>
      <c r="G528" s="30">
        <f t="shared" si="57"/>
        <v>30000</v>
      </c>
      <c r="H528" s="2"/>
      <c r="I528" s="19"/>
      <c r="J528" s="19"/>
      <c r="K528" s="19"/>
      <c r="L528" s="19"/>
      <c r="M528" s="19"/>
      <c r="N528" s="19"/>
      <c r="O528" s="19"/>
      <c r="P528" s="19"/>
      <c r="Q528" s="19"/>
      <c r="R528" s="19"/>
    </row>
    <row r="529" spans="1:18">
      <c r="A529" s="30">
        <v>14</v>
      </c>
      <c r="B529" s="19"/>
      <c r="C529" s="52" t="s">
        <v>220</v>
      </c>
      <c r="D529" s="119" t="s">
        <v>135</v>
      </c>
      <c r="E529" s="61">
        <v>30000</v>
      </c>
      <c r="F529" s="30">
        <v>3</v>
      </c>
      <c r="G529" s="30">
        <f t="shared" si="57"/>
        <v>90000</v>
      </c>
      <c r="H529" s="2"/>
      <c r="I529" s="19"/>
      <c r="J529" s="19"/>
      <c r="K529" s="19"/>
      <c r="L529" s="19"/>
      <c r="M529" s="19"/>
      <c r="N529" s="19"/>
      <c r="O529" s="19"/>
      <c r="P529" s="19"/>
      <c r="Q529" s="19"/>
      <c r="R529" s="19"/>
    </row>
    <row r="530" spans="1:18">
      <c r="A530" s="30">
        <v>15</v>
      </c>
      <c r="B530" s="19"/>
      <c r="C530" s="53" t="s">
        <v>221</v>
      </c>
      <c r="D530" s="119" t="s">
        <v>135</v>
      </c>
      <c r="E530" s="61">
        <v>3621</v>
      </c>
      <c r="F530" s="30">
        <v>56</v>
      </c>
      <c r="G530" s="30">
        <f t="shared" si="57"/>
        <v>202776</v>
      </c>
      <c r="H530" s="2"/>
      <c r="I530" s="19"/>
      <c r="J530" s="19"/>
      <c r="K530" s="19"/>
      <c r="L530" s="19"/>
      <c r="M530" s="19"/>
      <c r="N530" s="19"/>
      <c r="O530" s="19"/>
      <c r="P530" s="19"/>
      <c r="Q530" s="19"/>
      <c r="R530" s="19"/>
    </row>
    <row r="531" spans="1:18">
      <c r="A531" s="30">
        <v>16</v>
      </c>
      <c r="B531" s="19"/>
      <c r="C531" s="53" t="s">
        <v>222</v>
      </c>
      <c r="D531" s="119" t="s">
        <v>135</v>
      </c>
      <c r="E531" s="61">
        <v>1917</v>
      </c>
      <c r="F531" s="30">
        <v>26</v>
      </c>
      <c r="G531" s="30">
        <f t="shared" si="57"/>
        <v>49842</v>
      </c>
      <c r="H531" s="2"/>
      <c r="I531" s="19"/>
      <c r="J531" s="19"/>
      <c r="K531" s="19"/>
      <c r="L531" s="19"/>
      <c r="M531" s="19"/>
      <c r="N531" s="19"/>
      <c r="O531" s="19"/>
      <c r="P531" s="19"/>
      <c r="Q531" s="19"/>
      <c r="R531" s="19"/>
    </row>
    <row r="532" spans="1:18">
      <c r="A532" s="30">
        <v>17</v>
      </c>
      <c r="B532" s="19"/>
      <c r="C532" s="28" t="s">
        <v>223</v>
      </c>
      <c r="D532" s="119" t="s">
        <v>135</v>
      </c>
      <c r="E532" s="61">
        <v>3000</v>
      </c>
      <c r="F532" s="30">
        <v>1</v>
      </c>
      <c r="G532" s="30">
        <f t="shared" si="57"/>
        <v>3000</v>
      </c>
      <c r="H532" s="2"/>
      <c r="I532" s="19"/>
      <c r="J532" s="19"/>
      <c r="K532" s="19"/>
      <c r="L532" s="19"/>
      <c r="M532" s="19"/>
      <c r="N532" s="19"/>
      <c r="O532" s="19"/>
      <c r="P532" s="19"/>
      <c r="Q532" s="19"/>
      <c r="R532" s="19"/>
    </row>
    <row r="533" spans="1:18" ht="25.5">
      <c r="A533" s="30">
        <v>18</v>
      </c>
      <c r="B533" s="19"/>
      <c r="C533" s="28" t="s">
        <v>224</v>
      </c>
      <c r="D533" s="62" t="s">
        <v>215</v>
      </c>
      <c r="E533" s="61">
        <v>40</v>
      </c>
      <c r="F533" s="61">
        <v>180</v>
      </c>
      <c r="G533" s="61">
        <f>F533*E533</f>
        <v>7200</v>
      </c>
      <c r="H533" s="61"/>
      <c r="I533" s="19"/>
      <c r="J533" s="61"/>
      <c r="K533" s="19"/>
      <c r="L533" s="19"/>
      <c r="M533" s="19"/>
      <c r="N533" s="19"/>
      <c r="O533" s="19"/>
      <c r="P533" s="19"/>
      <c r="Q533" s="19"/>
      <c r="R533" s="19"/>
    </row>
    <row r="534" spans="1:18">
      <c r="A534" s="30">
        <v>19</v>
      </c>
      <c r="B534" s="19" t="s">
        <v>225</v>
      </c>
      <c r="C534" s="15" t="s">
        <v>158</v>
      </c>
      <c r="D534" s="62" t="s">
        <v>215</v>
      </c>
      <c r="E534" s="61">
        <v>115.535</v>
      </c>
      <c r="F534" s="61">
        <v>84</v>
      </c>
      <c r="G534" s="61">
        <f t="shared" si="57"/>
        <v>9704.94</v>
      </c>
      <c r="H534" s="61">
        <v>5</v>
      </c>
      <c r="I534" s="30"/>
      <c r="J534" s="19"/>
      <c r="K534" s="19"/>
      <c r="L534" s="19"/>
      <c r="M534" s="19"/>
      <c r="N534" s="19"/>
      <c r="O534" s="19"/>
      <c r="P534" s="19"/>
      <c r="Q534" s="54"/>
      <c r="R534" s="3"/>
    </row>
    <row r="535" spans="1:18" ht="25.5">
      <c r="A535" s="30">
        <v>20</v>
      </c>
      <c r="B535" s="19" t="s">
        <v>203</v>
      </c>
      <c r="C535" s="15" t="s">
        <v>226</v>
      </c>
      <c r="D535" s="119" t="s">
        <v>135</v>
      </c>
      <c r="E535" s="61">
        <v>1015</v>
      </c>
      <c r="F535" s="61">
        <v>1</v>
      </c>
      <c r="G535" s="30">
        <f t="shared" si="57"/>
        <v>1015</v>
      </c>
      <c r="H535" s="2"/>
      <c r="I535" s="19"/>
      <c r="J535" s="19"/>
      <c r="K535" s="19"/>
      <c r="L535" s="19"/>
      <c r="M535" s="19"/>
      <c r="N535" s="19"/>
      <c r="O535" s="19"/>
      <c r="P535" s="19"/>
      <c r="Q535" s="19"/>
      <c r="R535" s="19"/>
    </row>
    <row r="536" spans="1:18" ht="25.5">
      <c r="A536" s="30">
        <v>21</v>
      </c>
      <c r="B536" s="30" t="s">
        <v>227</v>
      </c>
      <c r="C536" s="47" t="s">
        <v>228</v>
      </c>
      <c r="D536" s="3" t="s">
        <v>229</v>
      </c>
      <c r="E536" s="26">
        <v>115535</v>
      </c>
      <c r="F536" s="46">
        <v>1.4770000000000001</v>
      </c>
      <c r="G536" s="33">
        <f t="shared" si="57"/>
        <v>170645.19500000001</v>
      </c>
      <c r="H536" s="2"/>
      <c r="I536" s="19"/>
      <c r="J536" s="19"/>
      <c r="K536" s="19"/>
      <c r="L536" s="19"/>
      <c r="M536" s="19"/>
      <c r="N536" s="19"/>
      <c r="O536" s="19"/>
      <c r="P536" s="19"/>
      <c r="Q536" s="55"/>
      <c r="R536" s="19"/>
    </row>
    <row r="537" spans="1:18" ht="25.5">
      <c r="A537" s="30">
        <v>22</v>
      </c>
      <c r="B537" s="2"/>
      <c r="C537" s="52" t="s">
        <v>230</v>
      </c>
      <c r="D537" s="13" t="s">
        <v>135</v>
      </c>
      <c r="E537" s="33">
        <v>5000</v>
      </c>
      <c r="F537" s="56">
        <v>2</v>
      </c>
      <c r="G537" s="33">
        <f t="shared" si="57"/>
        <v>10000</v>
      </c>
      <c r="H537" s="2"/>
      <c r="I537" s="61"/>
      <c r="J537" s="61"/>
      <c r="K537" s="19"/>
      <c r="L537" s="19"/>
      <c r="M537" s="19"/>
      <c r="N537" s="19"/>
      <c r="O537" s="19"/>
      <c r="P537" s="19"/>
      <c r="Q537" s="55"/>
      <c r="R537" s="19"/>
    </row>
    <row r="538" spans="1:18">
      <c r="A538" s="30">
        <v>23</v>
      </c>
      <c r="B538" s="2"/>
      <c r="C538" s="28" t="s">
        <v>231</v>
      </c>
      <c r="D538" s="3" t="s">
        <v>135</v>
      </c>
      <c r="E538" s="61">
        <v>49560</v>
      </c>
      <c r="F538" s="61">
        <v>1</v>
      </c>
      <c r="G538" s="61">
        <f t="shared" si="57"/>
        <v>49560</v>
      </c>
      <c r="H538" s="19"/>
      <c r="I538" s="61"/>
      <c r="J538" s="61"/>
      <c r="K538" s="19"/>
      <c r="L538" s="19"/>
      <c r="M538" s="19"/>
      <c r="N538" s="19"/>
      <c r="O538" s="19"/>
      <c r="P538" s="19"/>
      <c r="Q538" s="55"/>
      <c r="R538" s="19"/>
    </row>
    <row r="539" spans="1:18">
      <c r="A539" s="30">
        <v>24</v>
      </c>
      <c r="B539" s="2"/>
      <c r="C539" s="28" t="s">
        <v>232</v>
      </c>
      <c r="D539" s="3" t="s">
        <v>233</v>
      </c>
      <c r="E539" s="61">
        <v>395.3</v>
      </c>
      <c r="F539" s="61">
        <v>5</v>
      </c>
      <c r="G539" s="61">
        <f t="shared" si="57"/>
        <v>1976.5</v>
      </c>
      <c r="H539" s="19"/>
      <c r="I539" s="61"/>
      <c r="J539" s="61"/>
      <c r="K539" s="19"/>
      <c r="L539" s="19"/>
      <c r="M539" s="19"/>
      <c r="N539" s="19"/>
      <c r="O539" s="19"/>
      <c r="P539" s="19"/>
      <c r="Q539" s="55"/>
      <c r="R539" s="19"/>
    </row>
    <row r="540" spans="1:18" ht="25.5">
      <c r="A540" s="30">
        <v>25</v>
      </c>
      <c r="B540" s="19"/>
      <c r="C540" s="49" t="s">
        <v>234</v>
      </c>
      <c r="D540" s="13" t="s">
        <v>135</v>
      </c>
      <c r="E540" s="61">
        <v>1000</v>
      </c>
      <c r="F540" s="19"/>
      <c r="G540" s="61"/>
      <c r="H540" s="30"/>
      <c r="I540" s="19"/>
      <c r="J540" s="13">
        <v>48</v>
      </c>
      <c r="K540" s="30">
        <f>J540*E540</f>
        <v>48000</v>
      </c>
      <c r="L540" s="19"/>
      <c r="M540" s="19"/>
      <c r="N540" s="19"/>
      <c r="O540" s="19"/>
      <c r="P540" s="19"/>
      <c r="Q540" s="19"/>
      <c r="R540" s="19"/>
    </row>
    <row r="541" spans="1:18" ht="25.5">
      <c r="A541" s="30">
        <v>26</v>
      </c>
      <c r="B541" s="19"/>
      <c r="C541" s="29" t="s">
        <v>235</v>
      </c>
      <c r="D541" s="62" t="s">
        <v>135</v>
      </c>
      <c r="E541" s="61">
        <v>2000</v>
      </c>
      <c r="F541" s="19"/>
      <c r="G541" s="61"/>
      <c r="H541" s="30"/>
      <c r="I541" s="19"/>
      <c r="J541" s="61">
        <v>12</v>
      </c>
      <c r="K541" s="61">
        <f>J541*E541</f>
        <v>24000</v>
      </c>
      <c r="L541" s="19"/>
      <c r="M541" s="19"/>
      <c r="N541" s="19"/>
      <c r="O541" s="19"/>
      <c r="P541" s="19"/>
      <c r="Q541" s="19"/>
      <c r="R541" s="19"/>
    </row>
    <row r="542" spans="1:18">
      <c r="A542" s="30">
        <v>27</v>
      </c>
      <c r="B542" s="19" t="s">
        <v>236</v>
      </c>
      <c r="C542" s="19" t="s">
        <v>237</v>
      </c>
      <c r="D542" s="119" t="s">
        <v>135</v>
      </c>
      <c r="E542" s="61">
        <v>300</v>
      </c>
      <c r="F542" s="19"/>
      <c r="G542" s="61"/>
      <c r="H542" s="30"/>
      <c r="I542" s="19"/>
      <c r="J542" s="30">
        <v>4</v>
      </c>
      <c r="K542" s="30">
        <f t="shared" ref="K542:K544" si="58">J542*E542</f>
        <v>1200</v>
      </c>
      <c r="L542" s="19"/>
      <c r="M542" s="19"/>
      <c r="N542" s="19"/>
      <c r="O542" s="19"/>
      <c r="P542" s="19"/>
      <c r="Q542" s="19"/>
      <c r="R542" s="19"/>
    </row>
    <row r="543" spans="1:18">
      <c r="A543" s="30">
        <v>28</v>
      </c>
      <c r="B543" s="19"/>
      <c r="C543" s="19" t="s">
        <v>238</v>
      </c>
      <c r="D543" s="119" t="s">
        <v>135</v>
      </c>
      <c r="E543" s="61">
        <v>500</v>
      </c>
      <c r="F543" s="19"/>
      <c r="G543" s="61"/>
      <c r="H543" s="30"/>
      <c r="I543" s="19"/>
      <c r="J543" s="30">
        <v>3</v>
      </c>
      <c r="K543" s="30">
        <f t="shared" si="58"/>
        <v>1500</v>
      </c>
      <c r="L543" s="19"/>
      <c r="M543" s="19"/>
      <c r="N543" s="19"/>
      <c r="O543" s="19"/>
      <c r="P543" s="19"/>
      <c r="Q543" s="19"/>
      <c r="R543" s="19"/>
    </row>
    <row r="544" spans="1:18">
      <c r="A544" s="30">
        <v>29</v>
      </c>
      <c r="B544" s="19" t="s">
        <v>239</v>
      </c>
      <c r="C544" s="19" t="s">
        <v>240</v>
      </c>
      <c r="D544" s="119" t="s">
        <v>135</v>
      </c>
      <c r="E544" s="61">
        <v>350</v>
      </c>
      <c r="F544" s="19"/>
      <c r="G544" s="61"/>
      <c r="H544" s="30"/>
      <c r="I544" s="19"/>
      <c r="J544" s="30">
        <v>10</v>
      </c>
      <c r="K544" s="30">
        <f t="shared" si="58"/>
        <v>3500</v>
      </c>
      <c r="L544" s="19"/>
      <c r="M544" s="19"/>
      <c r="N544" s="19"/>
      <c r="O544" s="19"/>
      <c r="P544" s="19"/>
      <c r="Q544" s="19"/>
      <c r="R544" s="19"/>
    </row>
    <row r="545" spans="1:18">
      <c r="A545" s="30">
        <v>30</v>
      </c>
      <c r="B545" s="19" t="s">
        <v>241</v>
      </c>
      <c r="C545" s="28" t="s">
        <v>242</v>
      </c>
      <c r="D545" s="119" t="s">
        <v>135</v>
      </c>
      <c r="E545" s="61">
        <v>150</v>
      </c>
      <c r="F545" s="19"/>
      <c r="G545" s="19"/>
      <c r="H545" s="30"/>
      <c r="I545" s="19"/>
      <c r="J545" s="30"/>
      <c r="K545" s="19"/>
      <c r="L545" s="30">
        <v>7</v>
      </c>
      <c r="M545" s="30">
        <f>L545*E545</f>
        <v>1050</v>
      </c>
      <c r="N545" s="19"/>
      <c r="O545" s="19"/>
      <c r="P545" s="19"/>
      <c r="Q545" s="19"/>
      <c r="R545" s="19"/>
    </row>
    <row r="546" spans="1:18">
      <c r="A546" s="30">
        <v>31</v>
      </c>
      <c r="B546" s="19" t="s">
        <v>243</v>
      </c>
      <c r="C546" s="28" t="s">
        <v>244</v>
      </c>
      <c r="D546" s="119" t="s">
        <v>215</v>
      </c>
      <c r="E546" s="61">
        <v>45</v>
      </c>
      <c r="F546" s="19"/>
      <c r="G546" s="19"/>
      <c r="H546" s="30"/>
      <c r="I546" s="19"/>
      <c r="J546" s="30"/>
      <c r="K546" s="19"/>
      <c r="L546" s="30">
        <v>74</v>
      </c>
      <c r="M546" s="30">
        <f t="shared" ref="M546:M578" si="59">L546*E546</f>
        <v>3330</v>
      </c>
      <c r="N546" s="19"/>
      <c r="O546" s="19"/>
      <c r="P546" s="19"/>
      <c r="Q546" s="19"/>
      <c r="R546" s="19"/>
    </row>
    <row r="547" spans="1:18">
      <c r="A547" s="30">
        <v>32</v>
      </c>
      <c r="B547" s="19" t="s">
        <v>245</v>
      </c>
      <c r="C547" s="28" t="s">
        <v>246</v>
      </c>
      <c r="D547" s="119" t="s">
        <v>135</v>
      </c>
      <c r="E547" s="61">
        <v>1200</v>
      </c>
      <c r="F547" s="19"/>
      <c r="G547" s="19"/>
      <c r="H547" s="30"/>
      <c r="I547" s="19"/>
      <c r="J547" s="30"/>
      <c r="K547" s="19"/>
      <c r="L547" s="30">
        <v>2</v>
      </c>
      <c r="M547" s="30">
        <f t="shared" si="59"/>
        <v>2400</v>
      </c>
      <c r="N547" s="19"/>
      <c r="O547" s="19"/>
      <c r="P547" s="19"/>
      <c r="Q547" s="19"/>
      <c r="R547" s="19"/>
    </row>
    <row r="548" spans="1:18">
      <c r="A548" s="30">
        <v>33</v>
      </c>
      <c r="B548" s="19" t="s">
        <v>247</v>
      </c>
      <c r="C548" s="28" t="s">
        <v>248</v>
      </c>
      <c r="D548" s="119" t="s">
        <v>135</v>
      </c>
      <c r="E548" s="61">
        <v>1500</v>
      </c>
      <c r="F548" s="19"/>
      <c r="G548" s="19"/>
      <c r="H548" s="30"/>
      <c r="I548" s="19"/>
      <c r="J548" s="30"/>
      <c r="K548" s="19"/>
      <c r="L548" s="30">
        <v>1</v>
      </c>
      <c r="M548" s="30">
        <f t="shared" si="59"/>
        <v>1500</v>
      </c>
      <c r="N548" s="19"/>
      <c r="O548" s="19"/>
      <c r="P548" s="19"/>
      <c r="Q548" s="19"/>
      <c r="R548" s="19"/>
    </row>
    <row r="549" spans="1:18">
      <c r="A549" s="30">
        <v>34</v>
      </c>
      <c r="B549" s="19"/>
      <c r="C549" s="28" t="s">
        <v>249</v>
      </c>
      <c r="D549" s="119" t="s">
        <v>135</v>
      </c>
      <c r="E549" s="61">
        <v>175</v>
      </c>
      <c r="F549" s="19"/>
      <c r="G549" s="19"/>
      <c r="H549" s="30"/>
      <c r="I549" s="19"/>
      <c r="J549" s="30"/>
      <c r="K549" s="19"/>
      <c r="L549" s="30">
        <v>12</v>
      </c>
      <c r="M549" s="30">
        <f t="shared" si="59"/>
        <v>2100</v>
      </c>
      <c r="N549" s="19"/>
      <c r="O549" s="19"/>
      <c r="P549" s="19"/>
      <c r="Q549" s="19"/>
      <c r="R549" s="19"/>
    </row>
    <row r="550" spans="1:18">
      <c r="A550" s="30">
        <v>35</v>
      </c>
      <c r="B550" s="19"/>
      <c r="C550" s="28" t="s">
        <v>250</v>
      </c>
      <c r="D550" s="119" t="s">
        <v>135</v>
      </c>
      <c r="E550" s="61">
        <v>30</v>
      </c>
      <c r="F550" s="19"/>
      <c r="G550" s="19"/>
      <c r="H550" s="30"/>
      <c r="I550" s="19"/>
      <c r="J550" s="30"/>
      <c r="K550" s="19"/>
      <c r="L550" s="30">
        <v>42</v>
      </c>
      <c r="M550" s="30">
        <f t="shared" si="59"/>
        <v>1260</v>
      </c>
      <c r="N550" s="19"/>
      <c r="O550" s="19"/>
      <c r="P550" s="19"/>
      <c r="Q550" s="19"/>
      <c r="R550" s="19"/>
    </row>
    <row r="551" spans="1:18">
      <c r="A551" s="30">
        <v>36</v>
      </c>
      <c r="B551" s="19"/>
      <c r="C551" s="28" t="s">
        <v>251</v>
      </c>
      <c r="D551" s="119" t="s">
        <v>135</v>
      </c>
      <c r="E551" s="61">
        <v>30</v>
      </c>
      <c r="F551" s="19"/>
      <c r="G551" s="19"/>
      <c r="H551" s="30"/>
      <c r="I551" s="19"/>
      <c r="J551" s="30"/>
      <c r="K551" s="19"/>
      <c r="L551" s="30">
        <v>28</v>
      </c>
      <c r="M551" s="30">
        <f t="shared" si="59"/>
        <v>840</v>
      </c>
      <c r="N551" s="19"/>
      <c r="O551" s="19"/>
      <c r="P551" s="19"/>
      <c r="Q551" s="19"/>
      <c r="R551" s="19"/>
    </row>
    <row r="552" spans="1:18">
      <c r="A552" s="30">
        <v>37</v>
      </c>
      <c r="B552" s="19"/>
      <c r="C552" s="28" t="s">
        <v>252</v>
      </c>
      <c r="D552" s="119" t="s">
        <v>135</v>
      </c>
      <c r="E552" s="61">
        <v>1000</v>
      </c>
      <c r="F552" s="19"/>
      <c r="G552" s="19"/>
      <c r="H552" s="30"/>
      <c r="I552" s="19"/>
      <c r="J552" s="30"/>
      <c r="K552" s="19"/>
      <c r="L552" s="30">
        <v>5</v>
      </c>
      <c r="M552" s="30">
        <f t="shared" si="59"/>
        <v>5000</v>
      </c>
      <c r="N552" s="19"/>
      <c r="O552" s="19"/>
      <c r="P552" s="19"/>
      <c r="Q552" s="19"/>
      <c r="R552" s="19"/>
    </row>
    <row r="553" spans="1:18">
      <c r="A553" s="30">
        <v>38</v>
      </c>
      <c r="B553" s="19"/>
      <c r="C553" s="28" t="s">
        <v>253</v>
      </c>
      <c r="D553" s="119" t="s">
        <v>135</v>
      </c>
      <c r="E553" s="61">
        <v>1000</v>
      </c>
      <c r="F553" s="19"/>
      <c r="G553" s="19"/>
      <c r="H553" s="30"/>
      <c r="I553" s="19"/>
      <c r="J553" s="30"/>
      <c r="K553" s="19"/>
      <c r="L553" s="30">
        <v>2</v>
      </c>
      <c r="M553" s="30">
        <f t="shared" si="59"/>
        <v>2000</v>
      </c>
      <c r="N553" s="19"/>
      <c r="O553" s="19"/>
      <c r="P553" s="19"/>
      <c r="Q553" s="19"/>
      <c r="R553" s="19"/>
    </row>
    <row r="554" spans="1:18">
      <c r="A554" s="30">
        <v>39</v>
      </c>
      <c r="B554" s="19" t="s">
        <v>254</v>
      </c>
      <c r="C554" s="28" t="s">
        <v>255</v>
      </c>
      <c r="D554" s="119" t="s">
        <v>135</v>
      </c>
      <c r="E554" s="61">
        <v>20</v>
      </c>
      <c r="F554" s="19"/>
      <c r="G554" s="19"/>
      <c r="H554" s="120"/>
      <c r="I554" s="19"/>
      <c r="J554" s="30"/>
      <c r="K554" s="19"/>
      <c r="L554" s="30">
        <v>331</v>
      </c>
      <c r="M554" s="30">
        <f t="shared" si="59"/>
        <v>6620</v>
      </c>
      <c r="N554" s="19"/>
      <c r="O554" s="19"/>
      <c r="P554" s="19"/>
      <c r="Q554" s="19"/>
      <c r="R554" s="19"/>
    </row>
    <row r="555" spans="1:18">
      <c r="A555" s="30">
        <v>40</v>
      </c>
      <c r="B555" s="19" t="s">
        <v>256</v>
      </c>
      <c r="C555" s="28" t="s">
        <v>257</v>
      </c>
      <c r="D555" s="119" t="s">
        <v>135</v>
      </c>
      <c r="E555" s="61">
        <v>25</v>
      </c>
      <c r="F555" s="19"/>
      <c r="G555" s="19"/>
      <c r="H555" s="30"/>
      <c r="I555" s="19"/>
      <c r="J555" s="30"/>
      <c r="K555" s="19"/>
      <c r="L555" s="30">
        <v>571</v>
      </c>
      <c r="M555" s="30">
        <f t="shared" si="59"/>
        <v>14275</v>
      </c>
      <c r="N555" s="19"/>
      <c r="O555" s="19"/>
      <c r="P555" s="19"/>
      <c r="Q555" s="19"/>
      <c r="R555" s="19"/>
    </row>
    <row r="556" spans="1:18">
      <c r="A556" s="30">
        <v>41</v>
      </c>
      <c r="B556" s="19"/>
      <c r="C556" s="52" t="s">
        <v>258</v>
      </c>
      <c r="D556" s="119" t="s">
        <v>135</v>
      </c>
      <c r="E556" s="61">
        <v>1000</v>
      </c>
      <c r="F556" s="19"/>
      <c r="G556" s="19"/>
      <c r="H556" s="30"/>
      <c r="I556" s="19"/>
      <c r="J556" s="30"/>
      <c r="K556" s="19"/>
      <c r="L556" s="30">
        <v>2</v>
      </c>
      <c r="M556" s="30">
        <f t="shared" si="59"/>
        <v>2000</v>
      </c>
      <c r="N556" s="19"/>
      <c r="O556" s="19"/>
      <c r="P556" s="19"/>
      <c r="Q556" s="19"/>
      <c r="R556" s="19"/>
    </row>
    <row r="557" spans="1:18">
      <c r="A557" s="30">
        <v>42</v>
      </c>
      <c r="B557" s="19"/>
      <c r="C557" s="52" t="s">
        <v>259</v>
      </c>
      <c r="D557" s="119" t="s">
        <v>135</v>
      </c>
      <c r="E557" s="61">
        <v>1000</v>
      </c>
      <c r="F557" s="19"/>
      <c r="G557" s="19"/>
      <c r="H557" s="30"/>
      <c r="I557" s="19"/>
      <c r="J557" s="30"/>
      <c r="K557" s="19"/>
      <c r="L557" s="30">
        <v>2</v>
      </c>
      <c r="M557" s="30">
        <f t="shared" si="59"/>
        <v>2000</v>
      </c>
      <c r="N557" s="19"/>
      <c r="O557" s="19"/>
      <c r="P557" s="19"/>
      <c r="Q557" s="19"/>
      <c r="R557" s="19"/>
    </row>
    <row r="558" spans="1:18" ht="25.5">
      <c r="A558" s="30">
        <v>43</v>
      </c>
      <c r="B558" s="19"/>
      <c r="C558" s="28" t="s">
        <v>260</v>
      </c>
      <c r="D558" s="119" t="s">
        <v>135</v>
      </c>
      <c r="E558" s="61">
        <v>20</v>
      </c>
      <c r="F558" s="19"/>
      <c r="G558" s="19"/>
      <c r="H558" s="30"/>
      <c r="I558" s="19"/>
      <c r="J558" s="30"/>
      <c r="K558" s="19"/>
      <c r="L558" s="30">
        <v>13</v>
      </c>
      <c r="M558" s="30">
        <f t="shared" si="59"/>
        <v>260</v>
      </c>
      <c r="N558" s="19"/>
      <c r="O558" s="19"/>
      <c r="P558" s="19"/>
      <c r="Q558" s="19"/>
      <c r="R558" s="19"/>
    </row>
    <row r="559" spans="1:18" ht="25.5">
      <c r="A559" s="30">
        <v>44</v>
      </c>
      <c r="B559" s="19"/>
      <c r="C559" s="28" t="s">
        <v>261</v>
      </c>
      <c r="D559" s="119" t="s">
        <v>135</v>
      </c>
      <c r="E559" s="61">
        <v>20</v>
      </c>
      <c r="F559" s="19"/>
      <c r="G559" s="19"/>
      <c r="H559" s="30"/>
      <c r="I559" s="19"/>
      <c r="J559" s="30"/>
      <c r="K559" s="19"/>
      <c r="L559" s="30">
        <v>2</v>
      </c>
      <c r="M559" s="30">
        <f t="shared" si="59"/>
        <v>40</v>
      </c>
      <c r="N559" s="19"/>
      <c r="O559" s="19"/>
      <c r="P559" s="19"/>
      <c r="Q559" s="19"/>
      <c r="R559" s="19"/>
    </row>
    <row r="560" spans="1:18" ht="25.5">
      <c r="A560" s="30">
        <v>45</v>
      </c>
      <c r="B560" s="19"/>
      <c r="C560" s="28" t="s">
        <v>262</v>
      </c>
      <c r="D560" s="119" t="s">
        <v>135</v>
      </c>
      <c r="E560" s="61">
        <v>1000</v>
      </c>
      <c r="F560" s="19"/>
      <c r="G560" s="19"/>
      <c r="H560" s="30"/>
      <c r="I560" s="19"/>
      <c r="J560" s="30"/>
      <c r="K560" s="19"/>
      <c r="L560" s="30">
        <v>1</v>
      </c>
      <c r="M560" s="30">
        <f t="shared" si="59"/>
        <v>1000</v>
      </c>
      <c r="N560" s="19"/>
      <c r="O560" s="19"/>
      <c r="P560" s="19"/>
      <c r="Q560" s="19"/>
      <c r="R560" s="19"/>
    </row>
    <row r="561" spans="1:18" ht="38.25">
      <c r="A561" s="30">
        <v>46</v>
      </c>
      <c r="B561" s="19"/>
      <c r="C561" s="25" t="s">
        <v>263</v>
      </c>
      <c r="D561" s="62" t="s">
        <v>264</v>
      </c>
      <c r="E561" s="61">
        <v>80</v>
      </c>
      <c r="F561" s="19"/>
      <c r="G561" s="19"/>
      <c r="H561" s="30"/>
      <c r="I561" s="19"/>
      <c r="J561" s="19"/>
      <c r="K561" s="19"/>
      <c r="L561" s="19"/>
      <c r="M561" s="30"/>
      <c r="N561" s="61">
        <v>33</v>
      </c>
      <c r="O561" s="3">
        <f t="shared" ref="O561:O591" si="60">N561*E561</f>
        <v>2640</v>
      </c>
      <c r="P561" s="117" t="s">
        <v>265</v>
      </c>
      <c r="Q561" s="117" t="s">
        <v>266</v>
      </c>
      <c r="R561" s="19"/>
    </row>
    <row r="562" spans="1:18" ht="38.25">
      <c r="A562" s="30">
        <v>47</v>
      </c>
      <c r="B562" s="2" t="s">
        <v>267</v>
      </c>
      <c r="C562" s="25" t="s">
        <v>268</v>
      </c>
      <c r="D562" s="119" t="s">
        <v>135</v>
      </c>
      <c r="E562" s="61">
        <v>50</v>
      </c>
      <c r="F562" s="19"/>
      <c r="G562" s="19"/>
      <c r="H562" s="30"/>
      <c r="I562" s="19"/>
      <c r="J562" s="19"/>
      <c r="K562" s="19"/>
      <c r="L562" s="19"/>
      <c r="M562" s="30"/>
      <c r="N562" s="61">
        <v>4</v>
      </c>
      <c r="O562" s="3">
        <f t="shared" si="60"/>
        <v>200</v>
      </c>
      <c r="P562" s="13" t="s">
        <v>269</v>
      </c>
      <c r="Q562" s="117" t="s">
        <v>270</v>
      </c>
      <c r="R562" s="117" t="s">
        <v>271</v>
      </c>
    </row>
    <row r="563" spans="1:18" ht="25.5">
      <c r="A563" s="30">
        <v>48</v>
      </c>
      <c r="B563" s="2" t="s">
        <v>272</v>
      </c>
      <c r="C563" s="25" t="s">
        <v>273</v>
      </c>
      <c r="D563" s="62" t="s">
        <v>135</v>
      </c>
      <c r="E563" s="61">
        <v>20</v>
      </c>
      <c r="F563" s="19"/>
      <c r="G563" s="19"/>
      <c r="H563" s="30"/>
      <c r="I563" s="19"/>
      <c r="J563" s="19"/>
      <c r="K563" s="19"/>
      <c r="L563" s="19"/>
      <c r="M563" s="30"/>
      <c r="N563" s="61">
        <v>2</v>
      </c>
      <c r="O563" s="3">
        <f t="shared" si="60"/>
        <v>40</v>
      </c>
      <c r="P563" s="117" t="s">
        <v>274</v>
      </c>
      <c r="Q563" s="117" t="s">
        <v>275</v>
      </c>
      <c r="R563" s="19"/>
    </row>
    <row r="564" spans="1:18" ht="25.5">
      <c r="A564" s="30">
        <v>49</v>
      </c>
      <c r="B564" s="19"/>
      <c r="C564" s="25" t="s">
        <v>276</v>
      </c>
      <c r="D564" s="62" t="s">
        <v>264</v>
      </c>
      <c r="E564" s="61">
        <v>10</v>
      </c>
      <c r="F564" s="19"/>
      <c r="G564" s="19"/>
      <c r="H564" s="30"/>
      <c r="I564" s="19"/>
      <c r="J564" s="19"/>
      <c r="K564" s="19"/>
      <c r="L564" s="19"/>
      <c r="M564" s="30"/>
      <c r="N564" s="61">
        <v>18</v>
      </c>
      <c r="O564" s="3">
        <f t="shared" si="60"/>
        <v>180</v>
      </c>
      <c r="P564" s="48"/>
      <c r="Q564" s="30" t="s">
        <v>277</v>
      </c>
      <c r="R564" s="19"/>
    </row>
    <row r="565" spans="1:18" ht="25.5">
      <c r="A565" s="30">
        <v>50</v>
      </c>
      <c r="B565" s="2" t="s">
        <v>278</v>
      </c>
      <c r="C565" s="25" t="s">
        <v>279</v>
      </c>
      <c r="D565" s="62" t="s">
        <v>135</v>
      </c>
      <c r="E565" s="61">
        <v>50</v>
      </c>
      <c r="F565" s="19"/>
      <c r="G565" s="19"/>
      <c r="H565" s="30"/>
      <c r="I565" s="19"/>
      <c r="J565" s="19"/>
      <c r="K565" s="19"/>
      <c r="L565" s="19"/>
      <c r="M565" s="30"/>
      <c r="N565" s="3">
        <v>1</v>
      </c>
      <c r="O565" s="3">
        <f t="shared" si="60"/>
        <v>50</v>
      </c>
      <c r="P565" s="3"/>
      <c r="Q565" s="30" t="s">
        <v>277</v>
      </c>
      <c r="R565" s="19"/>
    </row>
    <row r="566" spans="1:18">
      <c r="A566" s="30">
        <v>51</v>
      </c>
      <c r="B566" s="19"/>
      <c r="C566" s="25" t="s">
        <v>280</v>
      </c>
      <c r="D566" s="121" t="s">
        <v>264</v>
      </c>
      <c r="E566" s="61">
        <v>10</v>
      </c>
      <c r="F566" s="19"/>
      <c r="G566" s="19"/>
      <c r="H566" s="30"/>
      <c r="I566" s="19"/>
      <c r="J566" s="19"/>
      <c r="K566" s="19"/>
      <c r="L566" s="19"/>
      <c r="M566" s="30"/>
      <c r="N566" s="3">
        <v>32</v>
      </c>
      <c r="O566" s="48">
        <f>N566*E566</f>
        <v>320</v>
      </c>
      <c r="P566" s="48"/>
      <c r="Q566" s="30" t="s">
        <v>277</v>
      </c>
      <c r="R566" s="19"/>
    </row>
    <row r="567" spans="1:18" ht="25.5">
      <c r="A567" s="30">
        <v>52</v>
      </c>
      <c r="B567" s="19"/>
      <c r="C567" s="25" t="s">
        <v>281</v>
      </c>
      <c r="D567" s="62" t="s">
        <v>215</v>
      </c>
      <c r="E567" s="61">
        <v>1</v>
      </c>
      <c r="F567" s="19"/>
      <c r="G567" s="19"/>
      <c r="H567" s="30"/>
      <c r="I567" s="19"/>
      <c r="J567" s="19"/>
      <c r="K567" s="19"/>
      <c r="L567" s="19"/>
      <c r="M567" s="30"/>
      <c r="N567" s="3">
        <v>48</v>
      </c>
      <c r="O567" s="3">
        <f t="shared" si="60"/>
        <v>48</v>
      </c>
      <c r="P567" s="3"/>
      <c r="Q567" s="30" t="s">
        <v>277</v>
      </c>
      <c r="R567" s="19"/>
    </row>
    <row r="568" spans="1:18" ht="25.5">
      <c r="A568" s="30">
        <v>53</v>
      </c>
      <c r="B568" s="19"/>
      <c r="C568" s="25" t="s">
        <v>282</v>
      </c>
      <c r="D568" s="62" t="s">
        <v>135</v>
      </c>
      <c r="E568" s="61">
        <v>10</v>
      </c>
      <c r="F568" s="19"/>
      <c r="G568" s="19"/>
      <c r="H568" s="30"/>
      <c r="I568" s="19"/>
      <c r="J568" s="19"/>
      <c r="K568" s="19"/>
      <c r="L568" s="19"/>
      <c r="M568" s="30"/>
      <c r="N568" s="3">
        <v>1</v>
      </c>
      <c r="O568" s="3">
        <f t="shared" si="60"/>
        <v>10</v>
      </c>
      <c r="P568" s="48"/>
      <c r="Q568" s="30" t="s">
        <v>277</v>
      </c>
      <c r="R568" s="19"/>
    </row>
    <row r="569" spans="1:18" ht="25.5">
      <c r="A569" s="30">
        <v>54</v>
      </c>
      <c r="B569" s="19"/>
      <c r="C569" s="25" t="s">
        <v>283</v>
      </c>
      <c r="D569" s="62" t="s">
        <v>215</v>
      </c>
      <c r="E569" s="61">
        <v>1</v>
      </c>
      <c r="F569" s="19"/>
      <c r="G569" s="19"/>
      <c r="H569" s="30"/>
      <c r="I569" s="19"/>
      <c r="J569" s="19"/>
      <c r="K569" s="19"/>
      <c r="L569" s="19"/>
      <c r="M569" s="30"/>
      <c r="N569" s="3">
        <v>150</v>
      </c>
      <c r="O569" s="3">
        <f t="shared" si="60"/>
        <v>150</v>
      </c>
      <c r="P569" s="3"/>
      <c r="Q569" s="30" t="s">
        <v>277</v>
      </c>
      <c r="R569" s="19"/>
    </row>
    <row r="570" spans="1:18" ht="25.5">
      <c r="A570" s="30">
        <v>55</v>
      </c>
      <c r="B570" s="19"/>
      <c r="C570" s="25" t="s">
        <v>284</v>
      </c>
      <c r="D570" s="62" t="s">
        <v>135</v>
      </c>
      <c r="E570" s="61">
        <v>2000</v>
      </c>
      <c r="F570" s="19"/>
      <c r="G570" s="19"/>
      <c r="H570" s="30"/>
      <c r="I570" s="19"/>
      <c r="J570" s="19"/>
      <c r="K570" s="19"/>
      <c r="L570" s="19"/>
      <c r="M570" s="30"/>
      <c r="N570" s="3">
        <v>1</v>
      </c>
      <c r="O570" s="3">
        <f t="shared" si="60"/>
        <v>2000</v>
      </c>
      <c r="P570" s="48"/>
      <c r="Q570" s="30" t="s">
        <v>277</v>
      </c>
      <c r="R570" s="19"/>
    </row>
    <row r="571" spans="1:18">
      <c r="A571" s="30">
        <v>56</v>
      </c>
      <c r="B571" s="19"/>
      <c r="C571" s="25" t="s">
        <v>285</v>
      </c>
      <c r="D571" s="62" t="s">
        <v>135</v>
      </c>
      <c r="E571" s="61">
        <v>1000</v>
      </c>
      <c r="F571" s="19"/>
      <c r="G571" s="19"/>
      <c r="H571" s="30"/>
      <c r="I571" s="19"/>
      <c r="J571" s="19"/>
      <c r="K571" s="19"/>
      <c r="L571" s="19"/>
      <c r="M571" s="30"/>
      <c r="N571" s="3">
        <v>3</v>
      </c>
      <c r="O571" s="3">
        <f t="shared" si="60"/>
        <v>3000</v>
      </c>
      <c r="P571" s="48"/>
      <c r="Q571" s="30" t="s">
        <v>277</v>
      </c>
      <c r="R571" s="19"/>
    </row>
    <row r="572" spans="1:18" ht="38.25">
      <c r="A572" s="30">
        <v>57</v>
      </c>
      <c r="B572" s="19"/>
      <c r="C572" s="25" t="s">
        <v>286</v>
      </c>
      <c r="D572" s="62" t="s">
        <v>135</v>
      </c>
      <c r="E572" s="61">
        <v>50</v>
      </c>
      <c r="F572" s="19"/>
      <c r="G572" s="19"/>
      <c r="H572" s="30"/>
      <c r="I572" s="19"/>
      <c r="J572" s="19"/>
      <c r="K572" s="19"/>
      <c r="L572" s="19"/>
      <c r="M572" s="30"/>
      <c r="N572" s="3">
        <v>1</v>
      </c>
      <c r="O572" s="3">
        <f t="shared" si="60"/>
        <v>50</v>
      </c>
      <c r="P572" s="3"/>
      <c r="Q572" s="30" t="s">
        <v>277</v>
      </c>
      <c r="R572" s="19"/>
    </row>
    <row r="573" spans="1:18" ht="51">
      <c r="A573" s="30">
        <v>58</v>
      </c>
      <c r="B573" s="19"/>
      <c r="C573" s="28" t="s">
        <v>816</v>
      </c>
      <c r="D573" s="62" t="s">
        <v>287</v>
      </c>
      <c r="E573" s="61">
        <v>20</v>
      </c>
      <c r="F573" s="19"/>
      <c r="G573" s="19"/>
      <c r="H573" s="30"/>
      <c r="I573" s="19"/>
      <c r="J573" s="19"/>
      <c r="K573" s="19"/>
      <c r="L573" s="19"/>
      <c r="M573" s="30"/>
      <c r="N573" s="3">
        <v>3040</v>
      </c>
      <c r="O573" s="3">
        <f t="shared" si="60"/>
        <v>60800</v>
      </c>
      <c r="P573" s="3"/>
      <c r="Q573" s="61" t="s">
        <v>277</v>
      </c>
      <c r="R573" s="19"/>
    </row>
    <row r="574" spans="1:18" ht="25.5">
      <c r="A574" s="30">
        <v>59</v>
      </c>
      <c r="B574" s="19"/>
      <c r="C574" s="25" t="s">
        <v>288</v>
      </c>
      <c r="D574" s="62" t="s">
        <v>264</v>
      </c>
      <c r="E574" s="61">
        <v>10</v>
      </c>
      <c r="F574" s="19"/>
      <c r="G574" s="19"/>
      <c r="H574" s="30"/>
      <c r="I574" s="19"/>
      <c r="J574" s="19"/>
      <c r="K574" s="19"/>
      <c r="L574" s="19"/>
      <c r="M574" s="30"/>
      <c r="N574" s="3">
        <v>110</v>
      </c>
      <c r="O574" s="3">
        <f t="shared" si="60"/>
        <v>1100</v>
      </c>
      <c r="P574" s="3"/>
      <c r="Q574" s="30" t="s">
        <v>277</v>
      </c>
      <c r="R574" s="30"/>
    </row>
    <row r="575" spans="1:18" ht="25.5">
      <c r="A575" s="30">
        <v>60</v>
      </c>
      <c r="B575" s="19"/>
      <c r="C575" s="28" t="s">
        <v>289</v>
      </c>
      <c r="D575" s="62" t="s">
        <v>287</v>
      </c>
      <c r="E575" s="61">
        <v>10</v>
      </c>
      <c r="F575" s="19"/>
      <c r="G575" s="19"/>
      <c r="H575" s="30"/>
      <c r="I575" s="19"/>
      <c r="J575" s="19"/>
      <c r="K575" s="19"/>
      <c r="L575" s="19"/>
      <c r="M575" s="30"/>
      <c r="N575" s="3">
        <v>17</v>
      </c>
      <c r="O575" s="3">
        <f t="shared" si="60"/>
        <v>170</v>
      </c>
      <c r="P575" s="3"/>
      <c r="Q575" s="30"/>
      <c r="R575" s="61" t="s">
        <v>290</v>
      </c>
    </row>
    <row r="576" spans="1:18" ht="25.5">
      <c r="A576" s="30">
        <v>61</v>
      </c>
      <c r="B576" s="19"/>
      <c r="C576" s="25" t="s">
        <v>291</v>
      </c>
      <c r="D576" s="62" t="s">
        <v>135</v>
      </c>
      <c r="E576" s="61">
        <v>2000</v>
      </c>
      <c r="F576" s="19"/>
      <c r="G576" s="19"/>
      <c r="H576" s="30"/>
      <c r="I576" s="19"/>
      <c r="J576" s="19"/>
      <c r="K576" s="19"/>
      <c r="L576" s="19"/>
      <c r="M576" s="30"/>
      <c r="N576" s="3">
        <v>1</v>
      </c>
      <c r="O576" s="3">
        <f t="shared" si="60"/>
        <v>2000</v>
      </c>
      <c r="P576" s="3"/>
      <c r="Q576" s="30"/>
      <c r="R576" s="61" t="s">
        <v>290</v>
      </c>
    </row>
    <row r="577" spans="1:18">
      <c r="A577" s="30">
        <v>62</v>
      </c>
      <c r="B577" s="19"/>
      <c r="C577" s="28" t="s">
        <v>292</v>
      </c>
      <c r="D577" s="62" t="s">
        <v>135</v>
      </c>
      <c r="E577" s="61">
        <v>100</v>
      </c>
      <c r="F577" s="19"/>
      <c r="G577" s="19"/>
      <c r="H577" s="30"/>
      <c r="I577" s="19"/>
      <c r="J577" s="19"/>
      <c r="K577" s="19"/>
      <c r="L577" s="19"/>
      <c r="M577" s="30"/>
      <c r="N577" s="3">
        <v>3</v>
      </c>
      <c r="O577" s="3">
        <f t="shared" si="60"/>
        <v>300</v>
      </c>
      <c r="P577" s="3"/>
      <c r="Q577" s="30"/>
      <c r="R577" s="61" t="s">
        <v>290</v>
      </c>
    </row>
    <row r="578" spans="1:18" ht="25.5">
      <c r="A578" s="30">
        <v>63</v>
      </c>
      <c r="B578" s="19"/>
      <c r="C578" s="28" t="s">
        <v>262</v>
      </c>
      <c r="D578" s="62" t="s">
        <v>135</v>
      </c>
      <c r="E578" s="61">
        <v>1000</v>
      </c>
      <c r="F578" s="19"/>
      <c r="G578" s="19"/>
      <c r="H578" s="30"/>
      <c r="I578" s="19"/>
      <c r="J578" s="19"/>
      <c r="K578" s="19"/>
      <c r="L578" s="61">
        <v>1</v>
      </c>
      <c r="M578" s="30">
        <f t="shared" si="59"/>
        <v>1000</v>
      </c>
      <c r="N578" s="3"/>
      <c r="O578" s="3"/>
      <c r="P578" s="3"/>
      <c r="Q578" s="30"/>
      <c r="R578" s="61"/>
    </row>
    <row r="579" spans="1:18">
      <c r="A579" s="30">
        <v>64</v>
      </c>
      <c r="B579" s="19"/>
      <c r="C579" s="25" t="s">
        <v>263</v>
      </c>
      <c r="D579" s="62" t="s">
        <v>264</v>
      </c>
      <c r="E579" s="61">
        <v>80</v>
      </c>
      <c r="F579" s="19"/>
      <c r="G579" s="19"/>
      <c r="H579" s="30"/>
      <c r="I579" s="19"/>
      <c r="J579" s="19"/>
      <c r="K579" s="19"/>
      <c r="L579" s="19"/>
      <c r="M579" s="30"/>
      <c r="N579" s="3">
        <v>13</v>
      </c>
      <c r="O579" s="3">
        <f t="shared" si="60"/>
        <v>1040</v>
      </c>
      <c r="P579" s="3"/>
      <c r="Q579" s="30"/>
      <c r="R579" s="61"/>
    </row>
    <row r="580" spans="1:18">
      <c r="A580" s="30">
        <v>65</v>
      </c>
      <c r="B580" s="19"/>
      <c r="C580" s="25" t="s">
        <v>293</v>
      </c>
      <c r="D580" s="62" t="s">
        <v>135</v>
      </c>
      <c r="E580" s="61">
        <v>45980</v>
      </c>
      <c r="F580" s="30">
        <v>2</v>
      </c>
      <c r="G580" s="30">
        <f>E580*F580</f>
        <v>91960</v>
      </c>
      <c r="H580" s="30"/>
      <c r="I580" s="19"/>
      <c r="J580" s="19"/>
      <c r="K580" s="19"/>
      <c r="L580" s="19"/>
      <c r="M580" s="30"/>
      <c r="N580" s="3"/>
      <c r="O580" s="3">
        <f t="shared" si="60"/>
        <v>0</v>
      </c>
      <c r="P580" s="3"/>
      <c r="Q580" s="30"/>
      <c r="R580" s="61"/>
    </row>
    <row r="581" spans="1:18">
      <c r="A581" s="30">
        <v>66</v>
      </c>
      <c r="B581" s="19"/>
      <c r="C581" s="25" t="s">
        <v>294</v>
      </c>
      <c r="D581" s="62" t="s">
        <v>135</v>
      </c>
      <c r="E581" s="61">
        <v>10000</v>
      </c>
      <c r="F581" s="30"/>
      <c r="G581" s="30">
        <f t="shared" ref="G581:G596" si="61">E581*F581</f>
        <v>0</v>
      </c>
      <c r="H581" s="30"/>
      <c r="I581" s="19"/>
      <c r="J581" s="19"/>
      <c r="K581" s="19"/>
      <c r="L581" s="19"/>
      <c r="M581" s="30"/>
      <c r="N581" s="3">
        <v>1</v>
      </c>
      <c r="O581" s="3">
        <f t="shared" si="60"/>
        <v>10000</v>
      </c>
      <c r="P581" s="3"/>
      <c r="Q581" s="30"/>
      <c r="R581" s="61"/>
    </row>
    <row r="582" spans="1:18">
      <c r="A582" s="30">
        <v>67</v>
      </c>
      <c r="B582" s="19"/>
      <c r="C582" s="29" t="s">
        <v>295</v>
      </c>
      <c r="D582" s="61" t="s">
        <v>229</v>
      </c>
      <c r="E582" s="126">
        <v>39482</v>
      </c>
      <c r="F582" s="61">
        <v>2.5</v>
      </c>
      <c r="G582" s="61">
        <f t="shared" si="61"/>
        <v>98705</v>
      </c>
      <c r="H582" s="30"/>
      <c r="I582" s="19"/>
      <c r="J582" s="19"/>
      <c r="K582" s="19"/>
      <c r="L582" s="19"/>
      <c r="M582" s="30"/>
      <c r="N582" s="3"/>
      <c r="O582" s="3"/>
      <c r="P582" s="3"/>
      <c r="Q582" s="30"/>
      <c r="R582" s="61"/>
    </row>
    <row r="583" spans="1:18" ht="25.5">
      <c r="A583" s="30">
        <v>68</v>
      </c>
      <c r="B583" s="19"/>
      <c r="C583" s="57" t="s">
        <v>296</v>
      </c>
      <c r="D583" s="61" t="s">
        <v>297</v>
      </c>
      <c r="E583" s="34">
        <v>56294</v>
      </c>
      <c r="F583" s="61">
        <v>81.209000000000003</v>
      </c>
      <c r="G583" s="61">
        <f t="shared" si="61"/>
        <v>4571579.4460000005</v>
      </c>
      <c r="H583" s="30"/>
      <c r="I583" s="19"/>
      <c r="J583" s="19"/>
      <c r="K583" s="19"/>
      <c r="L583" s="19"/>
      <c r="M583" s="30"/>
      <c r="N583" s="3"/>
      <c r="O583" s="3"/>
      <c r="P583" s="3"/>
      <c r="Q583" s="30"/>
      <c r="R583" s="61"/>
    </row>
    <row r="584" spans="1:18">
      <c r="A584" s="30">
        <v>69</v>
      </c>
      <c r="B584" s="19"/>
      <c r="C584" s="28" t="s">
        <v>298</v>
      </c>
      <c r="D584" s="61" t="s">
        <v>299</v>
      </c>
      <c r="E584" s="34">
        <v>120</v>
      </c>
      <c r="F584" s="61">
        <v>261</v>
      </c>
      <c r="G584" s="61">
        <f t="shared" si="61"/>
        <v>31320</v>
      </c>
      <c r="H584" s="30"/>
      <c r="I584" s="19"/>
      <c r="J584" s="19"/>
      <c r="K584" s="19"/>
      <c r="L584" s="19"/>
      <c r="M584" s="30"/>
      <c r="N584" s="3"/>
      <c r="O584" s="3"/>
      <c r="P584" s="3"/>
      <c r="Q584" s="30"/>
      <c r="R584" s="61"/>
    </row>
    <row r="585" spans="1:18">
      <c r="A585" s="30">
        <v>70</v>
      </c>
      <c r="B585" s="19"/>
      <c r="C585" s="28" t="s">
        <v>300</v>
      </c>
      <c r="D585" s="61" t="s">
        <v>135</v>
      </c>
      <c r="E585" s="34">
        <v>50</v>
      </c>
      <c r="F585" s="61"/>
      <c r="G585" s="61"/>
      <c r="H585" s="30"/>
      <c r="I585" s="19"/>
      <c r="J585" s="19"/>
      <c r="K585" s="19"/>
      <c r="L585" s="19"/>
      <c r="M585" s="30"/>
      <c r="N585" s="3">
        <v>1</v>
      </c>
      <c r="O585" s="3"/>
      <c r="P585" s="3"/>
      <c r="Q585" s="30"/>
      <c r="R585" s="61"/>
    </row>
    <row r="586" spans="1:18" ht="51">
      <c r="A586" s="30">
        <v>71</v>
      </c>
      <c r="B586" s="19"/>
      <c r="C586" s="54" t="s">
        <v>301</v>
      </c>
      <c r="D586" s="61" t="s">
        <v>135</v>
      </c>
      <c r="E586" s="34">
        <v>4012</v>
      </c>
      <c r="F586" s="61">
        <v>2</v>
      </c>
      <c r="G586" s="61">
        <f t="shared" si="61"/>
        <v>8024</v>
      </c>
      <c r="H586" s="30"/>
      <c r="I586" s="19"/>
      <c r="J586" s="19"/>
      <c r="K586" s="19"/>
      <c r="L586" s="19"/>
      <c r="M586" s="30"/>
      <c r="N586" s="3"/>
      <c r="O586" s="3"/>
      <c r="P586" s="3"/>
      <c r="Q586" s="30"/>
      <c r="R586" s="61"/>
    </row>
    <row r="587" spans="1:18" ht="51">
      <c r="A587" s="30">
        <v>72</v>
      </c>
      <c r="B587" s="19"/>
      <c r="C587" s="54" t="s">
        <v>302</v>
      </c>
      <c r="D587" s="61" t="s">
        <v>135</v>
      </c>
      <c r="E587" s="34">
        <v>3929.4</v>
      </c>
      <c r="F587" s="61">
        <v>5</v>
      </c>
      <c r="G587" s="61">
        <f t="shared" si="61"/>
        <v>19647</v>
      </c>
      <c r="H587" s="30"/>
      <c r="I587" s="19"/>
      <c r="J587" s="19"/>
      <c r="K587" s="19"/>
      <c r="L587" s="19"/>
      <c r="M587" s="30"/>
      <c r="N587" s="3"/>
      <c r="O587" s="3"/>
      <c r="P587" s="3"/>
      <c r="Q587" s="30"/>
      <c r="R587" s="61"/>
    </row>
    <row r="588" spans="1:18" ht="25.5">
      <c r="A588" s="30">
        <v>73</v>
      </c>
      <c r="B588" s="19"/>
      <c r="C588" s="16" t="s">
        <v>303</v>
      </c>
      <c r="D588" s="61" t="s">
        <v>135</v>
      </c>
      <c r="E588" s="34">
        <v>1416</v>
      </c>
      <c r="F588" s="61">
        <v>2</v>
      </c>
      <c r="G588" s="61">
        <f t="shared" si="61"/>
        <v>2832</v>
      </c>
      <c r="H588" s="30"/>
      <c r="I588" s="19"/>
      <c r="J588" s="19"/>
      <c r="K588" s="19"/>
      <c r="L588" s="19"/>
      <c r="M588" s="30"/>
      <c r="N588" s="3"/>
      <c r="O588" s="3"/>
      <c r="P588" s="3"/>
      <c r="Q588" s="30"/>
      <c r="R588" s="61"/>
    </row>
    <row r="589" spans="1:18">
      <c r="A589" s="30">
        <v>74</v>
      </c>
      <c r="B589" s="19"/>
      <c r="C589" s="16" t="s">
        <v>304</v>
      </c>
      <c r="D589" s="61" t="s">
        <v>135</v>
      </c>
      <c r="E589" s="34">
        <v>619</v>
      </c>
      <c r="F589" s="61">
        <v>3</v>
      </c>
      <c r="G589" s="61">
        <f t="shared" si="61"/>
        <v>1857</v>
      </c>
      <c r="H589" s="30"/>
      <c r="I589" s="19"/>
      <c r="J589" s="19"/>
      <c r="K589" s="19"/>
      <c r="L589" s="19"/>
      <c r="M589" s="30"/>
      <c r="N589" s="3"/>
      <c r="O589" s="3"/>
      <c r="P589" s="3"/>
      <c r="Q589" s="30"/>
      <c r="R589" s="61"/>
    </row>
    <row r="590" spans="1:18" ht="25.5">
      <c r="A590" s="30">
        <v>75</v>
      </c>
      <c r="B590" s="19"/>
      <c r="C590" s="16" t="s">
        <v>305</v>
      </c>
      <c r="D590" s="61" t="s">
        <v>135</v>
      </c>
      <c r="E590" s="34">
        <v>2497</v>
      </c>
      <c r="F590" s="61">
        <v>1</v>
      </c>
      <c r="G590" s="61">
        <f t="shared" si="61"/>
        <v>2497</v>
      </c>
      <c r="H590" s="30"/>
      <c r="I590" s="19"/>
      <c r="J590" s="19"/>
      <c r="K590" s="19"/>
      <c r="L590" s="19"/>
      <c r="M590" s="30"/>
      <c r="N590" s="3"/>
      <c r="O590" s="3"/>
      <c r="P590" s="3"/>
      <c r="Q590" s="30"/>
      <c r="R590" s="61"/>
    </row>
    <row r="591" spans="1:18">
      <c r="A591" s="30">
        <v>76</v>
      </c>
      <c r="B591" s="19"/>
      <c r="C591" s="16" t="s">
        <v>306</v>
      </c>
      <c r="D591" s="61" t="s">
        <v>135</v>
      </c>
      <c r="E591" s="34">
        <v>4000</v>
      </c>
      <c r="F591" s="61"/>
      <c r="G591" s="61">
        <f t="shared" si="61"/>
        <v>0</v>
      </c>
      <c r="H591" s="30"/>
      <c r="I591" s="19"/>
      <c r="J591" s="19"/>
      <c r="K591" s="19"/>
      <c r="L591" s="19"/>
      <c r="M591" s="30"/>
      <c r="N591" s="3">
        <v>1</v>
      </c>
      <c r="O591" s="3">
        <f t="shared" si="60"/>
        <v>4000</v>
      </c>
      <c r="P591" s="3"/>
      <c r="Q591" s="30"/>
      <c r="R591" s="61"/>
    </row>
    <row r="592" spans="1:18">
      <c r="A592" s="30">
        <v>77</v>
      </c>
      <c r="B592" s="19"/>
      <c r="C592" s="52" t="s">
        <v>307</v>
      </c>
      <c r="D592" s="61" t="s">
        <v>135</v>
      </c>
      <c r="E592" s="34">
        <v>5000</v>
      </c>
      <c r="F592" s="61">
        <v>1</v>
      </c>
      <c r="G592" s="61">
        <f t="shared" si="61"/>
        <v>5000</v>
      </c>
      <c r="H592" s="30"/>
      <c r="I592" s="19"/>
      <c r="J592" s="19"/>
      <c r="K592" s="19"/>
      <c r="L592" s="19"/>
      <c r="M592" s="30"/>
      <c r="N592" s="3"/>
      <c r="O592" s="3"/>
      <c r="P592" s="3"/>
      <c r="Q592" s="30"/>
      <c r="R592" s="61"/>
    </row>
    <row r="593" spans="1:18">
      <c r="A593" s="30">
        <v>78</v>
      </c>
      <c r="B593" s="19"/>
      <c r="C593" s="52" t="s">
        <v>308</v>
      </c>
      <c r="D593" s="61" t="s">
        <v>135</v>
      </c>
      <c r="E593" s="34">
        <v>5000</v>
      </c>
      <c r="F593" s="61">
        <v>3</v>
      </c>
      <c r="G593" s="61">
        <f t="shared" si="61"/>
        <v>15000</v>
      </c>
      <c r="H593" s="30"/>
      <c r="I593" s="19"/>
      <c r="J593" s="19"/>
      <c r="K593" s="19"/>
      <c r="L593" s="19"/>
      <c r="M593" s="30"/>
      <c r="N593" s="3"/>
      <c r="O593" s="3"/>
      <c r="P593" s="3"/>
      <c r="Q593" s="30"/>
      <c r="R593" s="61"/>
    </row>
    <row r="594" spans="1:18">
      <c r="A594" s="30">
        <v>79</v>
      </c>
      <c r="B594" s="19"/>
      <c r="C594" s="52" t="s">
        <v>309</v>
      </c>
      <c r="D594" s="61" t="s">
        <v>135</v>
      </c>
      <c r="E594" s="34">
        <v>10000</v>
      </c>
      <c r="F594" s="61">
        <v>3</v>
      </c>
      <c r="G594" s="61">
        <f t="shared" si="61"/>
        <v>30000</v>
      </c>
      <c r="H594" s="30"/>
      <c r="I594" s="19"/>
      <c r="J594" s="19"/>
      <c r="K594" s="19"/>
      <c r="L594" s="19"/>
      <c r="M594" s="30"/>
      <c r="N594" s="3"/>
      <c r="O594" s="3"/>
      <c r="P594" s="3"/>
      <c r="Q594" s="30"/>
      <c r="R594" s="61"/>
    </row>
    <row r="595" spans="1:18">
      <c r="A595" s="30">
        <v>80</v>
      </c>
      <c r="B595" s="19"/>
      <c r="C595" s="52" t="s">
        <v>307</v>
      </c>
      <c r="D595" s="61" t="s">
        <v>135</v>
      </c>
      <c r="E595" s="34">
        <v>5000</v>
      </c>
      <c r="F595" s="61">
        <v>1</v>
      </c>
      <c r="G595" s="61">
        <f t="shared" si="61"/>
        <v>5000</v>
      </c>
      <c r="H595" s="30"/>
      <c r="I595" s="19"/>
      <c r="J595" s="19"/>
      <c r="K595" s="19"/>
      <c r="L595" s="19"/>
      <c r="M595" s="30"/>
      <c r="N595" s="3"/>
      <c r="O595" s="3"/>
      <c r="P595" s="3"/>
      <c r="Q595" s="30"/>
      <c r="R595" s="61"/>
    </row>
    <row r="596" spans="1:18">
      <c r="A596" s="30">
        <v>81</v>
      </c>
      <c r="B596" s="19"/>
      <c r="C596" s="52" t="s">
        <v>310</v>
      </c>
      <c r="D596" s="61" t="s">
        <v>135</v>
      </c>
      <c r="E596" s="34">
        <v>5000</v>
      </c>
      <c r="F596" s="61">
        <v>1</v>
      </c>
      <c r="G596" s="61">
        <f t="shared" si="61"/>
        <v>5000</v>
      </c>
      <c r="H596" s="30"/>
      <c r="I596" s="19"/>
      <c r="J596" s="19"/>
      <c r="K596" s="19"/>
      <c r="L596" s="19"/>
      <c r="M596" s="30"/>
      <c r="N596" s="3"/>
      <c r="O596" s="3"/>
      <c r="P596" s="3"/>
      <c r="Q596" s="30"/>
      <c r="R596" s="61"/>
    </row>
    <row r="597" spans="1:18" ht="25.5">
      <c r="A597" s="30">
        <v>82</v>
      </c>
      <c r="B597" s="19"/>
      <c r="C597" s="16" t="s">
        <v>311</v>
      </c>
      <c r="D597" s="61" t="s">
        <v>135</v>
      </c>
      <c r="E597" s="122">
        <v>5575.5</v>
      </c>
      <c r="F597" s="61">
        <v>2</v>
      </c>
      <c r="G597" s="61">
        <f>E597*F597</f>
        <v>11151</v>
      </c>
      <c r="H597" s="123"/>
      <c r="I597" s="123"/>
      <c r="J597" s="123"/>
      <c r="K597" s="123"/>
      <c r="L597" s="123"/>
      <c r="M597" s="123"/>
      <c r="N597" s="124"/>
      <c r="O597" s="124"/>
      <c r="P597" s="124"/>
      <c r="Q597" s="124"/>
      <c r="R597" s="124"/>
    </row>
    <row r="598" spans="1:18" ht="25.5">
      <c r="A598" s="30">
        <v>83</v>
      </c>
      <c r="B598" s="19"/>
      <c r="C598" s="16" t="s">
        <v>312</v>
      </c>
      <c r="D598" s="61" t="s">
        <v>135</v>
      </c>
      <c r="E598" s="122">
        <v>5575.5</v>
      </c>
      <c r="F598" s="61">
        <v>2</v>
      </c>
      <c r="G598" s="61">
        <f t="shared" ref="G598:G617" si="62">E598*F598</f>
        <v>11151</v>
      </c>
      <c r="H598" s="30"/>
      <c r="I598" s="19"/>
      <c r="J598" s="19"/>
      <c r="K598" s="19"/>
      <c r="L598" s="19"/>
      <c r="M598" s="30"/>
      <c r="N598" s="3"/>
      <c r="O598" s="3"/>
      <c r="P598" s="3"/>
      <c r="Q598" s="30"/>
      <c r="R598" s="61"/>
    </row>
    <row r="599" spans="1:18" ht="25.5">
      <c r="A599" s="30">
        <v>84</v>
      </c>
      <c r="B599" s="19"/>
      <c r="C599" s="16" t="s">
        <v>313</v>
      </c>
      <c r="D599" s="61" t="s">
        <v>135</v>
      </c>
      <c r="E599" s="122">
        <v>8920.7999999999993</v>
      </c>
      <c r="F599" s="61">
        <v>2</v>
      </c>
      <c r="G599" s="61">
        <f t="shared" si="62"/>
        <v>17841.599999999999</v>
      </c>
      <c r="H599" s="30"/>
      <c r="I599" s="19"/>
      <c r="J599" s="19"/>
      <c r="K599" s="19"/>
      <c r="L599" s="19"/>
      <c r="M599" s="30"/>
      <c r="N599" s="3"/>
      <c r="O599" s="3"/>
      <c r="P599" s="3"/>
      <c r="Q599" s="30"/>
      <c r="R599" s="61"/>
    </row>
    <row r="600" spans="1:18" ht="25.5">
      <c r="A600" s="30">
        <v>85</v>
      </c>
      <c r="B600" s="19"/>
      <c r="C600" s="16" t="s">
        <v>314</v>
      </c>
      <c r="D600" s="61" t="s">
        <v>135</v>
      </c>
      <c r="E600" s="122">
        <v>8920.7999999999993</v>
      </c>
      <c r="F600" s="61">
        <v>2</v>
      </c>
      <c r="G600" s="61">
        <f t="shared" si="62"/>
        <v>17841.599999999999</v>
      </c>
      <c r="H600" s="30"/>
      <c r="I600" s="19"/>
      <c r="J600" s="19"/>
      <c r="K600" s="19"/>
      <c r="L600" s="19"/>
      <c r="M600" s="30"/>
      <c r="N600" s="3"/>
      <c r="O600" s="3"/>
      <c r="P600" s="3"/>
      <c r="Q600" s="30"/>
      <c r="R600" s="61"/>
    </row>
    <row r="601" spans="1:18" ht="25.5">
      <c r="A601" s="30">
        <v>86</v>
      </c>
      <c r="B601" s="19"/>
      <c r="C601" s="16" t="s">
        <v>315</v>
      </c>
      <c r="D601" s="61" t="s">
        <v>135</v>
      </c>
      <c r="E601" s="122">
        <v>6690.6</v>
      </c>
      <c r="F601" s="61">
        <v>4</v>
      </c>
      <c r="G601" s="61">
        <f t="shared" si="62"/>
        <v>26762.400000000001</v>
      </c>
      <c r="H601" s="30"/>
      <c r="I601" s="19"/>
      <c r="J601" s="19"/>
      <c r="K601" s="19"/>
      <c r="L601" s="19"/>
      <c r="M601" s="30"/>
      <c r="N601" s="3"/>
      <c r="O601" s="3"/>
      <c r="P601" s="3"/>
      <c r="Q601" s="30"/>
      <c r="R601" s="61"/>
    </row>
    <row r="602" spans="1:18" ht="25.5">
      <c r="A602" s="30">
        <v>87</v>
      </c>
      <c r="B602" s="19"/>
      <c r="C602" s="16" t="s">
        <v>316</v>
      </c>
      <c r="D602" s="61" t="s">
        <v>135</v>
      </c>
      <c r="E602" s="122">
        <v>7805.7</v>
      </c>
      <c r="F602" s="61">
        <v>1</v>
      </c>
      <c r="G602" s="61">
        <f t="shared" si="62"/>
        <v>7805.7</v>
      </c>
      <c r="H602" s="30"/>
      <c r="I602" s="19"/>
      <c r="J602" s="19"/>
      <c r="K602" s="19"/>
      <c r="L602" s="19"/>
      <c r="M602" s="30"/>
      <c r="N602" s="3"/>
      <c r="O602" s="3"/>
      <c r="P602" s="3"/>
      <c r="Q602" s="30"/>
      <c r="R602" s="61"/>
    </row>
    <row r="603" spans="1:18" ht="25.5">
      <c r="A603" s="30">
        <v>88</v>
      </c>
      <c r="B603" s="19"/>
      <c r="C603" s="16" t="s">
        <v>317</v>
      </c>
      <c r="D603" s="61" t="s">
        <v>135</v>
      </c>
      <c r="E603" s="122">
        <v>7805.7</v>
      </c>
      <c r="F603" s="61">
        <v>1</v>
      </c>
      <c r="G603" s="61">
        <f t="shared" si="62"/>
        <v>7805.7</v>
      </c>
      <c r="H603" s="30"/>
      <c r="I603" s="19"/>
      <c r="J603" s="19"/>
      <c r="K603" s="19"/>
      <c r="L603" s="19"/>
      <c r="M603" s="30"/>
      <c r="N603" s="3"/>
      <c r="O603" s="3"/>
      <c r="P603" s="3"/>
      <c r="Q603" s="30"/>
      <c r="R603" s="61"/>
    </row>
    <row r="604" spans="1:18" ht="25.5">
      <c r="A604" s="30">
        <v>89</v>
      </c>
      <c r="B604" s="19"/>
      <c r="C604" s="16" t="s">
        <v>318</v>
      </c>
      <c r="D604" s="61" t="s">
        <v>135</v>
      </c>
      <c r="E604" s="122">
        <v>8920.7999999999993</v>
      </c>
      <c r="F604" s="61">
        <v>2</v>
      </c>
      <c r="G604" s="61">
        <f t="shared" si="62"/>
        <v>17841.599999999999</v>
      </c>
      <c r="H604" s="30"/>
      <c r="I604" s="19"/>
      <c r="J604" s="19"/>
      <c r="K604" s="19"/>
      <c r="L604" s="19"/>
      <c r="M604" s="30"/>
      <c r="N604" s="3"/>
      <c r="O604" s="3"/>
      <c r="P604" s="3"/>
      <c r="Q604" s="30"/>
      <c r="R604" s="61"/>
    </row>
    <row r="605" spans="1:18" ht="25.5">
      <c r="A605" s="30">
        <v>90</v>
      </c>
      <c r="B605" s="19"/>
      <c r="C605" s="16" t="s">
        <v>319</v>
      </c>
      <c r="D605" s="61" t="s">
        <v>135</v>
      </c>
      <c r="E605" s="122">
        <v>15611.4</v>
      </c>
      <c r="F605" s="61">
        <v>1</v>
      </c>
      <c r="G605" s="61">
        <f t="shared" si="62"/>
        <v>15611.4</v>
      </c>
      <c r="H605" s="30"/>
      <c r="I605" s="19"/>
      <c r="J605" s="19"/>
      <c r="K605" s="19"/>
      <c r="L605" s="19"/>
      <c r="M605" s="30"/>
      <c r="N605" s="3"/>
      <c r="O605" s="3"/>
      <c r="P605" s="3"/>
      <c r="Q605" s="30"/>
      <c r="R605" s="61"/>
    </row>
    <row r="606" spans="1:18" ht="25.5">
      <c r="A606" s="30">
        <v>91</v>
      </c>
      <c r="B606" s="19"/>
      <c r="C606" s="16" t="s">
        <v>320</v>
      </c>
      <c r="D606" s="61" t="s">
        <v>135</v>
      </c>
      <c r="E606" s="122">
        <v>10035.9</v>
      </c>
      <c r="F606" s="61">
        <v>4</v>
      </c>
      <c r="G606" s="61">
        <f t="shared" si="62"/>
        <v>40143.599999999999</v>
      </c>
      <c r="H606" s="30"/>
      <c r="I606" s="19"/>
      <c r="J606" s="19"/>
      <c r="K606" s="19"/>
      <c r="L606" s="19"/>
      <c r="M606" s="30"/>
      <c r="N606" s="3"/>
      <c r="O606" s="3"/>
      <c r="P606" s="3"/>
      <c r="Q606" s="30"/>
      <c r="R606" s="61"/>
    </row>
    <row r="607" spans="1:18" ht="25.5">
      <c r="A607" s="30">
        <v>92</v>
      </c>
      <c r="B607" s="19"/>
      <c r="C607" s="16" t="s">
        <v>321</v>
      </c>
      <c r="D607" s="61" t="s">
        <v>135</v>
      </c>
      <c r="E607" s="122">
        <v>10035.9</v>
      </c>
      <c r="F607" s="61">
        <v>5</v>
      </c>
      <c r="G607" s="61">
        <f t="shared" si="62"/>
        <v>50179.5</v>
      </c>
      <c r="H607" s="30"/>
      <c r="I607" s="19"/>
      <c r="J607" s="19"/>
      <c r="K607" s="19"/>
      <c r="L607" s="19"/>
      <c r="M607" s="30"/>
      <c r="N607" s="3"/>
      <c r="O607" s="3"/>
      <c r="P607" s="3"/>
      <c r="Q607" s="30"/>
      <c r="R607" s="61"/>
    </row>
    <row r="608" spans="1:18" ht="38.25">
      <c r="A608" s="30">
        <v>93</v>
      </c>
      <c r="B608" s="19"/>
      <c r="C608" s="57" t="s">
        <v>322</v>
      </c>
      <c r="D608" s="61" t="s">
        <v>135</v>
      </c>
      <c r="E608" s="122">
        <v>7248.15</v>
      </c>
      <c r="F608" s="61">
        <v>4</v>
      </c>
      <c r="G608" s="61">
        <f t="shared" si="62"/>
        <v>28992.6</v>
      </c>
      <c r="H608" s="30"/>
      <c r="I608" s="19"/>
      <c r="J608" s="19"/>
      <c r="K608" s="19"/>
      <c r="L608" s="19"/>
      <c r="M608" s="30"/>
      <c r="N608" s="3"/>
      <c r="O608" s="3"/>
      <c r="P608" s="3"/>
      <c r="Q608" s="30"/>
      <c r="R608" s="61"/>
    </row>
    <row r="609" spans="1:18" ht="25.5">
      <c r="A609" s="30">
        <v>94</v>
      </c>
      <c r="B609" s="19"/>
      <c r="C609" s="57" t="s">
        <v>323</v>
      </c>
      <c r="D609" s="61" t="s">
        <v>135</v>
      </c>
      <c r="E609" s="122">
        <v>7248.15</v>
      </c>
      <c r="F609" s="61">
        <v>4</v>
      </c>
      <c r="G609" s="61">
        <f t="shared" si="62"/>
        <v>28992.6</v>
      </c>
      <c r="H609" s="30"/>
      <c r="I609" s="19"/>
      <c r="J609" s="19"/>
      <c r="K609" s="19"/>
      <c r="L609" s="19"/>
      <c r="M609" s="30"/>
      <c r="N609" s="3"/>
      <c r="O609" s="3"/>
      <c r="P609" s="3"/>
      <c r="Q609" s="30"/>
      <c r="R609" s="61"/>
    </row>
    <row r="610" spans="1:18" ht="25.5">
      <c r="A610" s="30">
        <v>95</v>
      </c>
      <c r="B610" s="19"/>
      <c r="C610" s="16" t="s">
        <v>324</v>
      </c>
      <c r="D610" s="61" t="s">
        <v>135</v>
      </c>
      <c r="E610" s="122">
        <v>446.04</v>
      </c>
      <c r="F610" s="61">
        <v>40</v>
      </c>
      <c r="G610" s="61">
        <f t="shared" si="62"/>
        <v>17841.600000000002</v>
      </c>
      <c r="H610" s="30"/>
      <c r="I610" s="19"/>
      <c r="J610" s="19"/>
      <c r="K610" s="19"/>
      <c r="L610" s="19"/>
      <c r="M610" s="30"/>
      <c r="N610" s="3"/>
      <c r="O610" s="3"/>
      <c r="P610" s="3"/>
      <c r="Q610" s="30"/>
      <c r="R610" s="61"/>
    </row>
    <row r="611" spans="1:18" ht="38.25">
      <c r="A611" s="30">
        <v>96</v>
      </c>
      <c r="B611" s="19"/>
      <c r="C611" s="16" t="s">
        <v>325</v>
      </c>
      <c r="D611" s="61" t="s">
        <v>135</v>
      </c>
      <c r="E611" s="122">
        <v>8920.7999999999993</v>
      </c>
      <c r="F611" s="61">
        <v>1</v>
      </c>
      <c r="G611" s="61">
        <f t="shared" si="62"/>
        <v>8920.7999999999993</v>
      </c>
      <c r="H611" s="30"/>
      <c r="I611" s="19"/>
      <c r="J611" s="19"/>
      <c r="K611" s="19"/>
      <c r="L611" s="19"/>
      <c r="M611" s="30"/>
      <c r="N611" s="3"/>
      <c r="O611" s="3"/>
      <c r="P611" s="3"/>
      <c r="Q611" s="30"/>
      <c r="R611" s="61"/>
    </row>
    <row r="612" spans="1:18" ht="38.25">
      <c r="A612" s="30">
        <v>97</v>
      </c>
      <c r="B612" s="19"/>
      <c r="C612" s="16" t="s">
        <v>326</v>
      </c>
      <c r="D612" s="61" t="s">
        <v>135</v>
      </c>
      <c r="E612" s="122">
        <v>5575.5</v>
      </c>
      <c r="F612" s="61">
        <v>4</v>
      </c>
      <c r="G612" s="61">
        <f t="shared" si="62"/>
        <v>22302</v>
      </c>
      <c r="H612" s="30"/>
      <c r="I612" s="19"/>
      <c r="J612" s="19"/>
      <c r="K612" s="19"/>
      <c r="L612" s="19"/>
      <c r="M612" s="30"/>
      <c r="N612" s="3"/>
      <c r="O612" s="3"/>
      <c r="P612" s="3"/>
      <c r="Q612" s="30"/>
      <c r="R612" s="61"/>
    </row>
    <row r="613" spans="1:18" ht="25.5">
      <c r="A613" s="30">
        <v>98</v>
      </c>
      <c r="B613" s="19"/>
      <c r="C613" s="16" t="s">
        <v>327</v>
      </c>
      <c r="D613" s="61" t="s">
        <v>135</v>
      </c>
      <c r="E613" s="122">
        <v>39028.5</v>
      </c>
      <c r="F613" s="61">
        <v>2</v>
      </c>
      <c r="G613" s="61">
        <f t="shared" si="62"/>
        <v>78057</v>
      </c>
      <c r="H613" s="30"/>
      <c r="I613" s="19"/>
      <c r="J613" s="19"/>
      <c r="K613" s="19"/>
      <c r="L613" s="19"/>
      <c r="M613" s="30"/>
      <c r="N613" s="3"/>
      <c r="O613" s="3"/>
      <c r="P613" s="3"/>
      <c r="Q613" s="30"/>
      <c r="R613" s="61"/>
    </row>
    <row r="614" spans="1:18" ht="25.5">
      <c r="A614" s="30">
        <v>99</v>
      </c>
      <c r="B614" s="19"/>
      <c r="C614" s="16" t="s">
        <v>328</v>
      </c>
      <c r="D614" s="61" t="s">
        <v>135</v>
      </c>
      <c r="E614" s="122">
        <v>13381.2</v>
      </c>
      <c r="F614" s="61">
        <v>2</v>
      </c>
      <c r="G614" s="61">
        <f t="shared" si="62"/>
        <v>26762.400000000001</v>
      </c>
      <c r="H614" s="30"/>
      <c r="I614" s="19"/>
      <c r="J614" s="19"/>
      <c r="K614" s="19"/>
      <c r="L614" s="19"/>
      <c r="M614" s="30"/>
      <c r="N614" s="3"/>
      <c r="O614" s="3"/>
      <c r="P614" s="3"/>
      <c r="Q614" s="30"/>
      <c r="R614" s="61"/>
    </row>
    <row r="615" spans="1:18" ht="25.5">
      <c r="A615" s="30">
        <v>100</v>
      </c>
      <c r="B615" s="19"/>
      <c r="C615" s="16" t="s">
        <v>329</v>
      </c>
      <c r="D615" s="61" t="s">
        <v>135</v>
      </c>
      <c r="E615" s="122">
        <v>4460.3999999999996</v>
      </c>
      <c r="F615" s="61">
        <v>15</v>
      </c>
      <c r="G615" s="61">
        <f t="shared" si="62"/>
        <v>66906</v>
      </c>
      <c r="H615" s="30"/>
      <c r="I615" s="19"/>
      <c r="J615" s="19"/>
      <c r="K615" s="19"/>
      <c r="L615" s="19"/>
      <c r="M615" s="30"/>
      <c r="N615" s="3"/>
      <c r="O615" s="3"/>
      <c r="P615" s="3"/>
      <c r="Q615" s="30"/>
      <c r="R615" s="61"/>
    </row>
    <row r="616" spans="1:18" ht="38.25">
      <c r="A616" s="30">
        <v>101</v>
      </c>
      <c r="B616" s="19"/>
      <c r="C616" s="16" t="s">
        <v>330</v>
      </c>
      <c r="D616" s="61" t="s">
        <v>135</v>
      </c>
      <c r="E616" s="122">
        <v>55.755000000000003</v>
      </c>
      <c r="F616" s="61">
        <v>412</v>
      </c>
      <c r="G616" s="61">
        <f t="shared" si="62"/>
        <v>22971.06</v>
      </c>
      <c r="H616" s="30"/>
      <c r="I616" s="19"/>
      <c r="J616" s="19"/>
      <c r="K616" s="19"/>
      <c r="L616" s="19"/>
      <c r="M616" s="30"/>
      <c r="N616" s="3"/>
      <c r="O616" s="3"/>
      <c r="P616" s="3"/>
      <c r="Q616" s="30"/>
      <c r="R616" s="61"/>
    </row>
    <row r="617" spans="1:18" ht="38.25">
      <c r="A617" s="30">
        <v>102</v>
      </c>
      <c r="B617" s="19"/>
      <c r="C617" s="16" t="s">
        <v>331</v>
      </c>
      <c r="D617" s="61" t="s">
        <v>135</v>
      </c>
      <c r="E617" s="122">
        <v>55.755000000000003</v>
      </c>
      <c r="F617" s="61">
        <v>415</v>
      </c>
      <c r="G617" s="61">
        <f t="shared" si="62"/>
        <v>23138.325000000001</v>
      </c>
      <c r="H617" s="30"/>
      <c r="I617" s="19"/>
      <c r="J617" s="19"/>
      <c r="K617" s="19"/>
      <c r="L617" s="19"/>
      <c r="M617" s="30"/>
      <c r="N617" s="3"/>
      <c r="O617" s="3"/>
      <c r="P617" s="3"/>
      <c r="Q617" s="30"/>
      <c r="R617" s="61"/>
    </row>
    <row r="618" spans="1:18">
      <c r="A618" s="30">
        <v>103</v>
      </c>
      <c r="B618" s="19"/>
      <c r="C618" s="16" t="s">
        <v>332</v>
      </c>
      <c r="D618" s="61" t="s">
        <v>135</v>
      </c>
      <c r="E618" s="34">
        <v>23541</v>
      </c>
      <c r="F618" s="61">
        <v>5</v>
      </c>
      <c r="G618" s="126">
        <f>E618*F618</f>
        <v>117705</v>
      </c>
      <c r="H618" s="30"/>
      <c r="I618" s="19"/>
      <c r="J618" s="19"/>
      <c r="K618" s="19"/>
      <c r="L618" s="19"/>
      <c r="M618" s="30"/>
      <c r="N618" s="3"/>
      <c r="O618" s="3"/>
      <c r="P618" s="3"/>
      <c r="Q618" s="30"/>
      <c r="R618" s="61"/>
    </row>
    <row r="619" spans="1:18">
      <c r="A619" s="30">
        <v>104</v>
      </c>
      <c r="B619" s="19"/>
      <c r="C619" s="28" t="s">
        <v>333</v>
      </c>
      <c r="D619" s="61" t="s">
        <v>233</v>
      </c>
      <c r="E619" s="34">
        <v>80</v>
      </c>
      <c r="F619" s="61"/>
      <c r="G619" s="61">
        <f t="shared" ref="G619:G620" si="63">E619*F619</f>
        <v>0</v>
      </c>
      <c r="H619" s="30"/>
      <c r="I619" s="19"/>
      <c r="J619" s="19"/>
      <c r="K619" s="19"/>
      <c r="L619" s="19"/>
      <c r="M619" s="30"/>
      <c r="N619" s="3">
        <v>8</v>
      </c>
      <c r="O619" s="3">
        <f>E619*N619</f>
        <v>640</v>
      </c>
      <c r="P619" s="3"/>
      <c r="Q619" s="30"/>
      <c r="R619" s="61"/>
    </row>
    <row r="620" spans="1:18">
      <c r="A620" s="30">
        <v>105</v>
      </c>
      <c r="B620" s="19"/>
      <c r="C620" s="28" t="s">
        <v>334</v>
      </c>
      <c r="D620" s="61" t="s">
        <v>135</v>
      </c>
      <c r="E620" s="34">
        <v>200</v>
      </c>
      <c r="F620" s="61">
        <v>141</v>
      </c>
      <c r="G620" s="61">
        <f t="shared" si="63"/>
        <v>28200</v>
      </c>
      <c r="H620" s="30"/>
      <c r="I620" s="19"/>
      <c r="J620" s="19"/>
      <c r="K620" s="19"/>
      <c r="L620" s="19"/>
      <c r="M620" s="30"/>
      <c r="N620" s="3"/>
      <c r="O620" s="3"/>
      <c r="P620" s="3"/>
      <c r="Q620" s="30"/>
      <c r="R620" s="61"/>
    </row>
    <row r="621" spans="1:18">
      <c r="A621" s="30">
        <v>106</v>
      </c>
      <c r="B621" s="19"/>
      <c r="C621" s="28" t="s">
        <v>335</v>
      </c>
      <c r="D621" s="61" t="s">
        <v>135</v>
      </c>
      <c r="E621" s="34">
        <v>1000</v>
      </c>
      <c r="F621" s="61"/>
      <c r="G621" s="61"/>
      <c r="H621" s="30"/>
      <c r="I621" s="19"/>
      <c r="J621" s="19"/>
      <c r="K621" s="19"/>
      <c r="L621" s="19"/>
      <c r="M621" s="30"/>
      <c r="N621" s="3">
        <v>3</v>
      </c>
      <c r="O621" s="3">
        <f t="shared" ref="O621" si="64">E621*N621</f>
        <v>3000</v>
      </c>
      <c r="P621" s="3"/>
      <c r="Q621" s="30"/>
      <c r="R621" s="61"/>
    </row>
    <row r="622" spans="1:18">
      <c r="A622" s="30" t="s">
        <v>336</v>
      </c>
      <c r="B622" s="19"/>
      <c r="C622" s="28" t="s">
        <v>337</v>
      </c>
      <c r="D622" s="61"/>
      <c r="E622" s="61"/>
      <c r="F622" s="115"/>
      <c r="G622" s="125">
        <f>SUM(G516:G621)</f>
        <v>6332804.0859999992</v>
      </c>
      <c r="H622" s="115"/>
      <c r="I622" s="61" t="s">
        <v>338</v>
      </c>
      <c r="J622" s="115"/>
      <c r="K622" s="61">
        <f>SUM(K540:K569)</f>
        <v>78200</v>
      </c>
      <c r="L622" s="115"/>
      <c r="M622" s="2">
        <f>SUM(M545:M579)</f>
        <v>46675</v>
      </c>
      <c r="N622" s="115"/>
      <c r="O622" s="3">
        <f>SUM(O516:O621)</f>
        <v>91738</v>
      </c>
      <c r="P622" s="3"/>
      <c r="Q622" s="19"/>
      <c r="R622" s="19"/>
    </row>
    <row r="623" spans="1:18">
      <c r="A623" s="30"/>
      <c r="B623" s="19"/>
      <c r="C623" s="28" t="s">
        <v>339</v>
      </c>
      <c r="D623" s="61"/>
      <c r="E623" s="246">
        <f>G622+K622+M622+O622</f>
        <v>6549417.0859999992</v>
      </c>
      <c r="F623" s="246"/>
      <c r="G623" s="246"/>
      <c r="H623" s="246"/>
      <c r="I623" s="246"/>
      <c r="J623" s="246"/>
      <c r="K623" s="246"/>
      <c r="L623" s="246"/>
      <c r="M623" s="246"/>
      <c r="N623" s="246"/>
      <c r="O623" s="246"/>
      <c r="P623" s="56"/>
      <c r="Q623" s="19"/>
      <c r="R623" s="19"/>
    </row>
    <row r="624" spans="1:18">
      <c r="A624" s="58"/>
      <c r="B624" s="58"/>
      <c r="C624" s="58"/>
      <c r="D624" s="58"/>
      <c r="E624" s="127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</row>
    <row r="626" spans="1:15">
      <c r="A626" s="247" t="s">
        <v>818</v>
      </c>
      <c r="B626" s="247"/>
      <c r="C626" s="247"/>
      <c r="D626" s="247"/>
      <c r="E626" s="247"/>
      <c r="F626" s="247"/>
      <c r="G626" s="247"/>
      <c r="H626" s="247"/>
      <c r="I626" s="247"/>
      <c r="J626" s="247"/>
      <c r="K626" s="247"/>
      <c r="L626" s="247"/>
      <c r="M626" s="247"/>
      <c r="N626" s="247"/>
      <c r="O626" s="247"/>
    </row>
    <row r="627" spans="1:15">
      <c r="A627" s="247" t="s">
        <v>340</v>
      </c>
      <c r="B627" s="247"/>
      <c r="C627" s="247"/>
      <c r="D627" s="144"/>
      <c r="E627" s="144"/>
      <c r="F627" s="144"/>
      <c r="G627" s="144"/>
      <c r="H627" s="144"/>
      <c r="I627" s="144"/>
      <c r="J627" s="144"/>
      <c r="K627" s="144"/>
      <c r="L627" s="144"/>
      <c r="M627" s="144"/>
      <c r="N627" s="144"/>
      <c r="O627" s="144"/>
    </row>
    <row r="628" spans="1:15">
      <c r="A628" s="247" t="s">
        <v>341</v>
      </c>
      <c r="B628" s="247"/>
      <c r="C628" s="247"/>
      <c r="D628" s="145"/>
      <c r="E628" s="145"/>
      <c r="F628" s="145"/>
      <c r="G628" s="145"/>
      <c r="H628" s="145"/>
      <c r="I628" s="145"/>
      <c r="J628" s="145"/>
      <c r="K628" s="145"/>
      <c r="L628" s="145"/>
      <c r="M628" s="145"/>
      <c r="N628" s="145"/>
      <c r="O628" s="145"/>
    </row>
    <row r="629" spans="1:15">
      <c r="A629" s="247" t="s">
        <v>342</v>
      </c>
      <c r="B629" s="247"/>
      <c r="C629" s="247"/>
      <c r="D629" s="145"/>
      <c r="E629" s="145"/>
      <c r="F629" s="145"/>
      <c r="G629" s="145"/>
      <c r="H629" s="145"/>
      <c r="I629" s="145"/>
      <c r="J629" s="145"/>
      <c r="K629" s="145"/>
      <c r="L629" s="145"/>
      <c r="M629" s="145"/>
      <c r="N629" s="145"/>
      <c r="O629" s="145"/>
    </row>
    <row r="630" spans="1:15">
      <c r="A630" s="247" t="s">
        <v>343</v>
      </c>
      <c r="B630" s="247"/>
      <c r="C630" s="247"/>
      <c r="D630" s="145"/>
      <c r="E630" s="145"/>
      <c r="F630" s="145"/>
      <c r="G630" s="145"/>
      <c r="H630" s="145"/>
      <c r="I630" s="145"/>
      <c r="J630" s="145"/>
      <c r="K630" s="145"/>
      <c r="L630" s="145"/>
      <c r="M630" s="145"/>
      <c r="N630" s="145"/>
      <c r="O630" s="145"/>
    </row>
    <row r="631" spans="1:15">
      <c r="A631" s="248"/>
      <c r="B631" s="248"/>
      <c r="C631" s="248"/>
      <c r="D631" s="145"/>
      <c r="E631" s="145"/>
      <c r="F631" s="145"/>
      <c r="G631" s="145"/>
      <c r="H631" s="145"/>
      <c r="I631" s="145"/>
      <c r="J631" s="145"/>
      <c r="K631" s="145"/>
      <c r="L631" s="145"/>
      <c r="M631" s="145"/>
      <c r="N631" s="145"/>
      <c r="O631" s="145"/>
    </row>
    <row r="632" spans="1:15">
      <c r="A632" s="249" t="s">
        <v>344</v>
      </c>
      <c r="B632" s="249"/>
      <c r="C632" s="249"/>
      <c r="D632" s="145"/>
      <c r="E632" s="145"/>
      <c r="F632" s="145"/>
      <c r="G632" s="145"/>
      <c r="H632" s="145"/>
      <c r="I632" s="145"/>
      <c r="J632" s="145"/>
      <c r="K632" s="145"/>
      <c r="L632" s="145"/>
      <c r="M632" s="145"/>
      <c r="N632" s="145"/>
      <c r="O632" s="145"/>
    </row>
    <row r="633" spans="1:15">
      <c r="A633" s="239" t="s">
        <v>345</v>
      </c>
      <c r="B633" s="239" t="s">
        <v>346</v>
      </c>
      <c r="C633" s="239" t="s">
        <v>347</v>
      </c>
      <c r="D633" s="239" t="s">
        <v>12</v>
      </c>
      <c r="E633" s="243" t="s">
        <v>348</v>
      </c>
      <c r="F633" s="241" t="s">
        <v>14</v>
      </c>
      <c r="G633" s="242"/>
      <c r="H633" s="241" t="s">
        <v>110</v>
      </c>
      <c r="I633" s="242"/>
      <c r="J633" s="241" t="s">
        <v>349</v>
      </c>
      <c r="K633" s="242"/>
      <c r="L633" s="241" t="s">
        <v>17</v>
      </c>
      <c r="M633" s="242"/>
      <c r="N633" s="241" t="s">
        <v>188</v>
      </c>
      <c r="O633" s="242"/>
    </row>
    <row r="634" spans="1:15" ht="38.25">
      <c r="A634" s="240"/>
      <c r="B634" s="240"/>
      <c r="C634" s="240"/>
      <c r="D634" s="240"/>
      <c r="E634" s="244"/>
      <c r="F634" s="4" t="s">
        <v>113</v>
      </c>
      <c r="G634" s="128" t="s">
        <v>22</v>
      </c>
      <c r="H634" s="4" t="s">
        <v>113</v>
      </c>
      <c r="I634" s="128" t="s">
        <v>22</v>
      </c>
      <c r="J634" s="4" t="s">
        <v>113</v>
      </c>
      <c r="K634" s="128" t="s">
        <v>22</v>
      </c>
      <c r="L634" s="4" t="s">
        <v>113</v>
      </c>
      <c r="M634" s="128" t="s">
        <v>22</v>
      </c>
      <c r="N634" s="4" t="s">
        <v>113</v>
      </c>
      <c r="O634" s="128" t="s">
        <v>22</v>
      </c>
    </row>
    <row r="635" spans="1:15">
      <c r="A635" s="4">
        <v>1</v>
      </c>
      <c r="B635" s="5" t="s">
        <v>350</v>
      </c>
      <c r="C635" s="6" t="s">
        <v>351</v>
      </c>
      <c r="D635" s="5" t="s">
        <v>74</v>
      </c>
      <c r="E635" s="7">
        <v>23600</v>
      </c>
      <c r="F635" s="5">
        <v>2</v>
      </c>
      <c r="G635" s="7">
        <f>F635*E635</f>
        <v>47200</v>
      </c>
      <c r="H635" s="5" t="s">
        <v>352</v>
      </c>
      <c r="I635" s="5" t="s">
        <v>352</v>
      </c>
      <c r="J635" s="5" t="s">
        <v>352</v>
      </c>
      <c r="K635" s="5" t="s">
        <v>352</v>
      </c>
      <c r="L635" s="5" t="s">
        <v>352</v>
      </c>
      <c r="M635" s="5" t="s">
        <v>352</v>
      </c>
      <c r="N635" s="5" t="s">
        <v>352</v>
      </c>
      <c r="O635" s="5" t="s">
        <v>352</v>
      </c>
    </row>
    <row r="636" spans="1:15">
      <c r="A636" s="4">
        <v>2</v>
      </c>
      <c r="B636" s="5" t="s">
        <v>353</v>
      </c>
      <c r="C636" s="6" t="s">
        <v>354</v>
      </c>
      <c r="D636" s="5" t="s">
        <v>74</v>
      </c>
      <c r="E636" s="7">
        <v>2938.2</v>
      </c>
      <c r="F636" s="5">
        <v>1</v>
      </c>
      <c r="G636" s="7">
        <f>F636*E636</f>
        <v>2938.2</v>
      </c>
      <c r="H636" s="5" t="s">
        <v>352</v>
      </c>
      <c r="I636" s="5" t="s">
        <v>352</v>
      </c>
      <c r="J636" s="5" t="s">
        <v>352</v>
      </c>
      <c r="K636" s="5" t="s">
        <v>352</v>
      </c>
      <c r="L636" s="5" t="s">
        <v>352</v>
      </c>
      <c r="M636" s="5" t="s">
        <v>352</v>
      </c>
      <c r="N636" s="5" t="s">
        <v>352</v>
      </c>
      <c r="O636" s="5" t="s">
        <v>352</v>
      </c>
    </row>
    <row r="637" spans="1:15">
      <c r="A637" s="4">
        <v>3</v>
      </c>
      <c r="B637" s="5" t="s">
        <v>355</v>
      </c>
      <c r="C637" s="6" t="s">
        <v>356</v>
      </c>
      <c r="D637" s="5" t="s">
        <v>74</v>
      </c>
      <c r="E637" s="7">
        <v>1952.9</v>
      </c>
      <c r="F637" s="5">
        <v>2</v>
      </c>
      <c r="G637" s="7">
        <f>F637*E637</f>
        <v>3905.8</v>
      </c>
      <c r="H637" s="5" t="s">
        <v>352</v>
      </c>
      <c r="I637" s="5" t="s">
        <v>352</v>
      </c>
      <c r="J637" s="5" t="s">
        <v>352</v>
      </c>
      <c r="K637" s="5" t="s">
        <v>352</v>
      </c>
      <c r="L637" s="5" t="s">
        <v>352</v>
      </c>
      <c r="M637" s="5" t="s">
        <v>352</v>
      </c>
      <c r="N637" s="5" t="s">
        <v>352</v>
      </c>
      <c r="O637" s="5" t="s">
        <v>352</v>
      </c>
    </row>
    <row r="638" spans="1:15">
      <c r="A638" s="4">
        <v>4</v>
      </c>
      <c r="B638" s="5" t="s">
        <v>353</v>
      </c>
      <c r="C638" s="8" t="s">
        <v>357</v>
      </c>
      <c r="D638" s="5" t="s">
        <v>264</v>
      </c>
      <c r="E638" s="7">
        <v>70</v>
      </c>
      <c r="F638" s="5" t="s">
        <v>352</v>
      </c>
      <c r="G638" s="5" t="s">
        <v>352</v>
      </c>
      <c r="H638" s="5" t="s">
        <v>352</v>
      </c>
      <c r="I638" s="5" t="s">
        <v>352</v>
      </c>
      <c r="J638" s="5" t="s">
        <v>352</v>
      </c>
      <c r="K638" s="5" t="s">
        <v>352</v>
      </c>
      <c r="L638" s="5" t="s">
        <v>352</v>
      </c>
      <c r="M638" s="5" t="s">
        <v>352</v>
      </c>
      <c r="N638" s="7">
        <v>1.7</v>
      </c>
      <c r="O638" s="7">
        <f>N638*E638</f>
        <v>119</v>
      </c>
    </row>
    <row r="639" spans="1:15">
      <c r="A639" s="4">
        <v>5</v>
      </c>
      <c r="B639" s="5" t="s">
        <v>353</v>
      </c>
      <c r="C639" s="8" t="s">
        <v>358</v>
      </c>
      <c r="D639" s="5" t="s">
        <v>264</v>
      </c>
      <c r="E639" s="7">
        <v>200</v>
      </c>
      <c r="F639" s="5" t="s">
        <v>352</v>
      </c>
      <c r="G639" s="5" t="s">
        <v>352</v>
      </c>
      <c r="H639" s="5" t="s">
        <v>352</v>
      </c>
      <c r="I639" s="5" t="s">
        <v>352</v>
      </c>
      <c r="J639" s="5" t="s">
        <v>352</v>
      </c>
      <c r="K639" s="5" t="s">
        <v>352</v>
      </c>
      <c r="L639" s="5" t="s">
        <v>352</v>
      </c>
      <c r="M639" s="5" t="s">
        <v>352</v>
      </c>
      <c r="N639" s="5">
        <v>2.0499999999999998</v>
      </c>
      <c r="O639" s="7">
        <f>N639*E639</f>
        <v>409.99999999999994</v>
      </c>
    </row>
    <row r="640" spans="1:15">
      <c r="A640" s="4">
        <v>7</v>
      </c>
      <c r="B640" s="129"/>
      <c r="C640" s="130" t="s">
        <v>359</v>
      </c>
      <c r="D640" s="5" t="s">
        <v>74</v>
      </c>
      <c r="E640" s="7">
        <v>500</v>
      </c>
      <c r="F640" s="5">
        <v>5</v>
      </c>
      <c r="G640" s="7">
        <f t="shared" ref="G640:G645" si="65">F640*E640</f>
        <v>2500</v>
      </c>
      <c r="H640" s="5" t="s">
        <v>352</v>
      </c>
      <c r="I640" s="5" t="s">
        <v>352</v>
      </c>
      <c r="J640" s="5" t="s">
        <v>352</v>
      </c>
      <c r="K640" s="5" t="s">
        <v>352</v>
      </c>
      <c r="L640" s="5" t="s">
        <v>352</v>
      </c>
      <c r="M640" s="5" t="s">
        <v>352</v>
      </c>
      <c r="N640" s="5" t="s">
        <v>352</v>
      </c>
      <c r="O640" s="5" t="s">
        <v>352</v>
      </c>
    </row>
    <row r="641" spans="1:15">
      <c r="A641" s="4">
        <v>8</v>
      </c>
      <c r="B641" s="5" t="s">
        <v>243</v>
      </c>
      <c r="C641" s="8" t="s">
        <v>360</v>
      </c>
      <c r="D641" s="5" t="s">
        <v>264</v>
      </c>
      <c r="E641" s="7">
        <v>50</v>
      </c>
      <c r="F641" s="5">
        <v>99.09</v>
      </c>
      <c r="G641" s="7">
        <f t="shared" si="65"/>
        <v>4954.5</v>
      </c>
      <c r="H641" s="5" t="s">
        <v>352</v>
      </c>
      <c r="I641" s="5" t="s">
        <v>352</v>
      </c>
      <c r="J641" s="5" t="s">
        <v>352</v>
      </c>
      <c r="K641" s="5" t="s">
        <v>352</v>
      </c>
      <c r="L641" s="5" t="s">
        <v>352</v>
      </c>
      <c r="M641" s="5" t="s">
        <v>352</v>
      </c>
      <c r="N641" s="5" t="s">
        <v>352</v>
      </c>
      <c r="O641" s="5" t="s">
        <v>352</v>
      </c>
    </row>
    <row r="642" spans="1:15" ht="27">
      <c r="A642" s="4">
        <v>9</v>
      </c>
      <c r="B642" s="4" t="s">
        <v>361</v>
      </c>
      <c r="C642" s="9" t="s">
        <v>819</v>
      </c>
      <c r="D642" s="11" t="s">
        <v>74</v>
      </c>
      <c r="E642" s="4">
        <v>32450</v>
      </c>
      <c r="F642" s="131">
        <v>1</v>
      </c>
      <c r="G642" s="11">
        <f t="shared" si="65"/>
        <v>32450</v>
      </c>
      <c r="H642" s="4" t="s">
        <v>352</v>
      </c>
      <c r="I642" s="4" t="s">
        <v>352</v>
      </c>
      <c r="J642" s="4" t="s">
        <v>352</v>
      </c>
      <c r="K642" s="4" t="s">
        <v>352</v>
      </c>
      <c r="L642" s="4" t="s">
        <v>352</v>
      </c>
      <c r="M642" s="4" t="s">
        <v>352</v>
      </c>
      <c r="N642" s="4" t="s">
        <v>352</v>
      </c>
      <c r="O642" s="4" t="s">
        <v>352</v>
      </c>
    </row>
    <row r="643" spans="1:15" ht="27">
      <c r="A643" s="4">
        <v>10</v>
      </c>
      <c r="B643" s="4" t="s">
        <v>362</v>
      </c>
      <c r="C643" s="9" t="s">
        <v>820</v>
      </c>
      <c r="D643" s="11" t="s">
        <v>74</v>
      </c>
      <c r="E643" s="4">
        <v>25960</v>
      </c>
      <c r="F643" s="131">
        <v>1</v>
      </c>
      <c r="G643" s="11">
        <f t="shared" si="65"/>
        <v>25960</v>
      </c>
      <c r="H643" s="4" t="s">
        <v>352</v>
      </c>
      <c r="I643" s="4" t="s">
        <v>352</v>
      </c>
      <c r="J643" s="4" t="s">
        <v>352</v>
      </c>
      <c r="K643" s="4" t="s">
        <v>352</v>
      </c>
      <c r="L643" s="4" t="s">
        <v>352</v>
      </c>
      <c r="M643" s="4" t="s">
        <v>352</v>
      </c>
      <c r="N643" s="4" t="s">
        <v>352</v>
      </c>
      <c r="O643" s="4" t="s">
        <v>352</v>
      </c>
    </row>
    <row r="644" spans="1:15">
      <c r="A644" s="4">
        <v>11</v>
      </c>
      <c r="B644" s="4" t="s">
        <v>363</v>
      </c>
      <c r="C644" s="10" t="s">
        <v>364</v>
      </c>
      <c r="D644" s="11" t="s">
        <v>74</v>
      </c>
      <c r="E644" s="11">
        <v>260</v>
      </c>
      <c r="F644" s="4">
        <v>6</v>
      </c>
      <c r="G644" s="11">
        <f t="shared" si="65"/>
        <v>1560</v>
      </c>
      <c r="H644" s="4" t="s">
        <v>352</v>
      </c>
      <c r="I644" s="4" t="s">
        <v>352</v>
      </c>
      <c r="J644" s="4" t="s">
        <v>352</v>
      </c>
      <c r="K644" s="4" t="s">
        <v>352</v>
      </c>
      <c r="L644" s="4" t="s">
        <v>352</v>
      </c>
      <c r="M644" s="4" t="s">
        <v>352</v>
      </c>
      <c r="N644" s="4" t="s">
        <v>352</v>
      </c>
      <c r="O644" s="4" t="s">
        <v>352</v>
      </c>
    </row>
    <row r="645" spans="1:15">
      <c r="A645" s="4">
        <v>12</v>
      </c>
      <c r="B645" s="4" t="s">
        <v>365</v>
      </c>
      <c r="C645" s="10" t="s">
        <v>366</v>
      </c>
      <c r="D645" s="11" t="s">
        <v>74</v>
      </c>
      <c r="E645" s="11">
        <v>350</v>
      </c>
      <c r="F645" s="4">
        <v>2</v>
      </c>
      <c r="G645" s="11">
        <f t="shared" si="65"/>
        <v>700</v>
      </c>
      <c r="H645" s="4" t="s">
        <v>352</v>
      </c>
      <c r="I645" s="4" t="s">
        <v>352</v>
      </c>
      <c r="J645" s="4" t="s">
        <v>352</v>
      </c>
      <c r="K645" s="4" t="s">
        <v>352</v>
      </c>
      <c r="L645" s="4" t="s">
        <v>352</v>
      </c>
      <c r="M645" s="4" t="s">
        <v>352</v>
      </c>
      <c r="N645" s="4" t="s">
        <v>352</v>
      </c>
      <c r="O645" s="4" t="s">
        <v>352</v>
      </c>
    </row>
    <row r="646" spans="1:15">
      <c r="A646" s="4">
        <v>13</v>
      </c>
      <c r="B646" s="5" t="s">
        <v>352</v>
      </c>
      <c r="C646" s="10" t="s">
        <v>367</v>
      </c>
      <c r="D646" s="11" t="s">
        <v>74</v>
      </c>
      <c r="E646" s="11">
        <v>300</v>
      </c>
      <c r="F646" s="4" t="s">
        <v>352</v>
      </c>
      <c r="G646" s="4" t="s">
        <v>352</v>
      </c>
      <c r="H646" s="4">
        <v>32</v>
      </c>
      <c r="I646" s="11">
        <f>H646*E646</f>
        <v>9600</v>
      </c>
      <c r="J646" s="4" t="s">
        <v>352</v>
      </c>
      <c r="K646" s="4" t="s">
        <v>352</v>
      </c>
      <c r="L646" s="4" t="s">
        <v>352</v>
      </c>
      <c r="M646" s="4" t="s">
        <v>352</v>
      </c>
      <c r="N646" s="4" t="s">
        <v>352</v>
      </c>
      <c r="O646" s="4" t="s">
        <v>352</v>
      </c>
    </row>
    <row r="647" spans="1:15">
      <c r="A647" s="4">
        <v>14</v>
      </c>
      <c r="B647" s="12" t="s">
        <v>353</v>
      </c>
      <c r="C647" s="132" t="s">
        <v>368</v>
      </c>
      <c r="D647" s="11" t="s">
        <v>74</v>
      </c>
      <c r="E647" s="11">
        <v>3536.46</v>
      </c>
      <c r="F647" s="4">
        <v>2</v>
      </c>
      <c r="G647" s="11">
        <f t="shared" ref="G647:G652" si="66">F647*E647</f>
        <v>7072.92</v>
      </c>
      <c r="H647" s="133" t="s">
        <v>352</v>
      </c>
      <c r="I647" s="133" t="s">
        <v>352</v>
      </c>
      <c r="J647" s="133" t="s">
        <v>352</v>
      </c>
      <c r="K647" s="133" t="s">
        <v>352</v>
      </c>
      <c r="L647" s="133" t="s">
        <v>352</v>
      </c>
      <c r="M647" s="133" t="s">
        <v>352</v>
      </c>
      <c r="N647" s="133" t="s">
        <v>352</v>
      </c>
      <c r="O647" s="133" t="s">
        <v>352</v>
      </c>
    </row>
    <row r="648" spans="1:15">
      <c r="A648" s="4">
        <v>15</v>
      </c>
      <c r="B648" s="133" t="s">
        <v>352</v>
      </c>
      <c r="C648" s="10" t="s">
        <v>369</v>
      </c>
      <c r="D648" s="11" t="s">
        <v>74</v>
      </c>
      <c r="E648" s="11">
        <v>2336.4</v>
      </c>
      <c r="F648" s="4">
        <v>2</v>
      </c>
      <c r="G648" s="11">
        <f t="shared" si="66"/>
        <v>4672.8</v>
      </c>
      <c r="H648" s="133" t="s">
        <v>352</v>
      </c>
      <c r="I648" s="133" t="s">
        <v>352</v>
      </c>
      <c r="J648" s="133" t="s">
        <v>352</v>
      </c>
      <c r="K648" s="133" t="s">
        <v>352</v>
      </c>
      <c r="L648" s="133" t="s">
        <v>352</v>
      </c>
      <c r="M648" s="133" t="s">
        <v>352</v>
      </c>
      <c r="N648" s="133" t="s">
        <v>352</v>
      </c>
      <c r="O648" s="133" t="s">
        <v>352</v>
      </c>
    </row>
    <row r="649" spans="1:15">
      <c r="A649" s="4">
        <v>16</v>
      </c>
      <c r="B649" s="133" t="s">
        <v>352</v>
      </c>
      <c r="C649" s="10" t="s">
        <v>370</v>
      </c>
      <c r="D649" s="11" t="s">
        <v>67</v>
      </c>
      <c r="E649" s="11">
        <v>50000</v>
      </c>
      <c r="F649" s="4">
        <v>0.315</v>
      </c>
      <c r="G649" s="11">
        <f t="shared" si="66"/>
        <v>15750</v>
      </c>
      <c r="H649" s="133" t="s">
        <v>352</v>
      </c>
      <c r="I649" s="133" t="s">
        <v>352</v>
      </c>
      <c r="J649" s="133" t="s">
        <v>352</v>
      </c>
      <c r="K649" s="133" t="s">
        <v>352</v>
      </c>
      <c r="L649" s="133" t="s">
        <v>352</v>
      </c>
      <c r="M649" s="133" t="s">
        <v>352</v>
      </c>
      <c r="N649" s="133" t="s">
        <v>352</v>
      </c>
      <c r="O649" s="133" t="s">
        <v>352</v>
      </c>
    </row>
    <row r="650" spans="1:15">
      <c r="A650" s="4">
        <v>17</v>
      </c>
      <c r="B650" s="133" t="s">
        <v>352</v>
      </c>
      <c r="C650" s="10" t="s">
        <v>371</v>
      </c>
      <c r="D650" s="11" t="s">
        <v>74</v>
      </c>
      <c r="E650" s="11">
        <v>187030</v>
      </c>
      <c r="F650" s="4">
        <v>4</v>
      </c>
      <c r="G650" s="11">
        <f t="shared" si="66"/>
        <v>748120</v>
      </c>
      <c r="H650" s="133" t="s">
        <v>352</v>
      </c>
      <c r="I650" s="133" t="s">
        <v>352</v>
      </c>
      <c r="J650" s="133" t="s">
        <v>352</v>
      </c>
      <c r="K650" s="133" t="s">
        <v>352</v>
      </c>
      <c r="L650" s="133" t="s">
        <v>352</v>
      </c>
      <c r="M650" s="133" t="s">
        <v>352</v>
      </c>
      <c r="N650" s="133" t="s">
        <v>352</v>
      </c>
      <c r="O650" s="133" t="s">
        <v>352</v>
      </c>
    </row>
    <row r="651" spans="1:15">
      <c r="A651" s="4">
        <v>18</v>
      </c>
      <c r="B651" s="133" t="s">
        <v>352</v>
      </c>
      <c r="C651" s="10" t="s">
        <v>372</v>
      </c>
      <c r="D651" s="11" t="s">
        <v>74</v>
      </c>
      <c r="E651" s="11">
        <v>200</v>
      </c>
      <c r="F651" s="4">
        <v>6</v>
      </c>
      <c r="G651" s="11">
        <f t="shared" si="66"/>
        <v>1200</v>
      </c>
      <c r="H651" s="130"/>
      <c r="I651" s="130"/>
      <c r="J651" s="130"/>
      <c r="K651" s="130"/>
      <c r="L651" s="130"/>
      <c r="M651" s="130"/>
      <c r="N651" s="130"/>
      <c r="O651" s="130"/>
    </row>
    <row r="652" spans="1:15">
      <c r="A652" s="4">
        <v>19</v>
      </c>
      <c r="B652" s="133" t="s">
        <v>352</v>
      </c>
      <c r="C652" s="10" t="s">
        <v>373</v>
      </c>
      <c r="D652" s="11" t="s">
        <v>374</v>
      </c>
      <c r="E652" s="11">
        <v>10</v>
      </c>
      <c r="F652" s="4">
        <v>1045</v>
      </c>
      <c r="G652" s="11">
        <f t="shared" si="66"/>
        <v>10450</v>
      </c>
      <c r="H652" s="130"/>
      <c r="I652" s="130"/>
      <c r="J652" s="130"/>
      <c r="K652" s="130"/>
      <c r="L652" s="130"/>
      <c r="M652" s="130"/>
      <c r="N652" s="130"/>
      <c r="O652" s="130"/>
    </row>
    <row r="653" spans="1:15">
      <c r="A653" s="233"/>
      <c r="B653" s="234"/>
      <c r="C653" s="235"/>
      <c r="D653" s="236"/>
      <c r="E653" s="236"/>
      <c r="F653" s="233"/>
      <c r="G653" s="236">
        <f>SUM(G635:G652)</f>
        <v>909434.22</v>
      </c>
      <c r="H653" s="237"/>
      <c r="I653" s="238">
        <f>SUM(I646:I652)</f>
        <v>9600</v>
      </c>
      <c r="J653" s="237"/>
      <c r="K653" s="237"/>
      <c r="L653" s="237"/>
      <c r="M653" s="237"/>
      <c r="N653" s="237"/>
      <c r="O653" s="238">
        <f>SUM(O638:O652)</f>
        <v>529</v>
      </c>
    </row>
    <row r="655" spans="1:15">
      <c r="A655" s="213"/>
      <c r="B655" s="282" t="s">
        <v>821</v>
      </c>
      <c r="C655" s="282"/>
      <c r="D655" s="282"/>
      <c r="E655" s="282"/>
      <c r="F655" s="282"/>
      <c r="G655" s="282"/>
      <c r="H655" s="282"/>
      <c r="I655" s="282"/>
      <c r="J655" s="282"/>
      <c r="K655" s="282"/>
      <c r="L655" s="282"/>
      <c r="M655" s="282"/>
      <c r="N655" s="282"/>
      <c r="O655" s="282"/>
    </row>
    <row r="656" spans="1:15">
      <c r="A656" s="213"/>
      <c r="B656" s="278" t="s">
        <v>1</v>
      </c>
      <c r="C656" s="278"/>
      <c r="D656" s="278" t="s">
        <v>822</v>
      </c>
      <c r="E656" s="278"/>
      <c r="F656" s="214"/>
      <c r="G656" s="214"/>
      <c r="H656" s="214"/>
      <c r="I656" s="214"/>
      <c r="J656" s="214"/>
      <c r="K656" s="214"/>
      <c r="L656" s="214"/>
      <c r="M656" s="214"/>
      <c r="N656" s="214"/>
      <c r="O656" s="214"/>
    </row>
    <row r="657" spans="1:15">
      <c r="A657" s="213"/>
      <c r="B657" s="278" t="s">
        <v>3</v>
      </c>
      <c r="C657" s="278"/>
      <c r="D657" s="279" t="s">
        <v>823</v>
      </c>
      <c r="E657" s="279"/>
      <c r="F657" s="279"/>
      <c r="G657" s="279"/>
      <c r="H657" s="279"/>
      <c r="I657" s="279"/>
      <c r="J657" s="279"/>
      <c r="K657" s="214"/>
      <c r="L657" s="214"/>
      <c r="M657" s="214"/>
      <c r="N657" s="214"/>
      <c r="O657" s="214"/>
    </row>
    <row r="658" spans="1:15">
      <c r="A658" s="213"/>
      <c r="B658" s="278" t="s">
        <v>5</v>
      </c>
      <c r="C658" s="278"/>
      <c r="D658" s="280" t="s">
        <v>824</v>
      </c>
      <c r="E658" s="280"/>
      <c r="F658" s="280"/>
      <c r="G658" s="280"/>
      <c r="H658" s="280"/>
      <c r="I658" s="280"/>
      <c r="J658" s="280"/>
      <c r="K658" s="280"/>
      <c r="L658" s="214"/>
      <c r="M658" s="214"/>
      <c r="N658" s="214"/>
      <c r="O658" s="214"/>
    </row>
    <row r="659" spans="1:15">
      <c r="A659" s="213"/>
      <c r="B659" s="278" t="s">
        <v>825</v>
      </c>
      <c r="C659" s="278"/>
      <c r="D659" s="280" t="s">
        <v>826</v>
      </c>
      <c r="E659" s="280"/>
      <c r="F659" s="280"/>
      <c r="G659" s="280"/>
      <c r="H659" s="280"/>
      <c r="I659" s="280"/>
      <c r="J659" s="280"/>
      <c r="K659" s="280"/>
      <c r="L659" s="214"/>
      <c r="M659" s="214"/>
      <c r="N659" s="214"/>
      <c r="O659" s="214"/>
    </row>
    <row r="660" spans="1:15">
      <c r="A660" s="213"/>
      <c r="B660" s="213" t="s">
        <v>186</v>
      </c>
      <c r="C660" s="214"/>
      <c r="D660" s="296">
        <v>46054</v>
      </c>
      <c r="E660" s="297"/>
      <c r="F660" s="297"/>
      <c r="G660" s="297"/>
      <c r="H660" s="214"/>
      <c r="I660" s="214"/>
      <c r="J660" s="214"/>
      <c r="K660" s="214"/>
      <c r="L660" s="214"/>
      <c r="M660" s="214"/>
      <c r="N660" s="214"/>
      <c r="O660" s="214"/>
    </row>
    <row r="661" spans="1:15">
      <c r="A661" s="289" t="s">
        <v>827</v>
      </c>
      <c r="B661" s="289" t="s">
        <v>346</v>
      </c>
      <c r="C661" s="289" t="s">
        <v>11</v>
      </c>
      <c r="D661" s="289" t="s">
        <v>12</v>
      </c>
      <c r="E661" s="298" t="s">
        <v>348</v>
      </c>
      <c r="F661" s="289" t="s">
        <v>14</v>
      </c>
      <c r="G661" s="289"/>
      <c r="H661" s="289" t="s">
        <v>110</v>
      </c>
      <c r="I661" s="289"/>
      <c r="J661" s="289" t="s">
        <v>16</v>
      </c>
      <c r="K661" s="289"/>
      <c r="L661" s="289" t="s">
        <v>17</v>
      </c>
      <c r="M661" s="289"/>
      <c r="N661" s="289" t="s">
        <v>188</v>
      </c>
      <c r="O661" s="289"/>
    </row>
    <row r="662" spans="1:15" ht="38.25">
      <c r="A662" s="289"/>
      <c r="B662" s="289"/>
      <c r="C662" s="289"/>
      <c r="D662" s="289"/>
      <c r="E662" s="299"/>
      <c r="F662" s="146" t="s">
        <v>20</v>
      </c>
      <c r="G662" s="146" t="s">
        <v>22</v>
      </c>
      <c r="H662" s="146" t="s">
        <v>20</v>
      </c>
      <c r="I662" s="146" t="s">
        <v>22</v>
      </c>
      <c r="J662" s="146" t="s">
        <v>20</v>
      </c>
      <c r="K662" s="146" t="s">
        <v>22</v>
      </c>
      <c r="L662" s="146" t="s">
        <v>20</v>
      </c>
      <c r="M662" s="146" t="s">
        <v>22</v>
      </c>
      <c r="N662" s="146" t="s">
        <v>20</v>
      </c>
      <c r="O662" s="146" t="s">
        <v>22</v>
      </c>
    </row>
    <row r="663" spans="1:15">
      <c r="A663" s="146">
        <v>1</v>
      </c>
      <c r="B663" s="155"/>
      <c r="C663" s="156" t="s">
        <v>828</v>
      </c>
      <c r="D663" s="146" t="s">
        <v>74</v>
      </c>
      <c r="E663" s="146">
        <v>30</v>
      </c>
      <c r="F663" s="155"/>
      <c r="G663" s="155"/>
      <c r="H663" s="155"/>
      <c r="I663" s="155"/>
      <c r="J663" s="155"/>
      <c r="K663" s="155"/>
      <c r="L663" s="155"/>
      <c r="M663" s="155"/>
      <c r="N663" s="146">
        <v>280</v>
      </c>
      <c r="O663" s="155">
        <f>(E663*N663)</f>
        <v>8400</v>
      </c>
    </row>
    <row r="664" spans="1:15">
      <c r="A664" s="146">
        <v>2</v>
      </c>
      <c r="B664" s="155"/>
      <c r="C664" s="156" t="s">
        <v>829</v>
      </c>
      <c r="D664" s="146" t="s">
        <v>74</v>
      </c>
      <c r="E664" s="146">
        <v>30</v>
      </c>
      <c r="F664" s="155"/>
      <c r="G664" s="155"/>
      <c r="H664" s="155"/>
      <c r="I664" s="155"/>
      <c r="J664" s="155"/>
      <c r="K664" s="155"/>
      <c r="L664" s="155"/>
      <c r="M664" s="155"/>
      <c r="N664" s="146">
        <v>3391</v>
      </c>
      <c r="O664" s="155">
        <f t="shared" ref="O664:O727" si="67">(E664*N664)</f>
        <v>101730</v>
      </c>
    </row>
    <row r="665" spans="1:15">
      <c r="A665" s="146">
        <v>3</v>
      </c>
      <c r="B665" s="155"/>
      <c r="C665" s="156" t="s">
        <v>830</v>
      </c>
      <c r="D665" s="146" t="s">
        <v>74</v>
      </c>
      <c r="E665" s="146">
        <v>21</v>
      </c>
      <c r="F665" s="155"/>
      <c r="G665" s="155"/>
      <c r="H665" s="155"/>
      <c r="I665" s="155"/>
      <c r="J665" s="155"/>
      <c r="K665" s="155"/>
      <c r="L665" s="155"/>
      <c r="M665" s="155"/>
      <c r="N665" s="146">
        <v>260</v>
      </c>
      <c r="O665" s="155">
        <f t="shared" si="67"/>
        <v>5460</v>
      </c>
    </row>
    <row r="666" spans="1:15">
      <c r="A666" s="146">
        <v>4</v>
      </c>
      <c r="B666" s="155"/>
      <c r="C666" s="156" t="s">
        <v>831</v>
      </c>
      <c r="D666" s="146" t="s">
        <v>74</v>
      </c>
      <c r="E666" s="146">
        <v>30</v>
      </c>
      <c r="F666" s="155"/>
      <c r="G666" s="155"/>
      <c r="H666" s="155"/>
      <c r="I666" s="155"/>
      <c r="J666" s="155"/>
      <c r="K666" s="155"/>
      <c r="L666" s="155"/>
      <c r="M666" s="155"/>
      <c r="N666" s="146">
        <v>705</v>
      </c>
      <c r="O666" s="155">
        <f t="shared" si="67"/>
        <v>21150</v>
      </c>
    </row>
    <row r="667" spans="1:15">
      <c r="A667" s="146">
        <v>5</v>
      </c>
      <c r="B667" s="155"/>
      <c r="C667" s="156" t="s">
        <v>832</v>
      </c>
      <c r="D667" s="146" t="s">
        <v>74</v>
      </c>
      <c r="E667" s="146">
        <v>23</v>
      </c>
      <c r="F667" s="155"/>
      <c r="G667" s="155"/>
      <c r="H667" s="155"/>
      <c r="I667" s="155"/>
      <c r="J667" s="155"/>
      <c r="K667" s="155"/>
      <c r="L667" s="155"/>
      <c r="M667" s="155"/>
      <c r="N667" s="146">
        <v>190</v>
      </c>
      <c r="O667" s="155">
        <f t="shared" si="67"/>
        <v>4370</v>
      </c>
    </row>
    <row r="668" spans="1:15">
      <c r="A668" s="146">
        <v>6</v>
      </c>
      <c r="B668" s="155"/>
      <c r="C668" s="156" t="s">
        <v>833</v>
      </c>
      <c r="D668" s="146" t="s">
        <v>74</v>
      </c>
      <c r="E668" s="146">
        <v>30</v>
      </c>
      <c r="F668" s="155"/>
      <c r="G668" s="155"/>
      <c r="H668" s="155"/>
      <c r="I668" s="155"/>
      <c r="J668" s="155"/>
      <c r="K668" s="155"/>
      <c r="L668" s="155"/>
      <c r="M668" s="155"/>
      <c r="N668" s="146">
        <v>480</v>
      </c>
      <c r="O668" s="155">
        <f t="shared" si="67"/>
        <v>14400</v>
      </c>
    </row>
    <row r="669" spans="1:15">
      <c r="A669" s="146">
        <v>7</v>
      </c>
      <c r="B669" s="155"/>
      <c r="C669" s="156" t="s">
        <v>834</v>
      </c>
      <c r="D669" s="146" t="s">
        <v>74</v>
      </c>
      <c r="E669" s="146">
        <v>23</v>
      </c>
      <c r="F669" s="155"/>
      <c r="G669" s="155"/>
      <c r="H669" s="155"/>
      <c r="I669" s="155"/>
      <c r="J669" s="155"/>
      <c r="K669" s="155"/>
      <c r="L669" s="155"/>
      <c r="M669" s="155"/>
      <c r="N669" s="146">
        <v>400</v>
      </c>
      <c r="O669" s="155">
        <f t="shared" si="67"/>
        <v>9200</v>
      </c>
    </row>
    <row r="670" spans="1:15">
      <c r="A670" s="146">
        <v>8</v>
      </c>
      <c r="B670" s="155"/>
      <c r="C670" s="156" t="s">
        <v>835</v>
      </c>
      <c r="D670" s="146" t="s">
        <v>74</v>
      </c>
      <c r="E670" s="146">
        <v>23</v>
      </c>
      <c r="F670" s="155"/>
      <c r="G670" s="155"/>
      <c r="H670" s="155"/>
      <c r="I670" s="155"/>
      <c r="J670" s="155"/>
      <c r="K670" s="155"/>
      <c r="L670" s="155"/>
      <c r="M670" s="155"/>
      <c r="N670" s="146">
        <v>56</v>
      </c>
      <c r="O670" s="155">
        <f t="shared" si="67"/>
        <v>1288</v>
      </c>
    </row>
    <row r="671" spans="1:15">
      <c r="A671" s="146">
        <v>9</v>
      </c>
      <c r="B671" s="155"/>
      <c r="C671" s="156" t="s">
        <v>836</v>
      </c>
      <c r="D671" s="146" t="s">
        <v>74</v>
      </c>
      <c r="E671" s="146">
        <v>23</v>
      </c>
      <c r="F671" s="155"/>
      <c r="G671" s="155"/>
      <c r="H671" s="155"/>
      <c r="I671" s="155"/>
      <c r="J671" s="155"/>
      <c r="K671" s="155"/>
      <c r="L671" s="155"/>
      <c r="M671" s="155"/>
      <c r="N671" s="146">
        <v>17</v>
      </c>
      <c r="O671" s="155">
        <f t="shared" si="67"/>
        <v>391</v>
      </c>
    </row>
    <row r="672" spans="1:15">
      <c r="A672" s="146">
        <v>10</v>
      </c>
      <c r="B672" s="155"/>
      <c r="C672" s="156" t="s">
        <v>837</v>
      </c>
      <c r="D672" s="146" t="s">
        <v>74</v>
      </c>
      <c r="E672" s="146">
        <v>23</v>
      </c>
      <c r="F672" s="155"/>
      <c r="G672" s="155"/>
      <c r="H672" s="155"/>
      <c r="I672" s="155"/>
      <c r="J672" s="155"/>
      <c r="K672" s="155"/>
      <c r="L672" s="155"/>
      <c r="M672" s="155"/>
      <c r="N672" s="146">
        <v>33</v>
      </c>
      <c r="O672" s="155">
        <f t="shared" si="67"/>
        <v>759</v>
      </c>
    </row>
    <row r="673" spans="1:15">
      <c r="A673" s="146">
        <v>11</v>
      </c>
      <c r="B673" s="155"/>
      <c r="C673" s="156" t="s">
        <v>838</v>
      </c>
      <c r="D673" s="146" t="s">
        <v>74</v>
      </c>
      <c r="E673" s="146">
        <v>23</v>
      </c>
      <c r="F673" s="155"/>
      <c r="G673" s="155"/>
      <c r="H673" s="155"/>
      <c r="I673" s="155"/>
      <c r="J673" s="155"/>
      <c r="K673" s="155"/>
      <c r="L673" s="155"/>
      <c r="M673" s="155"/>
      <c r="N673" s="146">
        <v>35</v>
      </c>
      <c r="O673" s="155">
        <f t="shared" si="67"/>
        <v>805</v>
      </c>
    </row>
    <row r="674" spans="1:15">
      <c r="A674" s="146">
        <v>12</v>
      </c>
      <c r="B674" s="155"/>
      <c r="C674" s="156" t="s">
        <v>839</v>
      </c>
      <c r="D674" s="146" t="s">
        <v>74</v>
      </c>
      <c r="E674" s="146">
        <v>23</v>
      </c>
      <c r="F674" s="155"/>
      <c r="G674" s="155"/>
      <c r="H674" s="155"/>
      <c r="I674" s="155"/>
      <c r="J674" s="155"/>
      <c r="K674" s="155"/>
      <c r="L674" s="155"/>
      <c r="M674" s="155"/>
      <c r="N674" s="146">
        <v>90</v>
      </c>
      <c r="O674" s="155">
        <f t="shared" si="67"/>
        <v>2070</v>
      </c>
    </row>
    <row r="675" spans="1:15">
      <c r="A675" s="146">
        <v>13</v>
      </c>
      <c r="B675" s="155"/>
      <c r="C675" s="156" t="s">
        <v>840</v>
      </c>
      <c r="D675" s="146" t="s">
        <v>74</v>
      </c>
      <c r="E675" s="146">
        <v>25</v>
      </c>
      <c r="F675" s="155"/>
      <c r="G675" s="155"/>
      <c r="H675" s="155"/>
      <c r="I675" s="155"/>
      <c r="J675" s="155"/>
      <c r="K675" s="155"/>
      <c r="L675" s="155"/>
      <c r="M675" s="155"/>
      <c r="N675" s="146">
        <v>1125</v>
      </c>
      <c r="O675" s="155">
        <f t="shared" si="67"/>
        <v>28125</v>
      </c>
    </row>
    <row r="676" spans="1:15">
      <c r="A676" s="146">
        <v>14</v>
      </c>
      <c r="B676" s="155"/>
      <c r="C676" s="156" t="s">
        <v>841</v>
      </c>
      <c r="D676" s="146" t="s">
        <v>74</v>
      </c>
      <c r="E676" s="146">
        <v>125</v>
      </c>
      <c r="F676" s="155"/>
      <c r="G676" s="155"/>
      <c r="H676" s="155"/>
      <c r="I676" s="155"/>
      <c r="J676" s="155"/>
      <c r="K676" s="155"/>
      <c r="L676" s="155"/>
      <c r="M676" s="155"/>
      <c r="N676" s="146">
        <v>1244</v>
      </c>
      <c r="O676" s="155">
        <f t="shared" si="67"/>
        <v>155500</v>
      </c>
    </row>
    <row r="677" spans="1:15">
      <c r="A677" s="146">
        <v>15</v>
      </c>
      <c r="B677" s="155"/>
      <c r="C677" s="156" t="s">
        <v>842</v>
      </c>
      <c r="D677" s="146" t="s">
        <v>74</v>
      </c>
      <c r="E677" s="146">
        <v>23</v>
      </c>
      <c r="F677" s="155"/>
      <c r="G677" s="155"/>
      <c r="H677" s="155"/>
      <c r="I677" s="155"/>
      <c r="J677" s="155"/>
      <c r="K677" s="155"/>
      <c r="L677" s="155"/>
      <c r="M677" s="155"/>
      <c r="N677" s="146">
        <v>245</v>
      </c>
      <c r="O677" s="155">
        <f t="shared" si="67"/>
        <v>5635</v>
      </c>
    </row>
    <row r="678" spans="1:15">
      <c r="A678" s="146">
        <v>16</v>
      </c>
      <c r="B678" s="155"/>
      <c r="C678" s="156" t="s">
        <v>843</v>
      </c>
      <c r="D678" s="146" t="s">
        <v>74</v>
      </c>
      <c r="E678" s="146">
        <v>23</v>
      </c>
      <c r="F678" s="155"/>
      <c r="G678" s="155"/>
      <c r="H678" s="155"/>
      <c r="I678" s="155"/>
      <c r="J678" s="155"/>
      <c r="K678" s="155"/>
      <c r="L678" s="155"/>
      <c r="M678" s="155"/>
      <c r="N678" s="146">
        <v>256</v>
      </c>
      <c r="O678" s="155">
        <f t="shared" si="67"/>
        <v>5888</v>
      </c>
    </row>
    <row r="679" spans="1:15">
      <c r="A679" s="146">
        <v>17</v>
      </c>
      <c r="B679" s="155"/>
      <c r="C679" s="156" t="s">
        <v>844</v>
      </c>
      <c r="D679" s="146" t="s">
        <v>74</v>
      </c>
      <c r="E679" s="146">
        <v>23</v>
      </c>
      <c r="F679" s="155"/>
      <c r="G679" s="155"/>
      <c r="H679" s="155"/>
      <c r="I679" s="155"/>
      <c r="J679" s="155"/>
      <c r="K679" s="155"/>
      <c r="L679" s="155"/>
      <c r="M679" s="155"/>
      <c r="N679" s="146">
        <v>229</v>
      </c>
      <c r="O679" s="155">
        <f t="shared" si="67"/>
        <v>5267</v>
      </c>
    </row>
    <row r="680" spans="1:15">
      <c r="A680" s="146">
        <v>18</v>
      </c>
      <c r="B680" s="155"/>
      <c r="C680" s="156" t="s">
        <v>845</v>
      </c>
      <c r="D680" s="146" t="s">
        <v>74</v>
      </c>
      <c r="E680" s="146">
        <v>3</v>
      </c>
      <c r="F680" s="155"/>
      <c r="G680" s="155"/>
      <c r="H680" s="155"/>
      <c r="I680" s="155"/>
      <c r="J680" s="155"/>
      <c r="K680" s="155"/>
      <c r="L680" s="155"/>
      <c r="M680" s="155"/>
      <c r="N680" s="146">
        <v>32</v>
      </c>
      <c r="O680" s="155">
        <f t="shared" si="67"/>
        <v>96</v>
      </c>
    </row>
    <row r="681" spans="1:15">
      <c r="A681" s="146">
        <v>19</v>
      </c>
      <c r="B681" s="155"/>
      <c r="C681" s="156" t="s">
        <v>846</v>
      </c>
      <c r="D681" s="146" t="s">
        <v>74</v>
      </c>
      <c r="E681" s="146">
        <v>150</v>
      </c>
      <c r="F681" s="155"/>
      <c r="G681" s="155"/>
      <c r="H681" s="155"/>
      <c r="I681" s="155"/>
      <c r="J681" s="155"/>
      <c r="K681" s="155"/>
      <c r="L681" s="155"/>
      <c r="M681" s="155"/>
      <c r="N681" s="146">
        <v>10</v>
      </c>
      <c r="O681" s="155">
        <f t="shared" si="67"/>
        <v>1500</v>
      </c>
    </row>
    <row r="682" spans="1:15">
      <c r="A682" s="146">
        <v>20</v>
      </c>
      <c r="B682" s="155"/>
      <c r="C682" s="156" t="s">
        <v>847</v>
      </c>
      <c r="D682" s="146" t="s">
        <v>74</v>
      </c>
      <c r="E682" s="146">
        <v>150</v>
      </c>
      <c r="F682" s="155"/>
      <c r="G682" s="155"/>
      <c r="H682" s="155"/>
      <c r="I682" s="155"/>
      <c r="J682" s="155"/>
      <c r="K682" s="155"/>
      <c r="L682" s="155"/>
      <c r="M682" s="155"/>
      <c r="N682" s="146">
        <v>46</v>
      </c>
      <c r="O682" s="155">
        <f t="shared" si="67"/>
        <v>6900</v>
      </c>
    </row>
    <row r="683" spans="1:15">
      <c r="A683" s="146">
        <v>21</v>
      </c>
      <c r="B683" s="155"/>
      <c r="C683" s="156" t="s">
        <v>848</v>
      </c>
      <c r="D683" s="146" t="s">
        <v>74</v>
      </c>
      <c r="E683" s="146">
        <v>150</v>
      </c>
      <c r="F683" s="155"/>
      <c r="G683" s="155"/>
      <c r="H683" s="155"/>
      <c r="I683" s="155"/>
      <c r="J683" s="155"/>
      <c r="K683" s="155"/>
      <c r="L683" s="155"/>
      <c r="M683" s="155"/>
      <c r="N683" s="146">
        <v>46</v>
      </c>
      <c r="O683" s="155">
        <f t="shared" si="67"/>
        <v>6900</v>
      </c>
    </row>
    <row r="684" spans="1:15">
      <c r="A684" s="146">
        <v>22</v>
      </c>
      <c r="B684" s="155"/>
      <c r="C684" s="156" t="s">
        <v>849</v>
      </c>
      <c r="D684" s="146" t="s">
        <v>74</v>
      </c>
      <c r="E684" s="146">
        <v>80</v>
      </c>
      <c r="F684" s="155"/>
      <c r="G684" s="155"/>
      <c r="H684" s="155"/>
      <c r="I684" s="155"/>
      <c r="J684" s="155"/>
      <c r="K684" s="155"/>
      <c r="L684" s="155"/>
      <c r="M684" s="155"/>
      <c r="N684" s="146">
        <v>100</v>
      </c>
      <c r="O684" s="155">
        <f t="shared" si="67"/>
        <v>8000</v>
      </c>
    </row>
    <row r="685" spans="1:15">
      <c r="A685" s="146">
        <v>23</v>
      </c>
      <c r="B685" s="155"/>
      <c r="C685" s="156" t="s">
        <v>850</v>
      </c>
      <c r="D685" s="146" t="s">
        <v>74</v>
      </c>
      <c r="E685" s="146">
        <v>80</v>
      </c>
      <c r="F685" s="155"/>
      <c r="G685" s="155"/>
      <c r="H685" s="155"/>
      <c r="I685" s="155"/>
      <c r="J685" s="155"/>
      <c r="K685" s="155"/>
      <c r="L685" s="155"/>
      <c r="M685" s="155"/>
      <c r="N685" s="146">
        <v>50</v>
      </c>
      <c r="O685" s="155">
        <f t="shared" si="67"/>
        <v>4000</v>
      </c>
    </row>
    <row r="686" spans="1:15">
      <c r="A686" s="146">
        <v>24</v>
      </c>
      <c r="B686" s="155"/>
      <c r="C686" s="156" t="s">
        <v>851</v>
      </c>
      <c r="D686" s="146" t="s">
        <v>74</v>
      </c>
      <c r="E686" s="146">
        <v>80</v>
      </c>
      <c r="F686" s="155"/>
      <c r="G686" s="155"/>
      <c r="H686" s="155"/>
      <c r="I686" s="155"/>
      <c r="J686" s="155"/>
      <c r="K686" s="155"/>
      <c r="L686" s="155"/>
      <c r="M686" s="155"/>
      <c r="N686" s="146">
        <v>100</v>
      </c>
      <c r="O686" s="155">
        <f t="shared" si="67"/>
        <v>8000</v>
      </c>
    </row>
    <row r="687" spans="1:15">
      <c r="A687" s="146">
        <v>25</v>
      </c>
      <c r="B687" s="155"/>
      <c r="C687" s="156" t="s">
        <v>852</v>
      </c>
      <c r="D687" s="146" t="s">
        <v>74</v>
      </c>
      <c r="E687" s="146">
        <v>80</v>
      </c>
      <c r="F687" s="155"/>
      <c r="G687" s="155"/>
      <c r="H687" s="155"/>
      <c r="I687" s="155"/>
      <c r="J687" s="155"/>
      <c r="K687" s="155"/>
      <c r="L687" s="155"/>
      <c r="M687" s="155"/>
      <c r="N687" s="146">
        <v>100</v>
      </c>
      <c r="O687" s="155">
        <f t="shared" si="67"/>
        <v>8000</v>
      </c>
    </row>
    <row r="688" spans="1:15">
      <c r="A688" s="146">
        <v>26</v>
      </c>
      <c r="B688" s="155"/>
      <c r="C688" s="156" t="s">
        <v>853</v>
      </c>
      <c r="D688" s="146" t="s">
        <v>74</v>
      </c>
      <c r="E688" s="146">
        <v>146</v>
      </c>
      <c r="F688" s="155"/>
      <c r="G688" s="155"/>
      <c r="H688" s="155"/>
      <c r="I688" s="155"/>
      <c r="J688" s="155"/>
      <c r="K688" s="155"/>
      <c r="L688" s="155"/>
      <c r="M688" s="155"/>
      <c r="N688" s="146">
        <v>72</v>
      </c>
      <c r="O688" s="155">
        <f t="shared" si="67"/>
        <v>10512</v>
      </c>
    </row>
    <row r="689" spans="1:15">
      <c r="A689" s="146">
        <v>27</v>
      </c>
      <c r="B689" s="155"/>
      <c r="C689" s="156" t="s">
        <v>854</v>
      </c>
      <c r="D689" s="146" t="s">
        <v>74</v>
      </c>
      <c r="E689" s="146">
        <v>80</v>
      </c>
      <c r="F689" s="155"/>
      <c r="G689" s="155"/>
      <c r="H689" s="155"/>
      <c r="I689" s="155"/>
      <c r="J689" s="155"/>
      <c r="K689" s="155"/>
      <c r="L689" s="155"/>
      <c r="M689" s="155"/>
      <c r="N689" s="146">
        <v>26</v>
      </c>
      <c r="O689" s="155">
        <f t="shared" si="67"/>
        <v>2080</v>
      </c>
    </row>
    <row r="690" spans="1:15">
      <c r="A690" s="146">
        <v>28</v>
      </c>
      <c r="B690" s="155"/>
      <c r="C690" s="156" t="s">
        <v>855</v>
      </c>
      <c r="D690" s="146" t="s">
        <v>74</v>
      </c>
      <c r="E690" s="146">
        <v>35</v>
      </c>
      <c r="F690" s="155"/>
      <c r="G690" s="155"/>
      <c r="H690" s="155"/>
      <c r="I690" s="155"/>
      <c r="J690" s="155"/>
      <c r="K690" s="155"/>
      <c r="L690" s="155"/>
      <c r="M690" s="155"/>
      <c r="N690" s="146">
        <v>30</v>
      </c>
      <c r="O690" s="155">
        <f t="shared" si="67"/>
        <v>1050</v>
      </c>
    </row>
    <row r="691" spans="1:15">
      <c r="A691" s="146">
        <v>29</v>
      </c>
      <c r="B691" s="155"/>
      <c r="C691" s="156" t="s">
        <v>856</v>
      </c>
      <c r="D691" s="146" t="s">
        <v>74</v>
      </c>
      <c r="E691" s="146">
        <v>20</v>
      </c>
      <c r="F691" s="155"/>
      <c r="G691" s="155"/>
      <c r="H691" s="155"/>
      <c r="I691" s="155"/>
      <c r="J691" s="155"/>
      <c r="K691" s="155"/>
      <c r="L691" s="155"/>
      <c r="M691" s="155"/>
      <c r="N691" s="146">
        <v>3</v>
      </c>
      <c r="O691" s="155">
        <f t="shared" si="67"/>
        <v>60</v>
      </c>
    </row>
    <row r="692" spans="1:15">
      <c r="A692" s="146">
        <v>30</v>
      </c>
      <c r="B692" s="155"/>
      <c r="C692" s="156" t="s">
        <v>857</v>
      </c>
      <c r="D692" s="146" t="s">
        <v>74</v>
      </c>
      <c r="E692" s="146">
        <v>6</v>
      </c>
      <c r="F692" s="155"/>
      <c r="G692" s="155"/>
      <c r="H692" s="155"/>
      <c r="I692" s="155"/>
      <c r="J692" s="155"/>
      <c r="K692" s="155"/>
      <c r="L692" s="155"/>
      <c r="M692" s="155"/>
      <c r="N692" s="146">
        <v>23</v>
      </c>
      <c r="O692" s="155">
        <f t="shared" si="67"/>
        <v>138</v>
      </c>
    </row>
    <row r="693" spans="1:15">
      <c r="A693" s="146">
        <v>31</v>
      </c>
      <c r="B693" s="155"/>
      <c r="C693" s="156" t="s">
        <v>858</v>
      </c>
      <c r="D693" s="146" t="s">
        <v>74</v>
      </c>
      <c r="E693" s="146">
        <v>20</v>
      </c>
      <c r="F693" s="155"/>
      <c r="G693" s="155"/>
      <c r="H693" s="155"/>
      <c r="I693" s="155"/>
      <c r="J693" s="155"/>
      <c r="K693" s="155"/>
      <c r="L693" s="155"/>
      <c r="M693" s="155"/>
      <c r="N693" s="146">
        <v>22</v>
      </c>
      <c r="O693" s="155">
        <f t="shared" si="67"/>
        <v>440</v>
      </c>
    </row>
    <row r="694" spans="1:15">
      <c r="A694" s="146">
        <v>32</v>
      </c>
      <c r="B694" s="155"/>
      <c r="C694" s="156" t="s">
        <v>859</v>
      </c>
      <c r="D694" s="146" t="s">
        <v>74</v>
      </c>
      <c r="E694" s="146">
        <v>25</v>
      </c>
      <c r="F694" s="155"/>
      <c r="G694" s="155"/>
      <c r="H694" s="155"/>
      <c r="I694" s="155"/>
      <c r="J694" s="155"/>
      <c r="K694" s="155"/>
      <c r="L694" s="155"/>
      <c r="M694" s="155"/>
      <c r="N694" s="146">
        <v>3</v>
      </c>
      <c r="O694" s="155">
        <f t="shared" si="67"/>
        <v>75</v>
      </c>
    </row>
    <row r="695" spans="1:15">
      <c r="A695" s="146">
        <v>33</v>
      </c>
      <c r="B695" s="155"/>
      <c r="C695" s="156" t="s">
        <v>860</v>
      </c>
      <c r="D695" s="146" t="s">
        <v>74</v>
      </c>
      <c r="E695" s="146">
        <v>25</v>
      </c>
      <c r="F695" s="155"/>
      <c r="G695" s="155"/>
      <c r="H695" s="155"/>
      <c r="I695" s="155"/>
      <c r="J695" s="155"/>
      <c r="K695" s="155"/>
      <c r="L695" s="155"/>
      <c r="M695" s="155"/>
      <c r="N695" s="146">
        <v>2</v>
      </c>
      <c r="O695" s="155">
        <f t="shared" si="67"/>
        <v>50</v>
      </c>
    </row>
    <row r="696" spans="1:15">
      <c r="A696" s="146">
        <v>34</v>
      </c>
      <c r="B696" s="155"/>
      <c r="C696" s="156" t="s">
        <v>861</v>
      </c>
      <c r="D696" s="146" t="s">
        <v>74</v>
      </c>
      <c r="E696" s="146">
        <v>25</v>
      </c>
      <c r="F696" s="155"/>
      <c r="G696" s="155"/>
      <c r="H696" s="155"/>
      <c r="I696" s="155"/>
      <c r="J696" s="155"/>
      <c r="K696" s="155"/>
      <c r="L696" s="155"/>
      <c r="M696" s="155"/>
      <c r="N696" s="146">
        <v>1</v>
      </c>
      <c r="O696" s="155">
        <f t="shared" si="67"/>
        <v>25</v>
      </c>
    </row>
    <row r="697" spans="1:15">
      <c r="A697" s="146">
        <v>35</v>
      </c>
      <c r="B697" s="155"/>
      <c r="C697" s="156" t="s">
        <v>862</v>
      </c>
      <c r="D697" s="146" t="s">
        <v>74</v>
      </c>
      <c r="E697" s="146">
        <v>300</v>
      </c>
      <c r="F697" s="155"/>
      <c r="G697" s="155"/>
      <c r="H697" s="155"/>
      <c r="I697" s="155"/>
      <c r="J697" s="155"/>
      <c r="K697" s="155"/>
      <c r="L697" s="155"/>
      <c r="M697" s="155"/>
      <c r="N697" s="146">
        <v>1</v>
      </c>
      <c r="O697" s="155">
        <f t="shared" si="67"/>
        <v>300</v>
      </c>
    </row>
    <row r="698" spans="1:15">
      <c r="A698" s="146">
        <v>36</v>
      </c>
      <c r="B698" s="155"/>
      <c r="C698" s="156" t="s">
        <v>863</v>
      </c>
      <c r="D698" s="146" t="s">
        <v>74</v>
      </c>
      <c r="E698" s="146">
        <v>110</v>
      </c>
      <c r="F698" s="155"/>
      <c r="G698" s="155"/>
      <c r="H698" s="155"/>
      <c r="I698" s="155"/>
      <c r="J698" s="155"/>
      <c r="K698" s="155"/>
      <c r="L698" s="155"/>
      <c r="M698" s="155"/>
      <c r="N698" s="146">
        <v>1</v>
      </c>
      <c r="O698" s="155">
        <f t="shared" si="67"/>
        <v>110</v>
      </c>
    </row>
    <row r="699" spans="1:15">
      <c r="A699" s="146">
        <v>37</v>
      </c>
      <c r="B699" s="155"/>
      <c r="C699" s="156" t="s">
        <v>864</v>
      </c>
      <c r="D699" s="146" t="s">
        <v>74</v>
      </c>
      <c r="E699" s="146">
        <v>350</v>
      </c>
      <c r="F699" s="155"/>
      <c r="G699" s="155"/>
      <c r="H699" s="155"/>
      <c r="I699" s="155"/>
      <c r="J699" s="155"/>
      <c r="K699" s="155"/>
      <c r="L699" s="155"/>
      <c r="M699" s="155"/>
      <c r="N699" s="146">
        <v>1</v>
      </c>
      <c r="O699" s="155">
        <f t="shared" si="67"/>
        <v>350</v>
      </c>
    </row>
    <row r="700" spans="1:15">
      <c r="A700" s="146">
        <v>38</v>
      </c>
      <c r="B700" s="155"/>
      <c r="C700" s="156" t="s">
        <v>865</v>
      </c>
      <c r="D700" s="146" t="s">
        <v>74</v>
      </c>
      <c r="E700" s="146">
        <v>110</v>
      </c>
      <c r="F700" s="155"/>
      <c r="G700" s="155"/>
      <c r="H700" s="155"/>
      <c r="I700" s="155"/>
      <c r="J700" s="155"/>
      <c r="K700" s="155"/>
      <c r="L700" s="155"/>
      <c r="M700" s="155"/>
      <c r="N700" s="146">
        <v>1</v>
      </c>
      <c r="O700" s="155">
        <f t="shared" si="67"/>
        <v>110</v>
      </c>
    </row>
    <row r="701" spans="1:15">
      <c r="A701" s="146">
        <v>39</v>
      </c>
      <c r="B701" s="155"/>
      <c r="C701" s="156" t="s">
        <v>866</v>
      </c>
      <c r="D701" s="146" t="s">
        <v>74</v>
      </c>
      <c r="E701" s="146">
        <v>300</v>
      </c>
      <c r="F701" s="155"/>
      <c r="G701" s="155"/>
      <c r="H701" s="155"/>
      <c r="I701" s="155"/>
      <c r="J701" s="155"/>
      <c r="K701" s="155"/>
      <c r="L701" s="155"/>
      <c r="M701" s="155"/>
      <c r="N701" s="146">
        <v>1</v>
      </c>
      <c r="O701" s="155">
        <f t="shared" si="67"/>
        <v>300</v>
      </c>
    </row>
    <row r="702" spans="1:15">
      <c r="A702" s="146">
        <v>40</v>
      </c>
      <c r="B702" s="155"/>
      <c r="C702" s="156" t="s">
        <v>867</v>
      </c>
      <c r="D702" s="146" t="s">
        <v>74</v>
      </c>
      <c r="E702" s="146">
        <v>500</v>
      </c>
      <c r="F702" s="155"/>
      <c r="G702" s="155"/>
      <c r="H702" s="155"/>
      <c r="I702" s="155"/>
      <c r="J702" s="155"/>
      <c r="K702" s="155"/>
      <c r="L702" s="155"/>
      <c r="M702" s="155"/>
      <c r="N702" s="146">
        <v>1</v>
      </c>
      <c r="O702" s="155">
        <f t="shared" si="67"/>
        <v>500</v>
      </c>
    </row>
    <row r="703" spans="1:15">
      <c r="A703" s="146">
        <v>41</v>
      </c>
      <c r="B703" s="155"/>
      <c r="C703" s="156" t="s">
        <v>868</v>
      </c>
      <c r="D703" s="146" t="s">
        <v>74</v>
      </c>
      <c r="E703" s="146">
        <v>300</v>
      </c>
      <c r="F703" s="155"/>
      <c r="G703" s="155"/>
      <c r="H703" s="155"/>
      <c r="I703" s="155"/>
      <c r="J703" s="155"/>
      <c r="K703" s="155"/>
      <c r="L703" s="155"/>
      <c r="M703" s="155"/>
      <c r="N703" s="146">
        <v>1</v>
      </c>
      <c r="O703" s="155">
        <f t="shared" si="67"/>
        <v>300</v>
      </c>
    </row>
    <row r="704" spans="1:15">
      <c r="A704" s="146">
        <v>42</v>
      </c>
      <c r="B704" s="155"/>
      <c r="C704" s="156" t="s">
        <v>869</v>
      </c>
      <c r="D704" s="146" t="s">
        <v>74</v>
      </c>
      <c r="E704" s="146">
        <v>300</v>
      </c>
      <c r="F704" s="155"/>
      <c r="G704" s="155"/>
      <c r="H704" s="155"/>
      <c r="I704" s="155"/>
      <c r="J704" s="155"/>
      <c r="K704" s="155"/>
      <c r="L704" s="155"/>
      <c r="M704" s="155"/>
      <c r="N704" s="146">
        <v>1</v>
      </c>
      <c r="O704" s="155">
        <f t="shared" si="67"/>
        <v>300</v>
      </c>
    </row>
    <row r="705" spans="1:15">
      <c r="A705" s="146">
        <v>43</v>
      </c>
      <c r="B705" s="155"/>
      <c r="C705" s="156" t="s">
        <v>870</v>
      </c>
      <c r="D705" s="146" t="s">
        <v>74</v>
      </c>
      <c r="E705" s="146">
        <v>110</v>
      </c>
      <c r="F705" s="155"/>
      <c r="G705" s="155"/>
      <c r="H705" s="155"/>
      <c r="I705" s="155"/>
      <c r="J705" s="155"/>
      <c r="K705" s="155"/>
      <c r="L705" s="155"/>
      <c r="M705" s="155"/>
      <c r="N705" s="146">
        <v>1</v>
      </c>
      <c r="O705" s="155">
        <f t="shared" si="67"/>
        <v>110</v>
      </c>
    </row>
    <row r="706" spans="1:15">
      <c r="A706" s="146">
        <v>44</v>
      </c>
      <c r="B706" s="155"/>
      <c r="C706" s="156" t="s">
        <v>871</v>
      </c>
      <c r="D706" s="146" t="s">
        <v>74</v>
      </c>
      <c r="E706" s="146">
        <v>110</v>
      </c>
      <c r="F706" s="155"/>
      <c r="G706" s="155"/>
      <c r="H706" s="155"/>
      <c r="I706" s="155"/>
      <c r="J706" s="155"/>
      <c r="K706" s="155"/>
      <c r="L706" s="155"/>
      <c r="M706" s="155"/>
      <c r="N706" s="146">
        <v>1</v>
      </c>
      <c r="O706" s="155">
        <f t="shared" si="67"/>
        <v>110</v>
      </c>
    </row>
    <row r="707" spans="1:15">
      <c r="A707" s="146">
        <v>45</v>
      </c>
      <c r="B707" s="155"/>
      <c r="C707" s="156" t="s">
        <v>872</v>
      </c>
      <c r="D707" s="146" t="s">
        <v>74</v>
      </c>
      <c r="E707" s="146">
        <v>110</v>
      </c>
      <c r="F707" s="155"/>
      <c r="G707" s="155"/>
      <c r="H707" s="155"/>
      <c r="I707" s="155"/>
      <c r="J707" s="155"/>
      <c r="K707" s="155"/>
      <c r="L707" s="155"/>
      <c r="M707" s="155"/>
      <c r="N707" s="146">
        <v>1</v>
      </c>
      <c r="O707" s="155">
        <f t="shared" si="67"/>
        <v>110</v>
      </c>
    </row>
    <row r="708" spans="1:15">
      <c r="A708" s="146">
        <v>46</v>
      </c>
      <c r="B708" s="155"/>
      <c r="C708" s="156" t="s">
        <v>873</v>
      </c>
      <c r="D708" s="146" t="s">
        <v>74</v>
      </c>
      <c r="E708" s="146">
        <v>110</v>
      </c>
      <c r="F708" s="155"/>
      <c r="G708" s="155"/>
      <c r="H708" s="155"/>
      <c r="I708" s="155"/>
      <c r="J708" s="155"/>
      <c r="K708" s="155"/>
      <c r="L708" s="155"/>
      <c r="M708" s="155"/>
      <c r="N708" s="146">
        <v>2</v>
      </c>
      <c r="O708" s="155">
        <f t="shared" si="67"/>
        <v>220</v>
      </c>
    </row>
    <row r="709" spans="1:15">
      <c r="A709" s="146">
        <v>47</v>
      </c>
      <c r="B709" s="155"/>
      <c r="C709" s="156" t="s">
        <v>874</v>
      </c>
      <c r="D709" s="146" t="s">
        <v>74</v>
      </c>
      <c r="E709" s="146">
        <v>100</v>
      </c>
      <c r="F709" s="155"/>
      <c r="G709" s="155"/>
      <c r="H709" s="155"/>
      <c r="I709" s="155"/>
      <c r="J709" s="155"/>
      <c r="K709" s="155"/>
      <c r="L709" s="155"/>
      <c r="M709" s="155"/>
      <c r="N709" s="146">
        <v>1</v>
      </c>
      <c r="O709" s="155">
        <f t="shared" si="67"/>
        <v>100</v>
      </c>
    </row>
    <row r="710" spans="1:15">
      <c r="A710" s="146">
        <v>48</v>
      </c>
      <c r="B710" s="155"/>
      <c r="C710" s="156" t="s">
        <v>875</v>
      </c>
      <c r="D710" s="146" t="s">
        <v>74</v>
      </c>
      <c r="E710" s="146">
        <v>300</v>
      </c>
      <c r="F710" s="155"/>
      <c r="G710" s="155"/>
      <c r="H710" s="155"/>
      <c r="I710" s="155"/>
      <c r="J710" s="155"/>
      <c r="K710" s="155"/>
      <c r="L710" s="155"/>
      <c r="M710" s="155"/>
      <c r="N710" s="146">
        <v>1</v>
      </c>
      <c r="O710" s="155">
        <f t="shared" si="67"/>
        <v>300</v>
      </c>
    </row>
    <row r="711" spans="1:15">
      <c r="A711" s="146">
        <v>49</v>
      </c>
      <c r="B711" s="155"/>
      <c r="C711" s="156" t="s">
        <v>876</v>
      </c>
      <c r="D711" s="146" t="s">
        <v>74</v>
      </c>
      <c r="E711" s="146">
        <v>110</v>
      </c>
      <c r="F711" s="155"/>
      <c r="G711" s="155"/>
      <c r="H711" s="155"/>
      <c r="I711" s="155"/>
      <c r="J711" s="155"/>
      <c r="K711" s="155"/>
      <c r="L711" s="155"/>
      <c r="M711" s="155"/>
      <c r="N711" s="146">
        <v>2</v>
      </c>
      <c r="O711" s="155">
        <f t="shared" si="67"/>
        <v>220</v>
      </c>
    </row>
    <row r="712" spans="1:15">
      <c r="A712" s="146">
        <v>50</v>
      </c>
      <c r="B712" s="155"/>
      <c r="C712" s="156" t="s">
        <v>877</v>
      </c>
      <c r="D712" s="146" t="s">
        <v>74</v>
      </c>
      <c r="E712" s="146">
        <v>110</v>
      </c>
      <c r="F712" s="155"/>
      <c r="G712" s="155"/>
      <c r="H712" s="155"/>
      <c r="I712" s="155"/>
      <c r="J712" s="155"/>
      <c r="K712" s="155"/>
      <c r="L712" s="155"/>
      <c r="M712" s="155"/>
      <c r="N712" s="146">
        <v>1</v>
      </c>
      <c r="O712" s="155">
        <f t="shared" si="67"/>
        <v>110</v>
      </c>
    </row>
    <row r="713" spans="1:15">
      <c r="A713" s="146">
        <v>51</v>
      </c>
      <c r="B713" s="155"/>
      <c r="C713" s="156" t="s">
        <v>878</v>
      </c>
      <c r="D713" s="146" t="s">
        <v>74</v>
      </c>
      <c r="E713" s="146">
        <v>300</v>
      </c>
      <c r="F713" s="155"/>
      <c r="G713" s="155"/>
      <c r="H713" s="155"/>
      <c r="I713" s="155"/>
      <c r="J713" s="155"/>
      <c r="K713" s="155"/>
      <c r="L713" s="155"/>
      <c r="M713" s="155"/>
      <c r="N713" s="146">
        <v>1</v>
      </c>
      <c r="O713" s="155">
        <f t="shared" si="67"/>
        <v>300</v>
      </c>
    </row>
    <row r="714" spans="1:15">
      <c r="A714" s="146">
        <v>52</v>
      </c>
      <c r="B714" s="155"/>
      <c r="C714" s="156" t="s">
        <v>879</v>
      </c>
      <c r="D714" s="146" t="s">
        <v>74</v>
      </c>
      <c r="E714" s="146">
        <v>300</v>
      </c>
      <c r="F714" s="155"/>
      <c r="G714" s="155"/>
      <c r="H714" s="155"/>
      <c r="I714" s="155"/>
      <c r="J714" s="155"/>
      <c r="K714" s="155"/>
      <c r="L714" s="155"/>
      <c r="M714" s="155"/>
      <c r="N714" s="146">
        <v>2</v>
      </c>
      <c r="O714" s="155">
        <f t="shared" si="67"/>
        <v>600</v>
      </c>
    </row>
    <row r="715" spans="1:15">
      <c r="A715" s="146">
        <v>53</v>
      </c>
      <c r="B715" s="155"/>
      <c r="C715" s="156" t="s">
        <v>880</v>
      </c>
      <c r="D715" s="146" t="s">
        <v>74</v>
      </c>
      <c r="E715" s="146">
        <v>600</v>
      </c>
      <c r="F715" s="155"/>
      <c r="G715" s="155"/>
      <c r="H715" s="155"/>
      <c r="I715" s="155"/>
      <c r="J715" s="155"/>
      <c r="K715" s="155"/>
      <c r="L715" s="155"/>
      <c r="M715" s="155"/>
      <c r="N715" s="146">
        <v>1</v>
      </c>
      <c r="O715" s="155">
        <f t="shared" si="67"/>
        <v>600</v>
      </c>
    </row>
    <row r="716" spans="1:15">
      <c r="A716" s="146">
        <v>54</v>
      </c>
      <c r="B716" s="155"/>
      <c r="C716" s="156" t="s">
        <v>881</v>
      </c>
      <c r="D716" s="146" t="s">
        <v>74</v>
      </c>
      <c r="E716" s="146">
        <v>550</v>
      </c>
      <c r="F716" s="155"/>
      <c r="G716" s="155"/>
      <c r="H716" s="155"/>
      <c r="I716" s="155"/>
      <c r="J716" s="155"/>
      <c r="K716" s="155"/>
      <c r="L716" s="155"/>
      <c r="M716" s="155"/>
      <c r="N716" s="146">
        <v>1</v>
      </c>
      <c r="O716" s="155">
        <f t="shared" si="67"/>
        <v>550</v>
      </c>
    </row>
    <row r="717" spans="1:15">
      <c r="A717" s="146">
        <v>55</v>
      </c>
      <c r="B717" s="155"/>
      <c r="C717" s="156" t="s">
        <v>882</v>
      </c>
      <c r="D717" s="146" t="s">
        <v>74</v>
      </c>
      <c r="E717" s="146">
        <v>600</v>
      </c>
      <c r="F717" s="155"/>
      <c r="G717" s="155"/>
      <c r="H717" s="155"/>
      <c r="I717" s="155"/>
      <c r="J717" s="155"/>
      <c r="K717" s="155"/>
      <c r="L717" s="155"/>
      <c r="M717" s="155"/>
      <c r="N717" s="146">
        <v>2</v>
      </c>
      <c r="O717" s="155">
        <f t="shared" si="67"/>
        <v>1200</v>
      </c>
    </row>
    <row r="718" spans="1:15">
      <c r="A718" s="146">
        <v>56</v>
      </c>
      <c r="B718" s="155"/>
      <c r="C718" s="156" t="s">
        <v>883</v>
      </c>
      <c r="D718" s="146" t="s">
        <v>74</v>
      </c>
      <c r="E718" s="146">
        <v>340</v>
      </c>
      <c r="F718" s="155"/>
      <c r="G718" s="155"/>
      <c r="H718" s="155"/>
      <c r="I718" s="155"/>
      <c r="J718" s="155"/>
      <c r="K718" s="155"/>
      <c r="L718" s="155"/>
      <c r="M718" s="155"/>
      <c r="N718" s="146">
        <v>1</v>
      </c>
      <c r="O718" s="155">
        <f t="shared" si="67"/>
        <v>340</v>
      </c>
    </row>
    <row r="719" spans="1:15">
      <c r="A719" s="146">
        <v>57</v>
      </c>
      <c r="B719" s="155"/>
      <c r="C719" s="156" t="s">
        <v>884</v>
      </c>
      <c r="D719" s="146" t="s">
        <v>74</v>
      </c>
      <c r="E719" s="146">
        <v>1000</v>
      </c>
      <c r="F719" s="155"/>
      <c r="G719" s="155"/>
      <c r="H719" s="155"/>
      <c r="I719" s="155"/>
      <c r="J719" s="155"/>
      <c r="K719" s="155"/>
      <c r="L719" s="155"/>
      <c r="M719" s="155"/>
      <c r="N719" s="146">
        <v>2</v>
      </c>
      <c r="O719" s="155">
        <f t="shared" si="67"/>
        <v>2000</v>
      </c>
    </row>
    <row r="720" spans="1:15">
      <c r="A720" s="146">
        <v>58</v>
      </c>
      <c r="B720" s="155"/>
      <c r="C720" s="156" t="s">
        <v>885</v>
      </c>
      <c r="D720" s="146" t="s">
        <v>74</v>
      </c>
      <c r="E720" s="146">
        <v>558</v>
      </c>
      <c r="F720" s="155"/>
      <c r="G720" s="155"/>
      <c r="H720" s="155"/>
      <c r="I720" s="155"/>
      <c r="J720" s="155"/>
      <c r="K720" s="155"/>
      <c r="L720" s="155"/>
      <c r="M720" s="155"/>
      <c r="N720" s="146">
        <v>1</v>
      </c>
      <c r="O720" s="155">
        <f t="shared" si="67"/>
        <v>558</v>
      </c>
    </row>
    <row r="721" spans="1:15">
      <c r="A721" s="146">
        <v>59</v>
      </c>
      <c r="B721" s="155"/>
      <c r="C721" s="156" t="s">
        <v>886</v>
      </c>
      <c r="D721" s="146" t="s">
        <v>74</v>
      </c>
      <c r="E721" s="146">
        <v>550</v>
      </c>
      <c r="F721" s="155"/>
      <c r="G721" s="155"/>
      <c r="H721" s="155"/>
      <c r="I721" s="155"/>
      <c r="J721" s="155"/>
      <c r="K721" s="155"/>
      <c r="L721" s="155"/>
      <c r="M721" s="155"/>
      <c r="N721" s="146">
        <v>1</v>
      </c>
      <c r="O721" s="155">
        <f t="shared" si="67"/>
        <v>550</v>
      </c>
    </row>
    <row r="722" spans="1:15">
      <c r="A722" s="146">
        <v>60</v>
      </c>
      <c r="B722" s="155"/>
      <c r="C722" s="156" t="s">
        <v>887</v>
      </c>
      <c r="D722" s="146" t="s">
        <v>74</v>
      </c>
      <c r="E722" s="146">
        <v>350</v>
      </c>
      <c r="F722" s="155"/>
      <c r="G722" s="155"/>
      <c r="H722" s="155"/>
      <c r="I722" s="155"/>
      <c r="J722" s="155"/>
      <c r="K722" s="155"/>
      <c r="L722" s="155"/>
      <c r="M722" s="155"/>
      <c r="N722" s="146">
        <v>1</v>
      </c>
      <c r="O722" s="155">
        <f t="shared" si="67"/>
        <v>350</v>
      </c>
    </row>
    <row r="723" spans="1:15">
      <c r="A723" s="146">
        <v>61</v>
      </c>
      <c r="B723" s="155"/>
      <c r="C723" s="156" t="s">
        <v>888</v>
      </c>
      <c r="D723" s="146" t="s">
        <v>74</v>
      </c>
      <c r="E723" s="146">
        <v>300</v>
      </c>
      <c r="F723" s="155"/>
      <c r="G723" s="155"/>
      <c r="H723" s="155"/>
      <c r="I723" s="155"/>
      <c r="J723" s="155"/>
      <c r="K723" s="155"/>
      <c r="L723" s="155"/>
      <c r="M723" s="155"/>
      <c r="N723" s="146">
        <v>1</v>
      </c>
      <c r="O723" s="155">
        <f t="shared" si="67"/>
        <v>300</v>
      </c>
    </row>
    <row r="724" spans="1:15">
      <c r="A724" s="146">
        <v>62</v>
      </c>
      <c r="B724" s="155"/>
      <c r="C724" s="156" t="s">
        <v>889</v>
      </c>
      <c r="D724" s="146" t="s">
        <v>74</v>
      </c>
      <c r="E724" s="146">
        <v>300</v>
      </c>
      <c r="F724" s="155"/>
      <c r="G724" s="155"/>
      <c r="H724" s="155"/>
      <c r="I724" s="155"/>
      <c r="J724" s="155"/>
      <c r="K724" s="155"/>
      <c r="L724" s="155"/>
      <c r="M724" s="155"/>
      <c r="N724" s="146">
        <v>1</v>
      </c>
      <c r="O724" s="155">
        <f t="shared" si="67"/>
        <v>300</v>
      </c>
    </row>
    <row r="725" spans="1:15">
      <c r="A725" s="146">
        <v>63</v>
      </c>
      <c r="B725" s="155"/>
      <c r="C725" s="156" t="s">
        <v>890</v>
      </c>
      <c r="D725" s="146" t="s">
        <v>74</v>
      </c>
      <c r="E725" s="146">
        <v>300</v>
      </c>
      <c r="F725" s="155"/>
      <c r="G725" s="155"/>
      <c r="H725" s="155"/>
      <c r="I725" s="155"/>
      <c r="J725" s="155"/>
      <c r="K725" s="155"/>
      <c r="L725" s="155"/>
      <c r="M725" s="155"/>
      <c r="N725" s="146">
        <v>1</v>
      </c>
      <c r="O725" s="155">
        <f t="shared" si="67"/>
        <v>300</v>
      </c>
    </row>
    <row r="726" spans="1:15">
      <c r="A726" s="146">
        <v>64</v>
      </c>
      <c r="B726" s="155"/>
      <c r="C726" s="156" t="s">
        <v>891</v>
      </c>
      <c r="D726" s="146" t="s">
        <v>74</v>
      </c>
      <c r="E726" s="146">
        <v>300</v>
      </c>
      <c r="F726" s="155"/>
      <c r="G726" s="155"/>
      <c r="H726" s="155"/>
      <c r="I726" s="155"/>
      <c r="J726" s="155"/>
      <c r="K726" s="155"/>
      <c r="L726" s="155"/>
      <c r="M726" s="155"/>
      <c r="N726" s="146">
        <v>1</v>
      </c>
      <c r="O726" s="155">
        <f t="shared" si="67"/>
        <v>300</v>
      </c>
    </row>
    <row r="727" spans="1:15">
      <c r="A727" s="146">
        <v>65</v>
      </c>
      <c r="B727" s="155"/>
      <c r="C727" s="156" t="s">
        <v>892</v>
      </c>
      <c r="D727" s="146" t="s">
        <v>74</v>
      </c>
      <c r="E727" s="146">
        <v>300</v>
      </c>
      <c r="F727" s="155"/>
      <c r="G727" s="155"/>
      <c r="H727" s="155"/>
      <c r="I727" s="155"/>
      <c r="J727" s="155"/>
      <c r="K727" s="155"/>
      <c r="L727" s="155"/>
      <c r="M727" s="155"/>
      <c r="N727" s="146">
        <v>1</v>
      </c>
      <c r="O727" s="155">
        <f t="shared" si="67"/>
        <v>300</v>
      </c>
    </row>
    <row r="728" spans="1:15">
      <c r="A728" s="146">
        <v>66</v>
      </c>
      <c r="B728" s="155"/>
      <c r="C728" s="156" t="s">
        <v>893</v>
      </c>
      <c r="D728" s="146" t="s">
        <v>74</v>
      </c>
      <c r="E728" s="146">
        <v>300</v>
      </c>
      <c r="F728" s="155"/>
      <c r="G728" s="155"/>
      <c r="H728" s="155"/>
      <c r="I728" s="155"/>
      <c r="J728" s="155"/>
      <c r="K728" s="155"/>
      <c r="L728" s="155"/>
      <c r="M728" s="155"/>
      <c r="N728" s="146">
        <v>1</v>
      </c>
      <c r="O728" s="155">
        <f t="shared" ref="O728:O791" si="68">(E728*N728)</f>
        <v>300</v>
      </c>
    </row>
    <row r="729" spans="1:15">
      <c r="A729" s="146">
        <v>67</v>
      </c>
      <c r="B729" s="155"/>
      <c r="C729" s="156" t="s">
        <v>894</v>
      </c>
      <c r="D729" s="146" t="s">
        <v>74</v>
      </c>
      <c r="E729" s="146">
        <v>300</v>
      </c>
      <c r="F729" s="155"/>
      <c r="G729" s="155"/>
      <c r="H729" s="155"/>
      <c r="I729" s="155"/>
      <c r="J729" s="155"/>
      <c r="K729" s="155"/>
      <c r="L729" s="155"/>
      <c r="M729" s="155"/>
      <c r="N729" s="146">
        <v>1</v>
      </c>
      <c r="O729" s="155">
        <f t="shared" si="68"/>
        <v>300</v>
      </c>
    </row>
    <row r="730" spans="1:15">
      <c r="A730" s="146">
        <v>68</v>
      </c>
      <c r="B730" s="155"/>
      <c r="C730" s="156" t="s">
        <v>895</v>
      </c>
      <c r="D730" s="146" t="s">
        <v>74</v>
      </c>
      <c r="E730" s="146">
        <v>300</v>
      </c>
      <c r="F730" s="155"/>
      <c r="G730" s="155"/>
      <c r="H730" s="155"/>
      <c r="I730" s="155"/>
      <c r="J730" s="155"/>
      <c r="K730" s="155"/>
      <c r="L730" s="155"/>
      <c r="M730" s="155"/>
      <c r="N730" s="146">
        <v>1</v>
      </c>
      <c r="O730" s="155">
        <f t="shared" si="68"/>
        <v>300</v>
      </c>
    </row>
    <row r="731" spans="1:15">
      <c r="A731" s="146">
        <v>69</v>
      </c>
      <c r="B731" s="155"/>
      <c r="C731" s="156" t="s">
        <v>896</v>
      </c>
      <c r="D731" s="146" t="s">
        <v>74</v>
      </c>
      <c r="E731" s="146">
        <v>300</v>
      </c>
      <c r="F731" s="155"/>
      <c r="G731" s="155"/>
      <c r="H731" s="155"/>
      <c r="I731" s="155"/>
      <c r="J731" s="155"/>
      <c r="K731" s="155"/>
      <c r="L731" s="155"/>
      <c r="M731" s="155"/>
      <c r="N731" s="146">
        <v>1</v>
      </c>
      <c r="O731" s="155">
        <f t="shared" si="68"/>
        <v>300</v>
      </c>
    </row>
    <row r="732" spans="1:15">
      <c r="A732" s="146">
        <v>70</v>
      </c>
      <c r="B732" s="155"/>
      <c r="C732" s="156" t="s">
        <v>897</v>
      </c>
      <c r="D732" s="146" t="s">
        <v>74</v>
      </c>
      <c r="E732" s="146">
        <v>300</v>
      </c>
      <c r="F732" s="155"/>
      <c r="G732" s="155"/>
      <c r="H732" s="155"/>
      <c r="I732" s="155"/>
      <c r="J732" s="155"/>
      <c r="K732" s="155"/>
      <c r="L732" s="155"/>
      <c r="M732" s="155"/>
      <c r="N732" s="146">
        <v>1</v>
      </c>
      <c r="O732" s="155">
        <f t="shared" si="68"/>
        <v>300</v>
      </c>
    </row>
    <row r="733" spans="1:15">
      <c r="A733" s="146">
        <v>71</v>
      </c>
      <c r="B733" s="155"/>
      <c r="C733" s="156" t="s">
        <v>898</v>
      </c>
      <c r="D733" s="146" t="s">
        <v>74</v>
      </c>
      <c r="E733" s="146">
        <v>150</v>
      </c>
      <c r="F733" s="155"/>
      <c r="G733" s="155"/>
      <c r="H733" s="155"/>
      <c r="I733" s="155"/>
      <c r="J733" s="155"/>
      <c r="K733" s="155"/>
      <c r="L733" s="155"/>
      <c r="M733" s="155"/>
      <c r="N733" s="146">
        <v>1</v>
      </c>
      <c r="O733" s="155">
        <f t="shared" si="68"/>
        <v>150</v>
      </c>
    </row>
    <row r="734" spans="1:15">
      <c r="A734" s="146">
        <v>72</v>
      </c>
      <c r="B734" s="155"/>
      <c r="C734" s="156" t="s">
        <v>899</v>
      </c>
      <c r="D734" s="146" t="s">
        <v>74</v>
      </c>
      <c r="E734" s="146">
        <v>150</v>
      </c>
      <c r="F734" s="155"/>
      <c r="G734" s="155"/>
      <c r="H734" s="155"/>
      <c r="I734" s="155"/>
      <c r="J734" s="155"/>
      <c r="K734" s="155"/>
      <c r="L734" s="155"/>
      <c r="M734" s="155"/>
      <c r="N734" s="146">
        <v>1</v>
      </c>
      <c r="O734" s="155">
        <f t="shared" si="68"/>
        <v>150</v>
      </c>
    </row>
    <row r="735" spans="1:15">
      <c r="A735" s="146">
        <v>73</v>
      </c>
      <c r="B735" s="155"/>
      <c r="C735" s="156" t="s">
        <v>900</v>
      </c>
      <c r="D735" s="146" t="s">
        <v>74</v>
      </c>
      <c r="E735" s="146">
        <v>150</v>
      </c>
      <c r="F735" s="155"/>
      <c r="G735" s="155"/>
      <c r="H735" s="155"/>
      <c r="I735" s="155"/>
      <c r="J735" s="155"/>
      <c r="K735" s="155"/>
      <c r="L735" s="155"/>
      <c r="M735" s="155"/>
      <c r="N735" s="146">
        <v>2</v>
      </c>
      <c r="O735" s="155">
        <f t="shared" si="68"/>
        <v>300</v>
      </c>
    </row>
    <row r="736" spans="1:15">
      <c r="A736" s="146">
        <v>74</v>
      </c>
      <c r="B736" s="155"/>
      <c r="C736" s="156" t="s">
        <v>901</v>
      </c>
      <c r="D736" s="146" t="s">
        <v>74</v>
      </c>
      <c r="E736" s="146">
        <v>150</v>
      </c>
      <c r="F736" s="155"/>
      <c r="G736" s="155"/>
      <c r="H736" s="155"/>
      <c r="I736" s="155"/>
      <c r="J736" s="155"/>
      <c r="K736" s="155"/>
      <c r="L736" s="155"/>
      <c r="M736" s="155"/>
      <c r="N736" s="146">
        <v>1</v>
      </c>
      <c r="O736" s="155">
        <f t="shared" si="68"/>
        <v>150</v>
      </c>
    </row>
    <row r="737" spans="1:15">
      <c r="A737" s="146">
        <v>75</v>
      </c>
      <c r="B737" s="155"/>
      <c r="C737" s="156" t="s">
        <v>902</v>
      </c>
      <c r="D737" s="146" t="s">
        <v>74</v>
      </c>
      <c r="E737" s="146">
        <v>150</v>
      </c>
      <c r="F737" s="155"/>
      <c r="G737" s="155"/>
      <c r="H737" s="155"/>
      <c r="I737" s="155"/>
      <c r="J737" s="155"/>
      <c r="K737" s="155"/>
      <c r="L737" s="155"/>
      <c r="M737" s="155"/>
      <c r="N737" s="146">
        <v>1</v>
      </c>
      <c r="O737" s="155">
        <f t="shared" si="68"/>
        <v>150</v>
      </c>
    </row>
    <row r="738" spans="1:15">
      <c r="A738" s="146">
        <v>76</v>
      </c>
      <c r="B738" s="155"/>
      <c r="C738" s="156" t="s">
        <v>903</v>
      </c>
      <c r="D738" s="146" t="s">
        <v>74</v>
      </c>
      <c r="E738" s="146">
        <v>200</v>
      </c>
      <c r="F738" s="155"/>
      <c r="G738" s="155"/>
      <c r="H738" s="155"/>
      <c r="I738" s="155"/>
      <c r="J738" s="155"/>
      <c r="K738" s="155"/>
      <c r="L738" s="155"/>
      <c r="M738" s="155"/>
      <c r="N738" s="146">
        <v>39</v>
      </c>
      <c r="O738" s="155">
        <f t="shared" si="68"/>
        <v>7800</v>
      </c>
    </row>
    <row r="739" spans="1:15">
      <c r="A739" s="146">
        <v>77</v>
      </c>
      <c r="B739" s="155"/>
      <c r="C739" s="156" t="s">
        <v>904</v>
      </c>
      <c r="D739" s="146" t="s">
        <v>74</v>
      </c>
      <c r="E739" s="146">
        <v>815</v>
      </c>
      <c r="F739" s="155"/>
      <c r="G739" s="155"/>
      <c r="H739" s="155"/>
      <c r="I739" s="155"/>
      <c r="J739" s="155"/>
      <c r="K739" s="155"/>
      <c r="L739" s="155"/>
      <c r="M739" s="155"/>
      <c r="N739" s="146">
        <v>16</v>
      </c>
      <c r="O739" s="155">
        <f t="shared" si="68"/>
        <v>13040</v>
      </c>
    </row>
    <row r="740" spans="1:15">
      <c r="A740" s="146">
        <v>78</v>
      </c>
      <c r="B740" s="155"/>
      <c r="C740" s="156" t="s">
        <v>905</v>
      </c>
      <c r="D740" s="146" t="s">
        <v>74</v>
      </c>
      <c r="E740" s="146">
        <v>150</v>
      </c>
      <c r="F740" s="155"/>
      <c r="G740" s="155"/>
      <c r="H740" s="155"/>
      <c r="I740" s="155"/>
      <c r="J740" s="155"/>
      <c r="K740" s="155"/>
      <c r="L740" s="155"/>
      <c r="M740" s="155"/>
      <c r="N740" s="146">
        <v>6</v>
      </c>
      <c r="O740" s="155">
        <f t="shared" si="68"/>
        <v>900</v>
      </c>
    </row>
    <row r="741" spans="1:15">
      <c r="A741" s="146">
        <v>79</v>
      </c>
      <c r="B741" s="155"/>
      <c r="C741" s="156" t="s">
        <v>906</v>
      </c>
      <c r="D741" s="146" t="s">
        <v>74</v>
      </c>
      <c r="E741" s="146">
        <v>75</v>
      </c>
      <c r="F741" s="155"/>
      <c r="G741" s="155"/>
      <c r="H741" s="155"/>
      <c r="I741" s="155"/>
      <c r="J741" s="155"/>
      <c r="K741" s="155"/>
      <c r="L741" s="155"/>
      <c r="M741" s="155"/>
      <c r="N741" s="146">
        <v>1</v>
      </c>
      <c r="O741" s="155">
        <f t="shared" si="68"/>
        <v>75</v>
      </c>
    </row>
    <row r="742" spans="1:15">
      <c r="A742" s="146">
        <v>80</v>
      </c>
      <c r="B742" s="155"/>
      <c r="C742" s="156" t="s">
        <v>907</v>
      </c>
      <c r="D742" s="146" t="s">
        <v>74</v>
      </c>
      <c r="E742" s="146">
        <v>75</v>
      </c>
      <c r="F742" s="155"/>
      <c r="G742" s="155"/>
      <c r="H742" s="155"/>
      <c r="I742" s="155"/>
      <c r="J742" s="155"/>
      <c r="K742" s="155"/>
      <c r="L742" s="155"/>
      <c r="M742" s="155"/>
      <c r="N742" s="146">
        <v>2</v>
      </c>
      <c r="O742" s="155">
        <f t="shared" si="68"/>
        <v>150</v>
      </c>
    </row>
    <row r="743" spans="1:15">
      <c r="A743" s="146">
        <v>81</v>
      </c>
      <c r="B743" s="155"/>
      <c r="C743" s="156" t="s">
        <v>908</v>
      </c>
      <c r="D743" s="146" t="s">
        <v>74</v>
      </c>
      <c r="E743" s="146">
        <v>50</v>
      </c>
      <c r="F743" s="155"/>
      <c r="G743" s="155"/>
      <c r="H743" s="155"/>
      <c r="I743" s="155"/>
      <c r="J743" s="155"/>
      <c r="K743" s="155"/>
      <c r="L743" s="155"/>
      <c r="M743" s="155"/>
      <c r="N743" s="146">
        <v>12</v>
      </c>
      <c r="O743" s="155">
        <f t="shared" si="68"/>
        <v>600</v>
      </c>
    </row>
    <row r="744" spans="1:15">
      <c r="A744" s="146">
        <v>82</v>
      </c>
      <c r="B744" s="155"/>
      <c r="C744" s="156" t="s">
        <v>909</v>
      </c>
      <c r="D744" s="146" t="s">
        <v>74</v>
      </c>
      <c r="E744" s="146">
        <v>50</v>
      </c>
      <c r="F744" s="155"/>
      <c r="G744" s="155"/>
      <c r="H744" s="155"/>
      <c r="I744" s="155"/>
      <c r="J744" s="155"/>
      <c r="K744" s="155"/>
      <c r="L744" s="155"/>
      <c r="M744" s="155"/>
      <c r="N744" s="146">
        <v>8</v>
      </c>
      <c r="O744" s="155">
        <f t="shared" si="68"/>
        <v>400</v>
      </c>
    </row>
    <row r="745" spans="1:15">
      <c r="A745" s="146">
        <v>83</v>
      </c>
      <c r="B745" s="155"/>
      <c r="C745" s="156" t="s">
        <v>910</v>
      </c>
      <c r="D745" s="146" t="s">
        <v>74</v>
      </c>
      <c r="E745" s="146">
        <v>50</v>
      </c>
      <c r="F745" s="155"/>
      <c r="G745" s="155"/>
      <c r="H745" s="155"/>
      <c r="I745" s="155"/>
      <c r="J745" s="155"/>
      <c r="K745" s="155"/>
      <c r="L745" s="155"/>
      <c r="M745" s="155"/>
      <c r="N745" s="146">
        <v>20</v>
      </c>
      <c r="O745" s="155">
        <f t="shared" si="68"/>
        <v>1000</v>
      </c>
    </row>
    <row r="746" spans="1:15">
      <c r="A746" s="146">
        <v>84</v>
      </c>
      <c r="B746" s="155"/>
      <c r="C746" s="156" t="s">
        <v>911</v>
      </c>
      <c r="D746" s="146" t="s">
        <v>74</v>
      </c>
      <c r="E746" s="146">
        <v>50</v>
      </c>
      <c r="F746" s="155"/>
      <c r="G746" s="155"/>
      <c r="H746" s="155"/>
      <c r="I746" s="155"/>
      <c r="J746" s="155"/>
      <c r="K746" s="155"/>
      <c r="L746" s="155"/>
      <c r="M746" s="155"/>
      <c r="N746" s="146">
        <v>1</v>
      </c>
      <c r="O746" s="155">
        <f t="shared" si="68"/>
        <v>50</v>
      </c>
    </row>
    <row r="747" spans="1:15">
      <c r="A747" s="146">
        <v>85</v>
      </c>
      <c r="B747" s="155"/>
      <c r="C747" s="156" t="s">
        <v>912</v>
      </c>
      <c r="D747" s="146" t="s">
        <v>74</v>
      </c>
      <c r="E747" s="146">
        <v>75</v>
      </c>
      <c r="F747" s="155"/>
      <c r="G747" s="155"/>
      <c r="H747" s="155"/>
      <c r="I747" s="155"/>
      <c r="J747" s="155"/>
      <c r="K747" s="155"/>
      <c r="L747" s="155"/>
      <c r="M747" s="155"/>
      <c r="N747" s="146">
        <v>2</v>
      </c>
      <c r="O747" s="155">
        <f t="shared" si="68"/>
        <v>150</v>
      </c>
    </row>
    <row r="748" spans="1:15">
      <c r="A748" s="146">
        <v>86</v>
      </c>
      <c r="B748" s="155"/>
      <c r="C748" s="156" t="s">
        <v>913</v>
      </c>
      <c r="D748" s="146" t="s">
        <v>74</v>
      </c>
      <c r="E748" s="146">
        <v>75</v>
      </c>
      <c r="F748" s="155"/>
      <c r="G748" s="155"/>
      <c r="H748" s="155"/>
      <c r="I748" s="155"/>
      <c r="J748" s="155"/>
      <c r="K748" s="155"/>
      <c r="L748" s="155"/>
      <c r="M748" s="155"/>
      <c r="N748" s="146">
        <v>1</v>
      </c>
      <c r="O748" s="155">
        <f t="shared" si="68"/>
        <v>75</v>
      </c>
    </row>
    <row r="749" spans="1:15">
      <c r="A749" s="146">
        <v>87</v>
      </c>
      <c r="B749" s="155"/>
      <c r="C749" s="156" t="s">
        <v>914</v>
      </c>
      <c r="D749" s="146" t="s">
        <v>74</v>
      </c>
      <c r="E749" s="146">
        <v>75</v>
      </c>
      <c r="F749" s="155"/>
      <c r="G749" s="155"/>
      <c r="H749" s="155"/>
      <c r="I749" s="155"/>
      <c r="J749" s="155"/>
      <c r="K749" s="155"/>
      <c r="L749" s="155"/>
      <c r="M749" s="155"/>
      <c r="N749" s="146">
        <v>2</v>
      </c>
      <c r="O749" s="155">
        <f t="shared" si="68"/>
        <v>150</v>
      </c>
    </row>
    <row r="750" spans="1:15">
      <c r="A750" s="146">
        <v>88</v>
      </c>
      <c r="B750" s="155"/>
      <c r="C750" s="156" t="s">
        <v>915</v>
      </c>
      <c r="D750" s="146" t="s">
        <v>74</v>
      </c>
      <c r="E750" s="146">
        <v>75</v>
      </c>
      <c r="F750" s="155"/>
      <c r="G750" s="155"/>
      <c r="H750" s="155"/>
      <c r="I750" s="155"/>
      <c r="J750" s="155"/>
      <c r="K750" s="155"/>
      <c r="L750" s="155"/>
      <c r="M750" s="155"/>
      <c r="N750" s="146">
        <v>1</v>
      </c>
      <c r="O750" s="155">
        <f t="shared" si="68"/>
        <v>75</v>
      </c>
    </row>
    <row r="751" spans="1:15">
      <c r="A751" s="146">
        <v>89</v>
      </c>
      <c r="B751" s="155"/>
      <c r="C751" s="156" t="s">
        <v>916</v>
      </c>
      <c r="D751" s="146" t="s">
        <v>74</v>
      </c>
      <c r="E751" s="146">
        <v>75</v>
      </c>
      <c r="F751" s="155"/>
      <c r="G751" s="155"/>
      <c r="H751" s="155"/>
      <c r="I751" s="155"/>
      <c r="J751" s="155"/>
      <c r="K751" s="155"/>
      <c r="L751" s="155"/>
      <c r="M751" s="155"/>
      <c r="N751" s="146">
        <v>2</v>
      </c>
      <c r="O751" s="155">
        <f t="shared" si="68"/>
        <v>150</v>
      </c>
    </row>
    <row r="752" spans="1:15">
      <c r="A752" s="146">
        <v>90</v>
      </c>
      <c r="B752" s="155"/>
      <c r="C752" s="156" t="s">
        <v>917</v>
      </c>
      <c r="D752" s="146" t="s">
        <v>74</v>
      </c>
      <c r="E752" s="146">
        <v>200</v>
      </c>
      <c r="F752" s="155"/>
      <c r="G752" s="155"/>
      <c r="H752" s="155"/>
      <c r="I752" s="155"/>
      <c r="J752" s="155"/>
      <c r="K752" s="155"/>
      <c r="L752" s="155"/>
      <c r="M752" s="155"/>
      <c r="N752" s="146">
        <v>1</v>
      </c>
      <c r="O752" s="155">
        <f t="shared" si="68"/>
        <v>200</v>
      </c>
    </row>
    <row r="753" spans="1:15">
      <c r="A753" s="146">
        <v>91</v>
      </c>
      <c r="B753" s="155"/>
      <c r="C753" s="156" t="s">
        <v>918</v>
      </c>
      <c r="D753" s="146" t="s">
        <v>74</v>
      </c>
      <c r="E753" s="146">
        <v>60</v>
      </c>
      <c r="F753" s="155"/>
      <c r="G753" s="155"/>
      <c r="H753" s="155"/>
      <c r="I753" s="155"/>
      <c r="J753" s="155"/>
      <c r="K753" s="155"/>
      <c r="L753" s="155"/>
      <c r="M753" s="155"/>
      <c r="N753" s="146">
        <v>1</v>
      </c>
      <c r="O753" s="155">
        <f t="shared" si="68"/>
        <v>60</v>
      </c>
    </row>
    <row r="754" spans="1:15">
      <c r="A754" s="146">
        <v>92</v>
      </c>
      <c r="B754" s="155"/>
      <c r="C754" s="156" t="s">
        <v>919</v>
      </c>
      <c r="D754" s="146" t="s">
        <v>74</v>
      </c>
      <c r="E754" s="146">
        <v>60</v>
      </c>
      <c r="F754" s="155"/>
      <c r="G754" s="155"/>
      <c r="H754" s="155"/>
      <c r="I754" s="155"/>
      <c r="J754" s="155"/>
      <c r="K754" s="155"/>
      <c r="L754" s="155"/>
      <c r="M754" s="155"/>
      <c r="N754" s="146">
        <v>1</v>
      </c>
      <c r="O754" s="155">
        <f t="shared" si="68"/>
        <v>60</v>
      </c>
    </row>
    <row r="755" spans="1:15">
      <c r="A755" s="146">
        <v>93</v>
      </c>
      <c r="B755" s="155"/>
      <c r="C755" s="156" t="s">
        <v>920</v>
      </c>
      <c r="D755" s="146" t="s">
        <v>74</v>
      </c>
      <c r="E755" s="146">
        <v>60</v>
      </c>
      <c r="F755" s="155"/>
      <c r="G755" s="155"/>
      <c r="H755" s="155"/>
      <c r="I755" s="155"/>
      <c r="J755" s="155"/>
      <c r="K755" s="155"/>
      <c r="L755" s="155"/>
      <c r="M755" s="155"/>
      <c r="N755" s="146">
        <v>3</v>
      </c>
      <c r="O755" s="155">
        <f t="shared" si="68"/>
        <v>180</v>
      </c>
    </row>
    <row r="756" spans="1:15">
      <c r="A756" s="146">
        <v>94</v>
      </c>
      <c r="B756" s="155"/>
      <c r="C756" s="156" t="s">
        <v>921</v>
      </c>
      <c r="D756" s="146" t="s">
        <v>74</v>
      </c>
      <c r="E756" s="146">
        <v>5</v>
      </c>
      <c r="F756" s="155"/>
      <c r="G756" s="155"/>
      <c r="H756" s="155"/>
      <c r="I756" s="155"/>
      <c r="J756" s="155"/>
      <c r="K756" s="155"/>
      <c r="L756" s="155"/>
      <c r="M756" s="155"/>
      <c r="N756" s="146">
        <v>2</v>
      </c>
      <c r="O756" s="155">
        <f t="shared" si="68"/>
        <v>10</v>
      </c>
    </row>
    <row r="757" spans="1:15">
      <c r="A757" s="146">
        <v>95</v>
      </c>
      <c r="B757" s="155"/>
      <c r="C757" s="156" t="s">
        <v>922</v>
      </c>
      <c r="D757" s="146" t="s">
        <v>74</v>
      </c>
      <c r="E757" s="146">
        <v>6</v>
      </c>
      <c r="F757" s="155"/>
      <c r="G757" s="155"/>
      <c r="H757" s="155"/>
      <c r="I757" s="155"/>
      <c r="J757" s="155"/>
      <c r="K757" s="155"/>
      <c r="L757" s="155"/>
      <c r="M757" s="155"/>
      <c r="N757" s="146">
        <v>2</v>
      </c>
      <c r="O757" s="155">
        <f t="shared" si="68"/>
        <v>12</v>
      </c>
    </row>
    <row r="758" spans="1:15">
      <c r="A758" s="146">
        <v>96</v>
      </c>
      <c r="B758" s="155"/>
      <c r="C758" s="156" t="s">
        <v>923</v>
      </c>
      <c r="D758" s="146" t="s">
        <v>74</v>
      </c>
      <c r="E758" s="146">
        <v>6</v>
      </c>
      <c r="F758" s="155"/>
      <c r="G758" s="155"/>
      <c r="H758" s="155"/>
      <c r="I758" s="155"/>
      <c r="J758" s="155"/>
      <c r="K758" s="155"/>
      <c r="L758" s="155"/>
      <c r="M758" s="155"/>
      <c r="N758" s="146">
        <v>2</v>
      </c>
      <c r="O758" s="155">
        <f t="shared" si="68"/>
        <v>12</v>
      </c>
    </row>
    <row r="759" spans="1:15">
      <c r="A759" s="146">
        <v>97</v>
      </c>
      <c r="B759" s="155"/>
      <c r="C759" s="156" t="s">
        <v>924</v>
      </c>
      <c r="D759" s="146" t="s">
        <v>74</v>
      </c>
      <c r="E759" s="146">
        <v>144</v>
      </c>
      <c r="F759" s="155"/>
      <c r="G759" s="155"/>
      <c r="H759" s="155"/>
      <c r="I759" s="155"/>
      <c r="J759" s="155"/>
      <c r="K759" s="155"/>
      <c r="L759" s="155"/>
      <c r="M759" s="155"/>
      <c r="N759" s="146">
        <v>2</v>
      </c>
      <c r="O759" s="155">
        <f t="shared" si="68"/>
        <v>288</v>
      </c>
    </row>
    <row r="760" spans="1:15">
      <c r="A760" s="146">
        <v>98</v>
      </c>
      <c r="B760" s="155"/>
      <c r="C760" s="156" t="s">
        <v>925</v>
      </c>
      <c r="D760" s="146" t="s">
        <v>74</v>
      </c>
      <c r="E760" s="146">
        <v>144</v>
      </c>
      <c r="F760" s="155"/>
      <c r="G760" s="155"/>
      <c r="H760" s="155"/>
      <c r="I760" s="155"/>
      <c r="J760" s="155"/>
      <c r="K760" s="155"/>
      <c r="L760" s="155"/>
      <c r="M760" s="155"/>
      <c r="N760" s="146">
        <v>2</v>
      </c>
      <c r="O760" s="155">
        <f t="shared" si="68"/>
        <v>288</v>
      </c>
    </row>
    <row r="761" spans="1:15">
      <c r="A761" s="146">
        <v>99</v>
      </c>
      <c r="B761" s="155"/>
      <c r="C761" s="156" t="s">
        <v>926</v>
      </c>
      <c r="D761" s="146" t="s">
        <v>74</v>
      </c>
      <c r="E761" s="146">
        <v>144</v>
      </c>
      <c r="F761" s="155"/>
      <c r="G761" s="155"/>
      <c r="H761" s="155"/>
      <c r="I761" s="155"/>
      <c r="J761" s="155"/>
      <c r="K761" s="155"/>
      <c r="L761" s="155"/>
      <c r="M761" s="155"/>
      <c r="N761" s="146">
        <v>2</v>
      </c>
      <c r="O761" s="155">
        <f t="shared" si="68"/>
        <v>288</v>
      </c>
    </row>
    <row r="762" spans="1:15">
      <c r="A762" s="146">
        <v>100</v>
      </c>
      <c r="B762" s="155"/>
      <c r="C762" s="156" t="s">
        <v>927</v>
      </c>
      <c r="D762" s="146" t="s">
        <v>74</v>
      </c>
      <c r="E762" s="146">
        <v>72</v>
      </c>
      <c r="F762" s="155"/>
      <c r="G762" s="155"/>
      <c r="H762" s="155"/>
      <c r="I762" s="155"/>
      <c r="J762" s="155"/>
      <c r="K762" s="155"/>
      <c r="L762" s="155"/>
      <c r="M762" s="155"/>
      <c r="N762" s="146">
        <v>2</v>
      </c>
      <c r="O762" s="155">
        <f t="shared" si="68"/>
        <v>144</v>
      </c>
    </row>
    <row r="763" spans="1:15">
      <c r="A763" s="146">
        <v>101</v>
      </c>
      <c r="B763" s="155"/>
      <c r="C763" s="156" t="s">
        <v>928</v>
      </c>
      <c r="D763" s="146" t="s">
        <v>74</v>
      </c>
      <c r="E763" s="146">
        <v>750</v>
      </c>
      <c r="F763" s="155"/>
      <c r="G763" s="155"/>
      <c r="H763" s="155"/>
      <c r="I763" s="155"/>
      <c r="J763" s="155"/>
      <c r="K763" s="155"/>
      <c r="L763" s="155"/>
      <c r="M763" s="155"/>
      <c r="N763" s="146">
        <v>9</v>
      </c>
      <c r="O763" s="155">
        <f t="shared" si="68"/>
        <v>6750</v>
      </c>
    </row>
    <row r="764" spans="1:15">
      <c r="A764" s="146">
        <v>102</v>
      </c>
      <c r="B764" s="155"/>
      <c r="C764" s="156" t="s">
        <v>929</v>
      </c>
      <c r="D764" s="146" t="s">
        <v>74</v>
      </c>
      <c r="E764" s="146">
        <v>750</v>
      </c>
      <c r="F764" s="155"/>
      <c r="G764" s="155"/>
      <c r="H764" s="155"/>
      <c r="I764" s="155"/>
      <c r="J764" s="155"/>
      <c r="K764" s="155"/>
      <c r="L764" s="155"/>
      <c r="M764" s="155"/>
      <c r="N764" s="146">
        <v>28</v>
      </c>
      <c r="O764" s="155">
        <f t="shared" si="68"/>
        <v>21000</v>
      </c>
    </row>
    <row r="765" spans="1:15">
      <c r="A765" s="146">
        <v>103</v>
      </c>
      <c r="B765" s="155"/>
      <c r="C765" s="156" t="s">
        <v>930</v>
      </c>
      <c r="D765" s="146" t="s">
        <v>74</v>
      </c>
      <c r="E765" s="146">
        <v>900</v>
      </c>
      <c r="F765" s="155"/>
      <c r="G765" s="155"/>
      <c r="H765" s="155"/>
      <c r="I765" s="155"/>
      <c r="J765" s="155"/>
      <c r="K765" s="155"/>
      <c r="L765" s="155"/>
      <c r="M765" s="155"/>
      <c r="N765" s="146">
        <v>24</v>
      </c>
      <c r="O765" s="155">
        <f t="shared" si="68"/>
        <v>21600</v>
      </c>
    </row>
    <row r="766" spans="1:15">
      <c r="A766" s="146">
        <v>104</v>
      </c>
      <c r="B766" s="155"/>
      <c r="C766" s="156" t="s">
        <v>931</v>
      </c>
      <c r="D766" s="146" t="s">
        <v>74</v>
      </c>
      <c r="E766" s="146">
        <v>950</v>
      </c>
      <c r="F766" s="155"/>
      <c r="G766" s="155"/>
      <c r="H766" s="155"/>
      <c r="I766" s="155"/>
      <c r="J766" s="155"/>
      <c r="K766" s="155"/>
      <c r="L766" s="155"/>
      <c r="M766" s="155"/>
      <c r="N766" s="146">
        <v>8</v>
      </c>
      <c r="O766" s="155">
        <f t="shared" si="68"/>
        <v>7600</v>
      </c>
    </row>
    <row r="767" spans="1:15">
      <c r="A767" s="146">
        <v>105</v>
      </c>
      <c r="B767" s="155"/>
      <c r="C767" s="156" t="s">
        <v>932</v>
      </c>
      <c r="D767" s="146" t="s">
        <v>74</v>
      </c>
      <c r="E767" s="146">
        <v>650</v>
      </c>
      <c r="F767" s="155"/>
      <c r="G767" s="155"/>
      <c r="H767" s="155"/>
      <c r="I767" s="155"/>
      <c r="J767" s="155"/>
      <c r="K767" s="155"/>
      <c r="L767" s="155"/>
      <c r="M767" s="155"/>
      <c r="N767" s="146">
        <v>46</v>
      </c>
      <c r="O767" s="155">
        <f t="shared" si="68"/>
        <v>29900</v>
      </c>
    </row>
    <row r="768" spans="1:15">
      <c r="A768" s="146">
        <v>106</v>
      </c>
      <c r="B768" s="155"/>
      <c r="C768" s="156" t="s">
        <v>933</v>
      </c>
      <c r="D768" s="146" t="s">
        <v>74</v>
      </c>
      <c r="E768" s="146">
        <v>900</v>
      </c>
      <c r="F768" s="155"/>
      <c r="G768" s="155"/>
      <c r="H768" s="155"/>
      <c r="I768" s="155"/>
      <c r="J768" s="155"/>
      <c r="K768" s="155"/>
      <c r="L768" s="155"/>
      <c r="M768" s="155"/>
      <c r="N768" s="146">
        <v>29</v>
      </c>
      <c r="O768" s="155">
        <f t="shared" si="68"/>
        <v>26100</v>
      </c>
    </row>
    <row r="769" spans="1:15">
      <c r="A769" s="146">
        <v>107</v>
      </c>
      <c r="B769" s="155"/>
      <c r="C769" s="156" t="s">
        <v>934</v>
      </c>
      <c r="D769" s="146" t="s">
        <v>74</v>
      </c>
      <c r="E769" s="146">
        <v>1350</v>
      </c>
      <c r="F769" s="155"/>
      <c r="G769" s="155"/>
      <c r="H769" s="155"/>
      <c r="I769" s="155"/>
      <c r="J769" s="155"/>
      <c r="K769" s="155"/>
      <c r="L769" s="155"/>
      <c r="M769" s="155"/>
      <c r="N769" s="146">
        <v>6</v>
      </c>
      <c r="O769" s="155">
        <f t="shared" si="68"/>
        <v>8100</v>
      </c>
    </row>
    <row r="770" spans="1:15">
      <c r="A770" s="146">
        <v>108</v>
      </c>
      <c r="B770" s="155"/>
      <c r="C770" s="156" t="s">
        <v>935</v>
      </c>
      <c r="D770" s="146" t="s">
        <v>74</v>
      </c>
      <c r="E770" s="146">
        <v>1300</v>
      </c>
      <c r="F770" s="155"/>
      <c r="G770" s="155"/>
      <c r="H770" s="155"/>
      <c r="I770" s="155"/>
      <c r="J770" s="155"/>
      <c r="K770" s="155"/>
      <c r="L770" s="155"/>
      <c r="M770" s="155"/>
      <c r="N770" s="146">
        <v>11</v>
      </c>
      <c r="O770" s="155">
        <f t="shared" si="68"/>
        <v>14300</v>
      </c>
    </row>
    <row r="771" spans="1:15">
      <c r="A771" s="146">
        <v>109</v>
      </c>
      <c r="B771" s="155"/>
      <c r="C771" s="156" t="s">
        <v>936</v>
      </c>
      <c r="D771" s="146" t="s">
        <v>74</v>
      </c>
      <c r="E771" s="146">
        <v>650</v>
      </c>
      <c r="F771" s="155"/>
      <c r="G771" s="155"/>
      <c r="H771" s="155"/>
      <c r="I771" s="155"/>
      <c r="J771" s="155"/>
      <c r="K771" s="155"/>
      <c r="L771" s="155"/>
      <c r="M771" s="155"/>
      <c r="N771" s="146">
        <v>7</v>
      </c>
      <c r="O771" s="155">
        <f t="shared" si="68"/>
        <v>4550</v>
      </c>
    </row>
    <row r="772" spans="1:15">
      <c r="A772" s="146">
        <v>110</v>
      </c>
      <c r="B772" s="155"/>
      <c r="C772" s="156" t="s">
        <v>937</v>
      </c>
      <c r="D772" s="146" t="s">
        <v>74</v>
      </c>
      <c r="E772" s="146">
        <v>680</v>
      </c>
      <c r="F772" s="155"/>
      <c r="G772" s="155"/>
      <c r="H772" s="155"/>
      <c r="I772" s="155"/>
      <c r="J772" s="155"/>
      <c r="K772" s="155"/>
      <c r="L772" s="155"/>
      <c r="M772" s="155"/>
      <c r="N772" s="146">
        <v>9</v>
      </c>
      <c r="O772" s="155">
        <f t="shared" si="68"/>
        <v>6120</v>
      </c>
    </row>
    <row r="773" spans="1:15">
      <c r="A773" s="146">
        <v>111</v>
      </c>
      <c r="B773" s="155"/>
      <c r="C773" s="156" t="s">
        <v>938</v>
      </c>
      <c r="D773" s="146" t="s">
        <v>74</v>
      </c>
      <c r="E773" s="146">
        <v>1000</v>
      </c>
      <c r="F773" s="155"/>
      <c r="G773" s="155"/>
      <c r="H773" s="155"/>
      <c r="I773" s="155"/>
      <c r="J773" s="155"/>
      <c r="K773" s="155"/>
      <c r="L773" s="155"/>
      <c r="M773" s="155"/>
      <c r="N773" s="146">
        <v>9</v>
      </c>
      <c r="O773" s="155">
        <f t="shared" si="68"/>
        <v>9000</v>
      </c>
    </row>
    <row r="774" spans="1:15">
      <c r="A774" s="146">
        <v>112</v>
      </c>
      <c r="B774" s="155"/>
      <c r="C774" s="156" t="s">
        <v>939</v>
      </c>
      <c r="D774" s="146" t="s">
        <v>74</v>
      </c>
      <c r="E774" s="146">
        <v>680</v>
      </c>
      <c r="F774" s="155"/>
      <c r="G774" s="155"/>
      <c r="H774" s="155"/>
      <c r="I774" s="155"/>
      <c r="J774" s="155"/>
      <c r="K774" s="155"/>
      <c r="L774" s="155"/>
      <c r="M774" s="155"/>
      <c r="N774" s="146">
        <v>7</v>
      </c>
      <c r="O774" s="155">
        <f t="shared" si="68"/>
        <v>4760</v>
      </c>
    </row>
    <row r="775" spans="1:15">
      <c r="A775" s="146">
        <v>113</v>
      </c>
      <c r="B775" s="155"/>
      <c r="C775" s="156" t="s">
        <v>940</v>
      </c>
      <c r="D775" s="146" t="s">
        <v>74</v>
      </c>
      <c r="E775" s="146">
        <v>680</v>
      </c>
      <c r="F775" s="155"/>
      <c r="G775" s="155"/>
      <c r="H775" s="155"/>
      <c r="I775" s="155"/>
      <c r="J775" s="155"/>
      <c r="K775" s="155"/>
      <c r="L775" s="155"/>
      <c r="M775" s="155"/>
      <c r="N775" s="146">
        <v>5</v>
      </c>
      <c r="O775" s="155">
        <f t="shared" si="68"/>
        <v>3400</v>
      </c>
    </row>
    <row r="776" spans="1:15">
      <c r="A776" s="146">
        <v>114</v>
      </c>
      <c r="B776" s="155"/>
      <c r="C776" s="156" t="s">
        <v>941</v>
      </c>
      <c r="D776" s="146" t="s">
        <v>74</v>
      </c>
      <c r="E776" s="146">
        <v>4060</v>
      </c>
      <c r="F776" s="155"/>
      <c r="G776" s="155"/>
      <c r="H776" s="155"/>
      <c r="I776" s="155"/>
      <c r="J776" s="155"/>
      <c r="K776" s="155"/>
      <c r="L776" s="155"/>
      <c r="M776" s="155"/>
      <c r="N776" s="146">
        <v>8</v>
      </c>
      <c r="O776" s="155">
        <f t="shared" si="68"/>
        <v>32480</v>
      </c>
    </row>
    <row r="777" spans="1:15">
      <c r="A777" s="146">
        <v>115</v>
      </c>
      <c r="B777" s="155"/>
      <c r="C777" s="156" t="s">
        <v>942</v>
      </c>
      <c r="D777" s="146" t="s">
        <v>74</v>
      </c>
      <c r="E777" s="146">
        <v>680</v>
      </c>
      <c r="F777" s="155"/>
      <c r="G777" s="155"/>
      <c r="H777" s="155"/>
      <c r="I777" s="155"/>
      <c r="J777" s="155"/>
      <c r="K777" s="155"/>
      <c r="L777" s="155"/>
      <c r="M777" s="155"/>
      <c r="N777" s="146">
        <v>6</v>
      </c>
      <c r="O777" s="155">
        <f t="shared" si="68"/>
        <v>4080</v>
      </c>
    </row>
    <row r="778" spans="1:15">
      <c r="A778" s="146">
        <v>116</v>
      </c>
      <c r="B778" s="155"/>
      <c r="C778" s="156" t="s">
        <v>943</v>
      </c>
      <c r="D778" s="146" t="s">
        <v>74</v>
      </c>
      <c r="E778" s="146">
        <v>680</v>
      </c>
      <c r="F778" s="155"/>
      <c r="G778" s="155"/>
      <c r="H778" s="155"/>
      <c r="I778" s="155"/>
      <c r="J778" s="155"/>
      <c r="K778" s="155"/>
      <c r="L778" s="155"/>
      <c r="M778" s="155"/>
      <c r="N778" s="146">
        <v>6</v>
      </c>
      <c r="O778" s="155">
        <f t="shared" si="68"/>
        <v>4080</v>
      </c>
    </row>
    <row r="779" spans="1:15">
      <c r="A779" s="146">
        <v>117</v>
      </c>
      <c r="B779" s="155"/>
      <c r="C779" s="156" t="s">
        <v>944</v>
      </c>
      <c r="D779" s="146" t="s">
        <v>74</v>
      </c>
      <c r="E779" s="146">
        <v>680</v>
      </c>
      <c r="F779" s="155"/>
      <c r="G779" s="155"/>
      <c r="H779" s="155"/>
      <c r="I779" s="155"/>
      <c r="J779" s="155"/>
      <c r="K779" s="155"/>
      <c r="L779" s="155"/>
      <c r="M779" s="155"/>
      <c r="N779" s="146">
        <v>2</v>
      </c>
      <c r="O779" s="155">
        <f t="shared" si="68"/>
        <v>1360</v>
      </c>
    </row>
    <row r="780" spans="1:15">
      <c r="A780" s="146">
        <v>118</v>
      </c>
      <c r="B780" s="155"/>
      <c r="C780" s="156" t="s">
        <v>945</v>
      </c>
      <c r="D780" s="146" t="s">
        <v>74</v>
      </c>
      <c r="E780" s="146">
        <v>680</v>
      </c>
      <c r="F780" s="155"/>
      <c r="G780" s="155"/>
      <c r="H780" s="155"/>
      <c r="I780" s="155"/>
      <c r="J780" s="155"/>
      <c r="K780" s="155"/>
      <c r="L780" s="155"/>
      <c r="M780" s="155"/>
      <c r="N780" s="146">
        <v>27</v>
      </c>
      <c r="O780" s="155">
        <f t="shared" si="68"/>
        <v>18360</v>
      </c>
    </row>
    <row r="781" spans="1:15">
      <c r="A781" s="146">
        <v>119</v>
      </c>
      <c r="B781" s="155"/>
      <c r="C781" s="156" t="s">
        <v>946</v>
      </c>
      <c r="D781" s="146" t="s">
        <v>74</v>
      </c>
      <c r="E781" s="146">
        <v>1000</v>
      </c>
      <c r="F781" s="155"/>
      <c r="G781" s="155"/>
      <c r="H781" s="155"/>
      <c r="I781" s="155"/>
      <c r="J781" s="155"/>
      <c r="K781" s="155"/>
      <c r="L781" s="155"/>
      <c r="M781" s="155"/>
      <c r="N781" s="146">
        <v>4</v>
      </c>
      <c r="O781" s="155">
        <f t="shared" si="68"/>
        <v>4000</v>
      </c>
    </row>
    <row r="782" spans="1:15">
      <c r="A782" s="146">
        <v>120</v>
      </c>
      <c r="B782" s="155"/>
      <c r="C782" s="156" t="s">
        <v>947</v>
      </c>
      <c r="D782" s="146" t="s">
        <v>74</v>
      </c>
      <c r="E782" s="146">
        <v>1000</v>
      </c>
      <c r="F782" s="155"/>
      <c r="G782" s="155"/>
      <c r="H782" s="155"/>
      <c r="I782" s="155"/>
      <c r="J782" s="155"/>
      <c r="K782" s="155"/>
      <c r="L782" s="155"/>
      <c r="M782" s="155"/>
      <c r="N782" s="146">
        <v>9</v>
      </c>
      <c r="O782" s="155">
        <f t="shared" si="68"/>
        <v>9000</v>
      </c>
    </row>
    <row r="783" spans="1:15">
      <c r="A783" s="146">
        <v>121</v>
      </c>
      <c r="B783" s="155"/>
      <c r="C783" s="156" t="s">
        <v>948</v>
      </c>
      <c r="D783" s="146" t="s">
        <v>74</v>
      </c>
      <c r="E783" s="146">
        <v>1000</v>
      </c>
      <c r="F783" s="155"/>
      <c r="G783" s="155"/>
      <c r="H783" s="155"/>
      <c r="I783" s="155"/>
      <c r="J783" s="155"/>
      <c r="K783" s="155"/>
      <c r="L783" s="155"/>
      <c r="M783" s="155"/>
      <c r="N783" s="146">
        <v>6</v>
      </c>
      <c r="O783" s="155">
        <f t="shared" si="68"/>
        <v>6000</v>
      </c>
    </row>
    <row r="784" spans="1:15">
      <c r="A784" s="146">
        <v>122</v>
      </c>
      <c r="B784" s="155"/>
      <c r="C784" s="156" t="s">
        <v>949</v>
      </c>
      <c r="D784" s="146" t="s">
        <v>74</v>
      </c>
      <c r="E784" s="146">
        <v>2000</v>
      </c>
      <c r="F784" s="155"/>
      <c r="G784" s="155"/>
      <c r="H784" s="155"/>
      <c r="I784" s="155"/>
      <c r="J784" s="155"/>
      <c r="K784" s="155"/>
      <c r="L784" s="155"/>
      <c r="M784" s="155"/>
      <c r="N784" s="146">
        <v>9</v>
      </c>
      <c r="O784" s="155">
        <f t="shared" si="68"/>
        <v>18000</v>
      </c>
    </row>
    <row r="785" spans="1:15">
      <c r="A785" s="146">
        <v>123</v>
      </c>
      <c r="B785" s="155"/>
      <c r="C785" s="156" t="s">
        <v>950</v>
      </c>
      <c r="D785" s="146" t="s">
        <v>74</v>
      </c>
      <c r="E785" s="146">
        <v>3000</v>
      </c>
      <c r="F785" s="155"/>
      <c r="G785" s="155"/>
      <c r="H785" s="155"/>
      <c r="I785" s="155"/>
      <c r="J785" s="155"/>
      <c r="K785" s="155"/>
      <c r="L785" s="155"/>
      <c r="M785" s="155"/>
      <c r="N785" s="146">
        <v>12</v>
      </c>
      <c r="O785" s="155">
        <f t="shared" si="68"/>
        <v>36000</v>
      </c>
    </row>
    <row r="786" spans="1:15">
      <c r="A786" s="146">
        <v>124</v>
      </c>
      <c r="B786" s="155"/>
      <c r="C786" s="156" t="s">
        <v>951</v>
      </c>
      <c r="D786" s="146" t="s">
        <v>74</v>
      </c>
      <c r="E786" s="146">
        <v>1000</v>
      </c>
      <c r="F786" s="155"/>
      <c r="G786" s="155"/>
      <c r="H786" s="155"/>
      <c r="I786" s="155"/>
      <c r="J786" s="155"/>
      <c r="K786" s="155"/>
      <c r="L786" s="155"/>
      <c r="M786" s="155"/>
      <c r="N786" s="146">
        <v>5</v>
      </c>
      <c r="O786" s="155">
        <f t="shared" si="68"/>
        <v>5000</v>
      </c>
    </row>
    <row r="787" spans="1:15">
      <c r="A787" s="146">
        <v>125</v>
      </c>
      <c r="B787" s="155"/>
      <c r="C787" s="156" t="s">
        <v>952</v>
      </c>
      <c r="D787" s="146" t="s">
        <v>74</v>
      </c>
      <c r="E787" s="146">
        <v>1685</v>
      </c>
      <c r="F787" s="155"/>
      <c r="G787" s="155"/>
      <c r="H787" s="155"/>
      <c r="I787" s="155"/>
      <c r="J787" s="155"/>
      <c r="K787" s="155"/>
      <c r="L787" s="155"/>
      <c r="M787" s="155"/>
      <c r="N787" s="146">
        <v>13</v>
      </c>
      <c r="O787" s="155">
        <f t="shared" si="68"/>
        <v>21905</v>
      </c>
    </row>
    <row r="788" spans="1:15">
      <c r="A788" s="146">
        <v>126</v>
      </c>
      <c r="B788" s="155"/>
      <c r="C788" s="156" t="s">
        <v>953</v>
      </c>
      <c r="D788" s="146" t="s">
        <v>74</v>
      </c>
      <c r="E788" s="146">
        <v>3050</v>
      </c>
      <c r="F788" s="155"/>
      <c r="G788" s="155"/>
      <c r="H788" s="155"/>
      <c r="I788" s="155"/>
      <c r="J788" s="155"/>
      <c r="K788" s="155"/>
      <c r="L788" s="155"/>
      <c r="M788" s="155"/>
      <c r="N788" s="146">
        <v>19</v>
      </c>
      <c r="O788" s="155">
        <f t="shared" si="68"/>
        <v>57950</v>
      </c>
    </row>
    <row r="789" spans="1:15" ht="25.5">
      <c r="A789" s="146">
        <v>127</v>
      </c>
      <c r="B789" s="155"/>
      <c r="C789" s="156" t="s">
        <v>954</v>
      </c>
      <c r="D789" s="146" t="s">
        <v>74</v>
      </c>
      <c r="E789" s="146">
        <v>590</v>
      </c>
      <c r="F789" s="155"/>
      <c r="G789" s="155"/>
      <c r="H789" s="155"/>
      <c r="I789" s="155"/>
      <c r="J789" s="155"/>
      <c r="K789" s="155"/>
      <c r="L789" s="155"/>
      <c r="M789" s="155"/>
      <c r="N789" s="146">
        <v>1</v>
      </c>
      <c r="O789" s="155">
        <f t="shared" si="68"/>
        <v>590</v>
      </c>
    </row>
    <row r="790" spans="1:15" ht="25.5">
      <c r="A790" s="146">
        <v>128</v>
      </c>
      <c r="B790" s="155"/>
      <c r="C790" s="156" t="s">
        <v>955</v>
      </c>
      <c r="D790" s="146" t="s">
        <v>74</v>
      </c>
      <c r="E790" s="146">
        <v>590</v>
      </c>
      <c r="F790" s="155"/>
      <c r="G790" s="155"/>
      <c r="H790" s="155"/>
      <c r="I790" s="155"/>
      <c r="J790" s="155"/>
      <c r="K790" s="155"/>
      <c r="L790" s="155"/>
      <c r="M790" s="155"/>
      <c r="N790" s="146">
        <v>4</v>
      </c>
      <c r="O790" s="155">
        <f t="shared" si="68"/>
        <v>2360</v>
      </c>
    </row>
    <row r="791" spans="1:15" ht="25.5">
      <c r="A791" s="146">
        <v>129</v>
      </c>
      <c r="B791" s="155"/>
      <c r="C791" s="156" t="s">
        <v>956</v>
      </c>
      <c r="D791" s="146" t="s">
        <v>74</v>
      </c>
      <c r="E791" s="146">
        <v>590</v>
      </c>
      <c r="F791" s="155"/>
      <c r="G791" s="155"/>
      <c r="H791" s="155"/>
      <c r="I791" s="155"/>
      <c r="J791" s="155"/>
      <c r="K791" s="155"/>
      <c r="L791" s="155"/>
      <c r="M791" s="155"/>
      <c r="N791" s="146">
        <v>2</v>
      </c>
      <c r="O791" s="155">
        <f t="shared" si="68"/>
        <v>1180</v>
      </c>
    </row>
    <row r="792" spans="1:15">
      <c r="A792" s="146">
        <v>130</v>
      </c>
      <c r="B792" s="155"/>
      <c r="C792" s="156" t="s">
        <v>957</v>
      </c>
      <c r="D792" s="146" t="s">
        <v>74</v>
      </c>
      <c r="E792" s="146">
        <v>590</v>
      </c>
      <c r="F792" s="155"/>
      <c r="G792" s="155"/>
      <c r="H792" s="155"/>
      <c r="I792" s="155"/>
      <c r="J792" s="155"/>
      <c r="K792" s="155"/>
      <c r="L792" s="155"/>
      <c r="M792" s="155"/>
      <c r="N792" s="146">
        <v>4</v>
      </c>
      <c r="O792" s="155">
        <f t="shared" ref="O792:O855" si="69">(E792*N792)</f>
        <v>2360</v>
      </c>
    </row>
    <row r="793" spans="1:15">
      <c r="A793" s="146">
        <v>131</v>
      </c>
      <c r="B793" s="155"/>
      <c r="C793" s="156" t="s">
        <v>958</v>
      </c>
      <c r="D793" s="146" t="s">
        <v>74</v>
      </c>
      <c r="E793" s="146">
        <v>590</v>
      </c>
      <c r="F793" s="155"/>
      <c r="G793" s="155"/>
      <c r="H793" s="155"/>
      <c r="I793" s="155"/>
      <c r="J793" s="155"/>
      <c r="K793" s="155"/>
      <c r="L793" s="155"/>
      <c r="M793" s="155"/>
      <c r="N793" s="146">
        <v>2</v>
      </c>
      <c r="O793" s="155">
        <f t="shared" si="69"/>
        <v>1180</v>
      </c>
    </row>
    <row r="794" spans="1:15" ht="25.5">
      <c r="A794" s="146">
        <v>132</v>
      </c>
      <c r="B794" s="155"/>
      <c r="C794" s="156" t="s">
        <v>959</v>
      </c>
      <c r="D794" s="146" t="s">
        <v>74</v>
      </c>
      <c r="E794" s="146">
        <v>590</v>
      </c>
      <c r="F794" s="155"/>
      <c r="G794" s="155"/>
      <c r="H794" s="155"/>
      <c r="I794" s="155"/>
      <c r="J794" s="155"/>
      <c r="K794" s="155"/>
      <c r="L794" s="155"/>
      <c r="M794" s="155"/>
      <c r="N794" s="146">
        <v>2</v>
      </c>
      <c r="O794" s="155">
        <f t="shared" si="69"/>
        <v>1180</v>
      </c>
    </row>
    <row r="795" spans="1:15" ht="25.5">
      <c r="A795" s="146">
        <v>133</v>
      </c>
      <c r="B795" s="155"/>
      <c r="C795" s="156" t="s">
        <v>960</v>
      </c>
      <c r="D795" s="146" t="s">
        <v>74</v>
      </c>
      <c r="E795" s="146">
        <v>380</v>
      </c>
      <c r="F795" s="155"/>
      <c r="G795" s="155"/>
      <c r="H795" s="155"/>
      <c r="I795" s="155"/>
      <c r="J795" s="155"/>
      <c r="K795" s="155"/>
      <c r="L795" s="155"/>
      <c r="M795" s="155"/>
      <c r="N795" s="146">
        <v>2</v>
      </c>
      <c r="O795" s="155">
        <f t="shared" si="69"/>
        <v>760</v>
      </c>
    </row>
    <row r="796" spans="1:15">
      <c r="A796" s="146">
        <v>134</v>
      </c>
      <c r="B796" s="155"/>
      <c r="C796" s="156" t="s">
        <v>961</v>
      </c>
      <c r="D796" s="146" t="s">
        <v>74</v>
      </c>
      <c r="E796" s="146">
        <v>1005</v>
      </c>
      <c r="F796" s="155"/>
      <c r="G796" s="155"/>
      <c r="H796" s="155"/>
      <c r="I796" s="155"/>
      <c r="J796" s="155"/>
      <c r="K796" s="155"/>
      <c r="L796" s="155"/>
      <c r="M796" s="155"/>
      <c r="N796" s="146">
        <v>4</v>
      </c>
      <c r="O796" s="155">
        <f t="shared" si="69"/>
        <v>4020</v>
      </c>
    </row>
    <row r="797" spans="1:15">
      <c r="A797" s="146">
        <v>135</v>
      </c>
      <c r="B797" s="155"/>
      <c r="C797" s="156" t="s">
        <v>962</v>
      </c>
      <c r="D797" s="146" t="s">
        <v>74</v>
      </c>
      <c r="E797" s="146">
        <v>220</v>
      </c>
      <c r="F797" s="155"/>
      <c r="G797" s="155"/>
      <c r="H797" s="155"/>
      <c r="I797" s="155"/>
      <c r="J797" s="155"/>
      <c r="K797" s="155"/>
      <c r="L797" s="155"/>
      <c r="M797" s="155"/>
      <c r="N797" s="146">
        <v>4</v>
      </c>
      <c r="O797" s="155">
        <f t="shared" si="69"/>
        <v>880</v>
      </c>
    </row>
    <row r="798" spans="1:15">
      <c r="A798" s="146">
        <v>136</v>
      </c>
      <c r="B798" s="155"/>
      <c r="C798" s="156" t="s">
        <v>963</v>
      </c>
      <c r="D798" s="146" t="s">
        <v>74</v>
      </c>
      <c r="E798" s="146">
        <v>2000</v>
      </c>
      <c r="F798" s="155"/>
      <c r="G798" s="155"/>
      <c r="H798" s="155"/>
      <c r="I798" s="155"/>
      <c r="J798" s="155"/>
      <c r="K798" s="155"/>
      <c r="L798" s="155"/>
      <c r="M798" s="155"/>
      <c r="N798" s="146">
        <v>42</v>
      </c>
      <c r="O798" s="155">
        <f t="shared" si="69"/>
        <v>84000</v>
      </c>
    </row>
    <row r="799" spans="1:15">
      <c r="A799" s="146">
        <v>137</v>
      </c>
      <c r="B799" s="155"/>
      <c r="C799" s="156" t="s">
        <v>964</v>
      </c>
      <c r="D799" s="146" t="s">
        <v>74</v>
      </c>
      <c r="E799" s="146">
        <v>80</v>
      </c>
      <c r="F799" s="155"/>
      <c r="G799" s="155"/>
      <c r="H799" s="155"/>
      <c r="I799" s="155"/>
      <c r="J799" s="155"/>
      <c r="K799" s="155"/>
      <c r="L799" s="155"/>
      <c r="M799" s="155"/>
      <c r="N799" s="146">
        <v>1</v>
      </c>
      <c r="O799" s="155">
        <f t="shared" si="69"/>
        <v>80</v>
      </c>
    </row>
    <row r="800" spans="1:15">
      <c r="A800" s="146">
        <v>138</v>
      </c>
      <c r="B800" s="155"/>
      <c r="C800" s="156" t="s">
        <v>965</v>
      </c>
      <c r="D800" s="146" t="s">
        <v>74</v>
      </c>
      <c r="E800" s="146">
        <v>10</v>
      </c>
      <c r="F800" s="155"/>
      <c r="G800" s="155"/>
      <c r="H800" s="155"/>
      <c r="I800" s="155"/>
      <c r="J800" s="155"/>
      <c r="K800" s="155"/>
      <c r="L800" s="155"/>
      <c r="M800" s="155"/>
      <c r="N800" s="146">
        <v>1</v>
      </c>
      <c r="O800" s="155">
        <f t="shared" si="69"/>
        <v>10</v>
      </c>
    </row>
    <row r="801" spans="1:15">
      <c r="A801" s="146">
        <v>139</v>
      </c>
      <c r="B801" s="155"/>
      <c r="C801" s="156" t="s">
        <v>966</v>
      </c>
      <c r="D801" s="146" t="s">
        <v>74</v>
      </c>
      <c r="E801" s="146">
        <v>5</v>
      </c>
      <c r="F801" s="155"/>
      <c r="G801" s="155"/>
      <c r="H801" s="155"/>
      <c r="I801" s="155"/>
      <c r="J801" s="155"/>
      <c r="K801" s="155"/>
      <c r="L801" s="155"/>
      <c r="M801" s="155"/>
      <c r="N801" s="146">
        <v>1</v>
      </c>
      <c r="O801" s="155">
        <f t="shared" si="69"/>
        <v>5</v>
      </c>
    </row>
    <row r="802" spans="1:15">
      <c r="A802" s="146">
        <v>140</v>
      </c>
      <c r="B802" s="155"/>
      <c r="C802" s="156" t="s">
        <v>967</v>
      </c>
      <c r="D802" s="146" t="s">
        <v>74</v>
      </c>
      <c r="E802" s="146">
        <v>5</v>
      </c>
      <c r="F802" s="155"/>
      <c r="G802" s="155"/>
      <c r="H802" s="155"/>
      <c r="I802" s="155"/>
      <c r="J802" s="155"/>
      <c r="K802" s="155"/>
      <c r="L802" s="155"/>
      <c r="M802" s="155"/>
      <c r="N802" s="146">
        <v>1</v>
      </c>
      <c r="O802" s="155">
        <f t="shared" si="69"/>
        <v>5</v>
      </c>
    </row>
    <row r="803" spans="1:15">
      <c r="A803" s="146">
        <v>141</v>
      </c>
      <c r="B803" s="155"/>
      <c r="C803" s="156" t="s">
        <v>968</v>
      </c>
      <c r="D803" s="146" t="s">
        <v>74</v>
      </c>
      <c r="E803" s="146">
        <v>20</v>
      </c>
      <c r="F803" s="155"/>
      <c r="G803" s="155"/>
      <c r="H803" s="155"/>
      <c r="I803" s="155"/>
      <c r="J803" s="155"/>
      <c r="K803" s="155"/>
      <c r="L803" s="155"/>
      <c r="M803" s="155"/>
      <c r="N803" s="146">
        <v>2</v>
      </c>
      <c r="O803" s="155">
        <f t="shared" si="69"/>
        <v>40</v>
      </c>
    </row>
    <row r="804" spans="1:15">
      <c r="A804" s="146">
        <v>142</v>
      </c>
      <c r="B804" s="155"/>
      <c r="C804" s="156" t="s">
        <v>969</v>
      </c>
      <c r="D804" s="146" t="s">
        <v>74</v>
      </c>
      <c r="E804" s="146">
        <v>5</v>
      </c>
      <c r="F804" s="155"/>
      <c r="G804" s="155"/>
      <c r="H804" s="155"/>
      <c r="I804" s="155"/>
      <c r="J804" s="155"/>
      <c r="K804" s="155"/>
      <c r="L804" s="155"/>
      <c r="M804" s="155"/>
      <c r="N804" s="146">
        <v>2</v>
      </c>
      <c r="O804" s="155">
        <f t="shared" si="69"/>
        <v>10</v>
      </c>
    </row>
    <row r="805" spans="1:15">
      <c r="A805" s="146">
        <v>143</v>
      </c>
      <c r="B805" s="155"/>
      <c r="C805" s="156" t="s">
        <v>970</v>
      </c>
      <c r="D805" s="146" t="s">
        <v>74</v>
      </c>
      <c r="E805" s="146">
        <v>2</v>
      </c>
      <c r="F805" s="155"/>
      <c r="G805" s="155"/>
      <c r="H805" s="155"/>
      <c r="I805" s="155"/>
      <c r="J805" s="155"/>
      <c r="K805" s="155"/>
      <c r="L805" s="155"/>
      <c r="M805" s="155"/>
      <c r="N805" s="146">
        <v>8</v>
      </c>
      <c r="O805" s="155">
        <f t="shared" si="69"/>
        <v>16</v>
      </c>
    </row>
    <row r="806" spans="1:15">
      <c r="A806" s="146">
        <v>144</v>
      </c>
      <c r="B806" s="155"/>
      <c r="C806" s="156" t="s">
        <v>971</v>
      </c>
      <c r="D806" s="146" t="s">
        <v>74</v>
      </c>
      <c r="E806" s="146">
        <v>2</v>
      </c>
      <c r="F806" s="155"/>
      <c r="G806" s="155"/>
      <c r="H806" s="155"/>
      <c r="I806" s="155"/>
      <c r="J806" s="155"/>
      <c r="K806" s="155"/>
      <c r="L806" s="155"/>
      <c r="M806" s="155"/>
      <c r="N806" s="146">
        <v>2</v>
      </c>
      <c r="O806" s="155">
        <f t="shared" si="69"/>
        <v>4</v>
      </c>
    </row>
    <row r="807" spans="1:15">
      <c r="A807" s="146">
        <v>145</v>
      </c>
      <c r="B807" s="155"/>
      <c r="C807" s="156" t="s">
        <v>972</v>
      </c>
      <c r="D807" s="146" t="s">
        <v>74</v>
      </c>
      <c r="E807" s="146">
        <v>2</v>
      </c>
      <c r="F807" s="155"/>
      <c r="G807" s="155"/>
      <c r="H807" s="155"/>
      <c r="I807" s="155"/>
      <c r="J807" s="155"/>
      <c r="K807" s="155"/>
      <c r="L807" s="155"/>
      <c r="M807" s="155"/>
      <c r="N807" s="146">
        <v>1</v>
      </c>
      <c r="O807" s="155">
        <f t="shared" si="69"/>
        <v>2</v>
      </c>
    </row>
    <row r="808" spans="1:15">
      <c r="A808" s="146">
        <v>146</v>
      </c>
      <c r="B808" s="155"/>
      <c r="C808" s="156" t="s">
        <v>973</v>
      </c>
      <c r="D808" s="146" t="s">
        <v>74</v>
      </c>
      <c r="E808" s="146">
        <v>2</v>
      </c>
      <c r="F808" s="155"/>
      <c r="G808" s="155"/>
      <c r="H808" s="155"/>
      <c r="I808" s="155"/>
      <c r="J808" s="155"/>
      <c r="K808" s="155"/>
      <c r="L808" s="155"/>
      <c r="M808" s="155"/>
      <c r="N808" s="146">
        <v>2</v>
      </c>
      <c r="O808" s="155">
        <f t="shared" si="69"/>
        <v>4</v>
      </c>
    </row>
    <row r="809" spans="1:15">
      <c r="A809" s="146">
        <v>147</v>
      </c>
      <c r="B809" s="155"/>
      <c r="C809" s="156" t="s">
        <v>974</v>
      </c>
      <c r="D809" s="146" t="s">
        <v>74</v>
      </c>
      <c r="E809" s="146">
        <v>2</v>
      </c>
      <c r="F809" s="155"/>
      <c r="G809" s="155"/>
      <c r="H809" s="155"/>
      <c r="I809" s="155"/>
      <c r="J809" s="155"/>
      <c r="K809" s="155"/>
      <c r="L809" s="155"/>
      <c r="M809" s="155"/>
      <c r="N809" s="146">
        <v>5</v>
      </c>
      <c r="O809" s="155">
        <f t="shared" si="69"/>
        <v>10</v>
      </c>
    </row>
    <row r="810" spans="1:15">
      <c r="A810" s="146">
        <v>148</v>
      </c>
      <c r="B810" s="155"/>
      <c r="C810" s="156" t="s">
        <v>975</v>
      </c>
      <c r="D810" s="146" t="s">
        <v>74</v>
      </c>
      <c r="E810" s="146">
        <v>3</v>
      </c>
      <c r="F810" s="155"/>
      <c r="G810" s="155"/>
      <c r="H810" s="155"/>
      <c r="I810" s="155"/>
      <c r="J810" s="155"/>
      <c r="K810" s="155"/>
      <c r="L810" s="155"/>
      <c r="M810" s="155"/>
      <c r="N810" s="146">
        <v>9</v>
      </c>
      <c r="O810" s="155">
        <f t="shared" si="69"/>
        <v>27</v>
      </c>
    </row>
    <row r="811" spans="1:15">
      <c r="A811" s="146">
        <v>149</v>
      </c>
      <c r="B811" s="155"/>
      <c r="C811" s="156" t="s">
        <v>976</v>
      </c>
      <c r="D811" s="146" t="s">
        <v>74</v>
      </c>
      <c r="E811" s="146">
        <v>2</v>
      </c>
      <c r="F811" s="155"/>
      <c r="G811" s="155"/>
      <c r="H811" s="155"/>
      <c r="I811" s="155"/>
      <c r="J811" s="155"/>
      <c r="K811" s="155"/>
      <c r="L811" s="155"/>
      <c r="M811" s="155"/>
      <c r="N811" s="146">
        <v>16</v>
      </c>
      <c r="O811" s="155">
        <f t="shared" si="69"/>
        <v>32</v>
      </c>
    </row>
    <row r="812" spans="1:15">
      <c r="A812" s="146">
        <v>150</v>
      </c>
      <c r="B812" s="155"/>
      <c r="C812" s="156" t="s">
        <v>977</v>
      </c>
      <c r="D812" s="146" t="s">
        <v>74</v>
      </c>
      <c r="E812" s="146">
        <v>3</v>
      </c>
      <c r="F812" s="155"/>
      <c r="G812" s="155"/>
      <c r="H812" s="155"/>
      <c r="I812" s="155"/>
      <c r="J812" s="155"/>
      <c r="K812" s="155"/>
      <c r="L812" s="155"/>
      <c r="M812" s="155"/>
      <c r="N812" s="146">
        <v>3</v>
      </c>
      <c r="O812" s="155">
        <f t="shared" si="69"/>
        <v>9</v>
      </c>
    </row>
    <row r="813" spans="1:15">
      <c r="A813" s="146">
        <v>151</v>
      </c>
      <c r="B813" s="155"/>
      <c r="C813" s="156" t="s">
        <v>978</v>
      </c>
      <c r="D813" s="146" t="s">
        <v>74</v>
      </c>
      <c r="E813" s="146">
        <v>3</v>
      </c>
      <c r="F813" s="155"/>
      <c r="G813" s="155"/>
      <c r="H813" s="155"/>
      <c r="I813" s="155"/>
      <c r="J813" s="155"/>
      <c r="K813" s="155"/>
      <c r="L813" s="155"/>
      <c r="M813" s="155"/>
      <c r="N813" s="146">
        <v>4</v>
      </c>
      <c r="O813" s="155">
        <f t="shared" si="69"/>
        <v>12</v>
      </c>
    </row>
    <row r="814" spans="1:15">
      <c r="A814" s="146">
        <v>152</v>
      </c>
      <c r="B814" s="155"/>
      <c r="C814" s="156" t="s">
        <v>979</v>
      </c>
      <c r="D814" s="146" t="s">
        <v>74</v>
      </c>
      <c r="E814" s="146">
        <v>2</v>
      </c>
      <c r="F814" s="155"/>
      <c r="G814" s="155"/>
      <c r="H814" s="155"/>
      <c r="I814" s="155"/>
      <c r="J814" s="155"/>
      <c r="K814" s="155"/>
      <c r="L814" s="155"/>
      <c r="M814" s="155"/>
      <c r="N814" s="146">
        <v>11</v>
      </c>
      <c r="O814" s="155">
        <f t="shared" si="69"/>
        <v>22</v>
      </c>
    </row>
    <row r="815" spans="1:15">
      <c r="A815" s="146">
        <v>153</v>
      </c>
      <c r="B815" s="155"/>
      <c r="C815" s="156" t="s">
        <v>980</v>
      </c>
      <c r="D815" s="146" t="s">
        <v>74</v>
      </c>
      <c r="E815" s="146">
        <v>5</v>
      </c>
      <c r="F815" s="155"/>
      <c r="G815" s="155"/>
      <c r="H815" s="155"/>
      <c r="I815" s="155"/>
      <c r="J815" s="155"/>
      <c r="K815" s="155"/>
      <c r="L815" s="155"/>
      <c r="M815" s="155"/>
      <c r="N815" s="146">
        <v>4</v>
      </c>
      <c r="O815" s="155">
        <f t="shared" si="69"/>
        <v>20</v>
      </c>
    </row>
    <row r="816" spans="1:15">
      <c r="A816" s="146">
        <v>154</v>
      </c>
      <c r="B816" s="155"/>
      <c r="C816" s="156" t="s">
        <v>981</v>
      </c>
      <c r="D816" s="146" t="s">
        <v>74</v>
      </c>
      <c r="E816" s="146">
        <v>5</v>
      </c>
      <c r="F816" s="155"/>
      <c r="G816" s="155"/>
      <c r="H816" s="155"/>
      <c r="I816" s="155"/>
      <c r="J816" s="155"/>
      <c r="K816" s="155"/>
      <c r="L816" s="155"/>
      <c r="M816" s="155"/>
      <c r="N816" s="146">
        <v>6</v>
      </c>
      <c r="O816" s="155">
        <f t="shared" si="69"/>
        <v>30</v>
      </c>
    </row>
    <row r="817" spans="1:15">
      <c r="A817" s="146">
        <v>155</v>
      </c>
      <c r="B817" s="155"/>
      <c r="C817" s="156" t="s">
        <v>982</v>
      </c>
      <c r="D817" s="146" t="s">
        <v>74</v>
      </c>
      <c r="E817" s="146">
        <v>2</v>
      </c>
      <c r="F817" s="155"/>
      <c r="G817" s="155"/>
      <c r="H817" s="155"/>
      <c r="I817" s="155"/>
      <c r="J817" s="155"/>
      <c r="K817" s="155"/>
      <c r="L817" s="155"/>
      <c r="M817" s="155"/>
      <c r="N817" s="146">
        <v>4</v>
      </c>
      <c r="O817" s="155">
        <f t="shared" si="69"/>
        <v>8</v>
      </c>
    </row>
    <row r="818" spans="1:15">
      <c r="A818" s="146">
        <v>156</v>
      </c>
      <c r="B818" s="155"/>
      <c r="C818" s="156" t="s">
        <v>983</v>
      </c>
      <c r="D818" s="146" t="s">
        <v>74</v>
      </c>
      <c r="E818" s="146">
        <v>2</v>
      </c>
      <c r="F818" s="155"/>
      <c r="G818" s="155"/>
      <c r="H818" s="155"/>
      <c r="I818" s="155"/>
      <c r="J818" s="155"/>
      <c r="K818" s="155"/>
      <c r="L818" s="155"/>
      <c r="M818" s="155"/>
      <c r="N818" s="146">
        <v>19</v>
      </c>
      <c r="O818" s="155">
        <f t="shared" si="69"/>
        <v>38</v>
      </c>
    </row>
    <row r="819" spans="1:15">
      <c r="A819" s="146">
        <v>157</v>
      </c>
      <c r="B819" s="155"/>
      <c r="C819" s="156" t="s">
        <v>984</v>
      </c>
      <c r="D819" s="146" t="s">
        <v>74</v>
      </c>
      <c r="E819" s="146">
        <v>2</v>
      </c>
      <c r="F819" s="155"/>
      <c r="G819" s="155"/>
      <c r="H819" s="155"/>
      <c r="I819" s="155"/>
      <c r="J819" s="155"/>
      <c r="K819" s="155"/>
      <c r="L819" s="155"/>
      <c r="M819" s="155"/>
      <c r="N819" s="146">
        <v>4</v>
      </c>
      <c r="O819" s="155">
        <f t="shared" si="69"/>
        <v>8</v>
      </c>
    </row>
    <row r="820" spans="1:15">
      <c r="A820" s="146">
        <v>158</v>
      </c>
      <c r="B820" s="155"/>
      <c r="C820" s="156" t="s">
        <v>985</v>
      </c>
      <c r="D820" s="146" t="s">
        <v>74</v>
      </c>
      <c r="E820" s="146">
        <v>3</v>
      </c>
      <c r="F820" s="155"/>
      <c r="G820" s="155"/>
      <c r="H820" s="155"/>
      <c r="I820" s="155"/>
      <c r="J820" s="155"/>
      <c r="K820" s="155"/>
      <c r="L820" s="155"/>
      <c r="M820" s="155"/>
      <c r="N820" s="146">
        <v>12</v>
      </c>
      <c r="O820" s="155">
        <f t="shared" si="69"/>
        <v>36</v>
      </c>
    </row>
    <row r="821" spans="1:15">
      <c r="A821" s="146">
        <v>159</v>
      </c>
      <c r="B821" s="155"/>
      <c r="C821" s="156" t="s">
        <v>986</v>
      </c>
      <c r="D821" s="146" t="s">
        <v>74</v>
      </c>
      <c r="E821" s="146">
        <v>3</v>
      </c>
      <c r="F821" s="155"/>
      <c r="G821" s="155"/>
      <c r="H821" s="155"/>
      <c r="I821" s="155"/>
      <c r="J821" s="155"/>
      <c r="K821" s="155"/>
      <c r="L821" s="155"/>
      <c r="M821" s="155"/>
      <c r="N821" s="146">
        <v>4</v>
      </c>
      <c r="O821" s="155">
        <f t="shared" si="69"/>
        <v>12</v>
      </c>
    </row>
    <row r="822" spans="1:15">
      <c r="A822" s="146">
        <v>160</v>
      </c>
      <c r="B822" s="155"/>
      <c r="C822" s="156" t="s">
        <v>987</v>
      </c>
      <c r="D822" s="146" t="s">
        <v>74</v>
      </c>
      <c r="E822" s="146">
        <v>2</v>
      </c>
      <c r="F822" s="155"/>
      <c r="G822" s="155"/>
      <c r="H822" s="155"/>
      <c r="I822" s="155"/>
      <c r="J822" s="155"/>
      <c r="K822" s="155"/>
      <c r="L822" s="155"/>
      <c r="M822" s="155"/>
      <c r="N822" s="146">
        <v>13</v>
      </c>
      <c r="O822" s="155">
        <f t="shared" si="69"/>
        <v>26</v>
      </c>
    </row>
    <row r="823" spans="1:15">
      <c r="A823" s="146">
        <v>161</v>
      </c>
      <c r="B823" s="155"/>
      <c r="C823" s="156" t="s">
        <v>988</v>
      </c>
      <c r="D823" s="146" t="s">
        <v>74</v>
      </c>
      <c r="E823" s="146">
        <v>2</v>
      </c>
      <c r="F823" s="155"/>
      <c r="G823" s="155"/>
      <c r="H823" s="155"/>
      <c r="I823" s="155"/>
      <c r="J823" s="155"/>
      <c r="K823" s="155"/>
      <c r="L823" s="155"/>
      <c r="M823" s="155"/>
      <c r="N823" s="146">
        <v>1</v>
      </c>
      <c r="O823" s="155">
        <f t="shared" si="69"/>
        <v>2</v>
      </c>
    </row>
    <row r="824" spans="1:15">
      <c r="A824" s="146">
        <v>162</v>
      </c>
      <c r="B824" s="155"/>
      <c r="C824" s="156" t="s">
        <v>989</v>
      </c>
      <c r="D824" s="146" t="s">
        <v>74</v>
      </c>
      <c r="E824" s="146">
        <v>2</v>
      </c>
      <c r="F824" s="155"/>
      <c r="G824" s="155"/>
      <c r="H824" s="155"/>
      <c r="I824" s="155"/>
      <c r="J824" s="155"/>
      <c r="K824" s="155"/>
      <c r="L824" s="155"/>
      <c r="M824" s="155"/>
      <c r="N824" s="146">
        <v>6</v>
      </c>
      <c r="O824" s="155">
        <f t="shared" si="69"/>
        <v>12</v>
      </c>
    </row>
    <row r="825" spans="1:15">
      <c r="A825" s="146">
        <v>163</v>
      </c>
      <c r="B825" s="155"/>
      <c r="C825" s="156" t="s">
        <v>990</v>
      </c>
      <c r="D825" s="146" t="s">
        <v>74</v>
      </c>
      <c r="E825" s="146">
        <v>2</v>
      </c>
      <c r="F825" s="155"/>
      <c r="G825" s="155"/>
      <c r="H825" s="155"/>
      <c r="I825" s="155"/>
      <c r="J825" s="155"/>
      <c r="K825" s="155"/>
      <c r="L825" s="155"/>
      <c r="M825" s="155"/>
      <c r="N825" s="146">
        <v>4</v>
      </c>
      <c r="O825" s="155">
        <f t="shared" si="69"/>
        <v>8</v>
      </c>
    </row>
    <row r="826" spans="1:15">
      <c r="A826" s="146">
        <v>164</v>
      </c>
      <c r="B826" s="155"/>
      <c r="C826" s="156" t="s">
        <v>991</v>
      </c>
      <c r="D826" s="146" t="s">
        <v>74</v>
      </c>
      <c r="E826" s="146">
        <v>2</v>
      </c>
      <c r="F826" s="155"/>
      <c r="G826" s="155"/>
      <c r="H826" s="155"/>
      <c r="I826" s="155"/>
      <c r="J826" s="155"/>
      <c r="K826" s="155"/>
      <c r="L826" s="155"/>
      <c r="M826" s="155"/>
      <c r="N826" s="146">
        <v>1</v>
      </c>
      <c r="O826" s="155">
        <f t="shared" si="69"/>
        <v>2</v>
      </c>
    </row>
    <row r="827" spans="1:15">
      <c r="A827" s="146">
        <v>165</v>
      </c>
      <c r="B827" s="155"/>
      <c r="C827" s="156" t="s">
        <v>992</v>
      </c>
      <c r="D827" s="146" t="s">
        <v>74</v>
      </c>
      <c r="E827" s="146">
        <v>10</v>
      </c>
      <c r="F827" s="155"/>
      <c r="G827" s="155"/>
      <c r="H827" s="155"/>
      <c r="I827" s="155"/>
      <c r="J827" s="155"/>
      <c r="K827" s="155"/>
      <c r="L827" s="155"/>
      <c r="M827" s="155"/>
      <c r="N827" s="146">
        <v>3</v>
      </c>
      <c r="O827" s="155">
        <f t="shared" si="69"/>
        <v>30</v>
      </c>
    </row>
    <row r="828" spans="1:15">
      <c r="A828" s="146">
        <v>166</v>
      </c>
      <c r="B828" s="155"/>
      <c r="C828" s="156" t="s">
        <v>993</v>
      </c>
      <c r="D828" s="146" t="s">
        <v>74</v>
      </c>
      <c r="E828" s="146">
        <v>5</v>
      </c>
      <c r="F828" s="155"/>
      <c r="G828" s="155"/>
      <c r="H828" s="155"/>
      <c r="I828" s="155"/>
      <c r="J828" s="155"/>
      <c r="K828" s="155"/>
      <c r="L828" s="155"/>
      <c r="M828" s="155"/>
      <c r="N828" s="146">
        <v>6</v>
      </c>
      <c r="O828" s="155">
        <f t="shared" si="69"/>
        <v>30</v>
      </c>
    </row>
    <row r="829" spans="1:15">
      <c r="A829" s="146">
        <v>167</v>
      </c>
      <c r="B829" s="155"/>
      <c r="C829" s="156" t="s">
        <v>994</v>
      </c>
      <c r="D829" s="146" t="s">
        <v>74</v>
      </c>
      <c r="E829" s="146">
        <v>3</v>
      </c>
      <c r="F829" s="155"/>
      <c r="G829" s="155"/>
      <c r="H829" s="155"/>
      <c r="I829" s="155"/>
      <c r="J829" s="155"/>
      <c r="K829" s="155"/>
      <c r="L829" s="155"/>
      <c r="M829" s="155"/>
      <c r="N829" s="146">
        <v>6</v>
      </c>
      <c r="O829" s="155">
        <f t="shared" si="69"/>
        <v>18</v>
      </c>
    </row>
    <row r="830" spans="1:15">
      <c r="A830" s="146">
        <v>168</v>
      </c>
      <c r="B830" s="155"/>
      <c r="C830" s="156" t="s">
        <v>995</v>
      </c>
      <c r="D830" s="146" t="s">
        <v>74</v>
      </c>
      <c r="E830" s="146">
        <v>5</v>
      </c>
      <c r="F830" s="155"/>
      <c r="G830" s="155"/>
      <c r="H830" s="155"/>
      <c r="I830" s="155"/>
      <c r="J830" s="155"/>
      <c r="K830" s="155"/>
      <c r="L830" s="155"/>
      <c r="M830" s="155"/>
      <c r="N830" s="146">
        <v>9</v>
      </c>
      <c r="O830" s="155">
        <f t="shared" si="69"/>
        <v>45</v>
      </c>
    </row>
    <row r="831" spans="1:15">
      <c r="A831" s="146">
        <v>169</v>
      </c>
      <c r="B831" s="155"/>
      <c r="C831" s="156" t="s">
        <v>996</v>
      </c>
      <c r="D831" s="146" t="s">
        <v>74</v>
      </c>
      <c r="E831" s="146">
        <v>3</v>
      </c>
      <c r="F831" s="155"/>
      <c r="G831" s="155"/>
      <c r="H831" s="155"/>
      <c r="I831" s="155"/>
      <c r="J831" s="155"/>
      <c r="K831" s="155"/>
      <c r="L831" s="155"/>
      <c r="M831" s="155"/>
      <c r="N831" s="146">
        <v>6</v>
      </c>
      <c r="O831" s="155">
        <f t="shared" si="69"/>
        <v>18</v>
      </c>
    </row>
    <row r="832" spans="1:15">
      <c r="A832" s="146">
        <v>170</v>
      </c>
      <c r="B832" s="155"/>
      <c r="C832" s="156" t="s">
        <v>997</v>
      </c>
      <c r="D832" s="146" t="s">
        <v>74</v>
      </c>
      <c r="E832" s="146">
        <v>5</v>
      </c>
      <c r="F832" s="155"/>
      <c r="G832" s="155"/>
      <c r="H832" s="155"/>
      <c r="I832" s="155"/>
      <c r="J832" s="155"/>
      <c r="K832" s="155"/>
      <c r="L832" s="155"/>
      <c r="M832" s="155"/>
      <c r="N832" s="146">
        <v>4</v>
      </c>
      <c r="O832" s="155">
        <f t="shared" si="69"/>
        <v>20</v>
      </c>
    </row>
    <row r="833" spans="1:15">
      <c r="A833" s="146">
        <v>171</v>
      </c>
      <c r="B833" s="155"/>
      <c r="C833" s="156" t="s">
        <v>998</v>
      </c>
      <c r="D833" s="146" t="s">
        <v>74</v>
      </c>
      <c r="E833" s="146">
        <v>5</v>
      </c>
      <c r="F833" s="155"/>
      <c r="G833" s="155"/>
      <c r="H833" s="155"/>
      <c r="I833" s="155"/>
      <c r="J833" s="155"/>
      <c r="K833" s="155"/>
      <c r="L833" s="155"/>
      <c r="M833" s="155"/>
      <c r="N833" s="146">
        <v>5</v>
      </c>
      <c r="O833" s="155">
        <f t="shared" si="69"/>
        <v>25</v>
      </c>
    </row>
    <row r="834" spans="1:15">
      <c r="A834" s="146">
        <v>172</v>
      </c>
      <c r="B834" s="155"/>
      <c r="C834" s="156" t="s">
        <v>999</v>
      </c>
      <c r="D834" s="146" t="s">
        <v>74</v>
      </c>
      <c r="E834" s="146">
        <v>5</v>
      </c>
      <c r="F834" s="155"/>
      <c r="G834" s="155"/>
      <c r="H834" s="155"/>
      <c r="I834" s="155"/>
      <c r="J834" s="155"/>
      <c r="K834" s="155"/>
      <c r="L834" s="155"/>
      <c r="M834" s="155"/>
      <c r="N834" s="146">
        <v>5</v>
      </c>
      <c r="O834" s="155">
        <f t="shared" si="69"/>
        <v>25</v>
      </c>
    </row>
    <row r="835" spans="1:15">
      <c r="A835" s="146">
        <v>173</v>
      </c>
      <c r="B835" s="155"/>
      <c r="C835" s="156" t="s">
        <v>1000</v>
      </c>
      <c r="D835" s="146" t="s">
        <v>74</v>
      </c>
      <c r="E835" s="146">
        <v>5</v>
      </c>
      <c r="F835" s="155"/>
      <c r="G835" s="155"/>
      <c r="H835" s="155"/>
      <c r="I835" s="155"/>
      <c r="J835" s="155"/>
      <c r="K835" s="155"/>
      <c r="L835" s="155"/>
      <c r="M835" s="155"/>
      <c r="N835" s="146">
        <v>10</v>
      </c>
      <c r="O835" s="155">
        <f t="shared" si="69"/>
        <v>50</v>
      </c>
    </row>
    <row r="836" spans="1:15">
      <c r="A836" s="146">
        <v>174</v>
      </c>
      <c r="B836" s="155"/>
      <c r="C836" s="156" t="s">
        <v>1001</v>
      </c>
      <c r="D836" s="146" t="s">
        <v>74</v>
      </c>
      <c r="E836" s="146">
        <v>5</v>
      </c>
      <c r="F836" s="155"/>
      <c r="G836" s="155"/>
      <c r="H836" s="155"/>
      <c r="I836" s="155"/>
      <c r="J836" s="155"/>
      <c r="K836" s="155"/>
      <c r="L836" s="155"/>
      <c r="M836" s="155"/>
      <c r="N836" s="146">
        <v>6</v>
      </c>
      <c r="O836" s="155">
        <f t="shared" si="69"/>
        <v>30</v>
      </c>
    </row>
    <row r="837" spans="1:15">
      <c r="A837" s="146">
        <v>175</v>
      </c>
      <c r="B837" s="155"/>
      <c r="C837" s="156" t="s">
        <v>1002</v>
      </c>
      <c r="D837" s="146" t="s">
        <v>74</v>
      </c>
      <c r="E837" s="146">
        <v>5</v>
      </c>
      <c r="F837" s="155"/>
      <c r="G837" s="155"/>
      <c r="H837" s="155"/>
      <c r="I837" s="155"/>
      <c r="J837" s="155"/>
      <c r="K837" s="155"/>
      <c r="L837" s="155"/>
      <c r="M837" s="155"/>
      <c r="N837" s="146">
        <v>5</v>
      </c>
      <c r="O837" s="155">
        <f t="shared" si="69"/>
        <v>25</v>
      </c>
    </row>
    <row r="838" spans="1:15">
      <c r="A838" s="146">
        <v>176</v>
      </c>
      <c r="B838" s="155"/>
      <c r="C838" s="156" t="s">
        <v>1003</v>
      </c>
      <c r="D838" s="146" t="s">
        <v>74</v>
      </c>
      <c r="E838" s="146">
        <v>3</v>
      </c>
      <c r="F838" s="155"/>
      <c r="G838" s="155"/>
      <c r="H838" s="155"/>
      <c r="I838" s="155"/>
      <c r="J838" s="155"/>
      <c r="K838" s="155"/>
      <c r="L838" s="155"/>
      <c r="M838" s="155"/>
      <c r="N838" s="146">
        <v>6</v>
      </c>
      <c r="O838" s="155">
        <f t="shared" si="69"/>
        <v>18</v>
      </c>
    </row>
    <row r="839" spans="1:15">
      <c r="A839" s="146">
        <v>177</v>
      </c>
      <c r="B839" s="155"/>
      <c r="C839" s="156" t="s">
        <v>1004</v>
      </c>
      <c r="D839" s="146" t="s">
        <v>74</v>
      </c>
      <c r="E839" s="146">
        <v>5</v>
      </c>
      <c r="F839" s="155"/>
      <c r="G839" s="155"/>
      <c r="H839" s="155"/>
      <c r="I839" s="155"/>
      <c r="J839" s="155"/>
      <c r="K839" s="155"/>
      <c r="L839" s="155"/>
      <c r="M839" s="155"/>
      <c r="N839" s="146">
        <v>5</v>
      </c>
      <c r="O839" s="155">
        <f t="shared" si="69"/>
        <v>25</v>
      </c>
    </row>
    <row r="840" spans="1:15">
      <c r="A840" s="146">
        <v>178</v>
      </c>
      <c r="B840" s="155"/>
      <c r="C840" s="156" t="s">
        <v>1005</v>
      </c>
      <c r="D840" s="146" t="s">
        <v>74</v>
      </c>
      <c r="E840" s="146">
        <v>5</v>
      </c>
      <c r="F840" s="155"/>
      <c r="G840" s="155"/>
      <c r="H840" s="155"/>
      <c r="I840" s="155"/>
      <c r="J840" s="155"/>
      <c r="K840" s="155"/>
      <c r="L840" s="155"/>
      <c r="M840" s="155"/>
      <c r="N840" s="146">
        <v>5</v>
      </c>
      <c r="O840" s="155">
        <f t="shared" si="69"/>
        <v>25</v>
      </c>
    </row>
    <row r="841" spans="1:15">
      <c r="A841" s="146">
        <v>179</v>
      </c>
      <c r="B841" s="155"/>
      <c r="C841" s="156" t="s">
        <v>1006</v>
      </c>
      <c r="D841" s="146" t="s">
        <v>74</v>
      </c>
      <c r="E841" s="146">
        <v>2</v>
      </c>
      <c r="F841" s="155"/>
      <c r="G841" s="155"/>
      <c r="H841" s="155"/>
      <c r="I841" s="155"/>
      <c r="J841" s="155"/>
      <c r="K841" s="155"/>
      <c r="L841" s="155"/>
      <c r="M841" s="155"/>
      <c r="N841" s="146">
        <v>4</v>
      </c>
      <c r="O841" s="155">
        <f t="shared" si="69"/>
        <v>8</v>
      </c>
    </row>
    <row r="842" spans="1:15">
      <c r="A842" s="146">
        <v>180</v>
      </c>
      <c r="B842" s="155"/>
      <c r="C842" s="156" t="s">
        <v>1007</v>
      </c>
      <c r="D842" s="146" t="s">
        <v>74</v>
      </c>
      <c r="E842" s="146">
        <v>2</v>
      </c>
      <c r="F842" s="155"/>
      <c r="G842" s="155"/>
      <c r="H842" s="155"/>
      <c r="I842" s="155"/>
      <c r="J842" s="155"/>
      <c r="K842" s="155"/>
      <c r="L842" s="155"/>
      <c r="M842" s="155"/>
      <c r="N842" s="146">
        <v>4</v>
      </c>
      <c r="O842" s="155">
        <f t="shared" si="69"/>
        <v>8</v>
      </c>
    </row>
    <row r="843" spans="1:15">
      <c r="A843" s="146">
        <v>181</v>
      </c>
      <c r="B843" s="155"/>
      <c r="C843" s="156" t="s">
        <v>1008</v>
      </c>
      <c r="D843" s="146" t="s">
        <v>74</v>
      </c>
      <c r="E843" s="146">
        <v>3</v>
      </c>
      <c r="F843" s="155"/>
      <c r="G843" s="155"/>
      <c r="H843" s="155"/>
      <c r="I843" s="155"/>
      <c r="J843" s="155"/>
      <c r="K843" s="155"/>
      <c r="L843" s="155"/>
      <c r="M843" s="155"/>
      <c r="N843" s="146">
        <v>6</v>
      </c>
      <c r="O843" s="155">
        <f t="shared" si="69"/>
        <v>18</v>
      </c>
    </row>
    <row r="844" spans="1:15">
      <c r="A844" s="146">
        <v>182</v>
      </c>
      <c r="B844" s="155"/>
      <c r="C844" s="156" t="s">
        <v>1009</v>
      </c>
      <c r="D844" s="146" t="s">
        <v>74</v>
      </c>
      <c r="E844" s="146">
        <v>3</v>
      </c>
      <c r="F844" s="155"/>
      <c r="G844" s="155"/>
      <c r="H844" s="155"/>
      <c r="I844" s="155"/>
      <c r="J844" s="155"/>
      <c r="K844" s="155"/>
      <c r="L844" s="155"/>
      <c r="M844" s="155"/>
      <c r="N844" s="146">
        <v>3</v>
      </c>
      <c r="O844" s="155">
        <f t="shared" si="69"/>
        <v>9</v>
      </c>
    </row>
    <row r="845" spans="1:15">
      <c r="A845" s="146">
        <v>183</v>
      </c>
      <c r="B845" s="155"/>
      <c r="C845" s="156" t="s">
        <v>1010</v>
      </c>
      <c r="D845" s="146" t="s">
        <v>74</v>
      </c>
      <c r="E845" s="146">
        <v>3</v>
      </c>
      <c r="F845" s="155"/>
      <c r="G845" s="155"/>
      <c r="H845" s="155"/>
      <c r="I845" s="155"/>
      <c r="J845" s="155"/>
      <c r="K845" s="155"/>
      <c r="L845" s="155"/>
      <c r="M845" s="155"/>
      <c r="N845" s="146">
        <v>6</v>
      </c>
      <c r="O845" s="155">
        <f t="shared" si="69"/>
        <v>18</v>
      </c>
    </row>
    <row r="846" spans="1:15">
      <c r="A846" s="146">
        <v>184</v>
      </c>
      <c r="B846" s="155"/>
      <c r="C846" s="156" t="s">
        <v>1011</v>
      </c>
      <c r="D846" s="146" t="s">
        <v>74</v>
      </c>
      <c r="E846" s="146">
        <v>2</v>
      </c>
      <c r="F846" s="155"/>
      <c r="G846" s="155"/>
      <c r="H846" s="155"/>
      <c r="I846" s="155"/>
      <c r="J846" s="155"/>
      <c r="K846" s="155"/>
      <c r="L846" s="155"/>
      <c r="M846" s="155"/>
      <c r="N846" s="146">
        <v>5</v>
      </c>
      <c r="O846" s="155">
        <f t="shared" si="69"/>
        <v>10</v>
      </c>
    </row>
    <row r="847" spans="1:15">
      <c r="A847" s="146">
        <v>185</v>
      </c>
      <c r="B847" s="155"/>
      <c r="C847" s="156" t="s">
        <v>1012</v>
      </c>
      <c r="D847" s="146" t="s">
        <v>74</v>
      </c>
      <c r="E847" s="146">
        <v>2</v>
      </c>
      <c r="F847" s="155"/>
      <c r="G847" s="155"/>
      <c r="H847" s="155"/>
      <c r="I847" s="155"/>
      <c r="J847" s="155"/>
      <c r="K847" s="155"/>
      <c r="L847" s="155"/>
      <c r="M847" s="155"/>
      <c r="N847" s="146">
        <v>6</v>
      </c>
      <c r="O847" s="155">
        <f t="shared" si="69"/>
        <v>12</v>
      </c>
    </row>
    <row r="848" spans="1:15">
      <c r="A848" s="146">
        <v>186</v>
      </c>
      <c r="B848" s="155"/>
      <c r="C848" s="156" t="s">
        <v>1013</v>
      </c>
      <c r="D848" s="146" t="s">
        <v>74</v>
      </c>
      <c r="E848" s="146">
        <v>25</v>
      </c>
      <c r="F848" s="155"/>
      <c r="G848" s="155"/>
      <c r="H848" s="155"/>
      <c r="I848" s="155"/>
      <c r="J848" s="155"/>
      <c r="K848" s="155"/>
      <c r="L848" s="155"/>
      <c r="M848" s="155"/>
      <c r="N848" s="146">
        <v>2</v>
      </c>
      <c r="O848" s="155">
        <f t="shared" si="69"/>
        <v>50</v>
      </c>
    </row>
    <row r="849" spans="1:15">
      <c r="A849" s="146">
        <v>187</v>
      </c>
      <c r="B849" s="155"/>
      <c r="C849" s="156" t="s">
        <v>1014</v>
      </c>
      <c r="D849" s="146" t="s">
        <v>74</v>
      </c>
      <c r="E849" s="146">
        <v>10</v>
      </c>
      <c r="F849" s="155"/>
      <c r="G849" s="155"/>
      <c r="H849" s="155"/>
      <c r="I849" s="155"/>
      <c r="J849" s="155"/>
      <c r="K849" s="155"/>
      <c r="L849" s="155"/>
      <c r="M849" s="155"/>
      <c r="N849" s="146">
        <v>3</v>
      </c>
      <c r="O849" s="155">
        <f t="shared" si="69"/>
        <v>30</v>
      </c>
    </row>
    <row r="850" spans="1:15" ht="25.5">
      <c r="A850" s="146">
        <v>188</v>
      </c>
      <c r="B850" s="155"/>
      <c r="C850" s="156" t="s">
        <v>1015</v>
      </c>
      <c r="D850" s="146" t="s">
        <v>74</v>
      </c>
      <c r="E850" s="146">
        <v>75</v>
      </c>
      <c r="F850" s="155"/>
      <c r="G850" s="155"/>
      <c r="H850" s="155"/>
      <c r="I850" s="155"/>
      <c r="J850" s="155"/>
      <c r="K850" s="155"/>
      <c r="L850" s="155"/>
      <c r="M850" s="155"/>
      <c r="N850" s="146">
        <v>1</v>
      </c>
      <c r="O850" s="155">
        <f t="shared" si="69"/>
        <v>75</v>
      </c>
    </row>
    <row r="851" spans="1:15">
      <c r="A851" s="146">
        <v>189</v>
      </c>
      <c r="B851" s="155"/>
      <c r="C851" s="156" t="s">
        <v>1016</v>
      </c>
      <c r="D851" s="146" t="s">
        <v>74</v>
      </c>
      <c r="E851" s="146">
        <v>45</v>
      </c>
      <c r="F851" s="155"/>
      <c r="G851" s="155"/>
      <c r="H851" s="155"/>
      <c r="I851" s="155"/>
      <c r="J851" s="155"/>
      <c r="K851" s="155"/>
      <c r="L851" s="155"/>
      <c r="M851" s="155"/>
      <c r="N851" s="146">
        <v>1</v>
      </c>
      <c r="O851" s="155">
        <f t="shared" si="69"/>
        <v>45</v>
      </c>
    </row>
    <row r="852" spans="1:15">
      <c r="A852" s="146">
        <v>190</v>
      </c>
      <c r="B852" s="155"/>
      <c r="C852" s="156" t="s">
        <v>1017</v>
      </c>
      <c r="D852" s="146" t="s">
        <v>74</v>
      </c>
      <c r="E852" s="146">
        <v>20</v>
      </c>
      <c r="F852" s="155"/>
      <c r="G852" s="155"/>
      <c r="H852" s="155"/>
      <c r="I852" s="155"/>
      <c r="J852" s="155"/>
      <c r="K852" s="155"/>
      <c r="L852" s="155"/>
      <c r="M852" s="155"/>
      <c r="N852" s="146">
        <v>5</v>
      </c>
      <c r="O852" s="155">
        <f t="shared" si="69"/>
        <v>100</v>
      </c>
    </row>
    <row r="853" spans="1:15" ht="25.5">
      <c r="A853" s="146">
        <v>191</v>
      </c>
      <c r="B853" s="155"/>
      <c r="C853" s="156" t="s">
        <v>1018</v>
      </c>
      <c r="D853" s="146" t="s">
        <v>74</v>
      </c>
      <c r="E853" s="146">
        <v>250</v>
      </c>
      <c r="F853" s="155"/>
      <c r="G853" s="155"/>
      <c r="H853" s="155"/>
      <c r="I853" s="155"/>
      <c r="J853" s="155"/>
      <c r="K853" s="155"/>
      <c r="L853" s="155"/>
      <c r="M853" s="155"/>
      <c r="N853" s="146">
        <v>2</v>
      </c>
      <c r="O853" s="155">
        <f t="shared" si="69"/>
        <v>500</v>
      </c>
    </row>
    <row r="854" spans="1:15">
      <c r="A854" s="146">
        <v>192</v>
      </c>
      <c r="B854" s="155"/>
      <c r="C854" s="156" t="s">
        <v>1019</v>
      </c>
      <c r="D854" s="146" t="s">
        <v>74</v>
      </c>
      <c r="E854" s="146">
        <v>290</v>
      </c>
      <c r="F854" s="155"/>
      <c r="G854" s="155"/>
      <c r="H854" s="155"/>
      <c r="I854" s="155"/>
      <c r="J854" s="155"/>
      <c r="K854" s="155"/>
      <c r="L854" s="155"/>
      <c r="M854" s="155"/>
      <c r="N854" s="146">
        <v>3</v>
      </c>
      <c r="O854" s="155">
        <f t="shared" si="69"/>
        <v>870</v>
      </c>
    </row>
    <row r="855" spans="1:15">
      <c r="A855" s="146">
        <v>193</v>
      </c>
      <c r="B855" s="155"/>
      <c r="C855" s="156" t="s">
        <v>1020</v>
      </c>
      <c r="D855" s="146" t="s">
        <v>74</v>
      </c>
      <c r="E855" s="146">
        <v>45</v>
      </c>
      <c r="F855" s="155"/>
      <c r="G855" s="155"/>
      <c r="H855" s="155"/>
      <c r="I855" s="155"/>
      <c r="J855" s="155"/>
      <c r="K855" s="155"/>
      <c r="L855" s="155"/>
      <c r="M855" s="155"/>
      <c r="N855" s="146">
        <v>1</v>
      </c>
      <c r="O855" s="155">
        <f t="shared" si="69"/>
        <v>45</v>
      </c>
    </row>
    <row r="856" spans="1:15">
      <c r="A856" s="146">
        <v>194</v>
      </c>
      <c r="B856" s="155"/>
      <c r="C856" s="156" t="s">
        <v>1021</v>
      </c>
      <c r="D856" s="146" t="s">
        <v>74</v>
      </c>
      <c r="E856" s="146">
        <v>45</v>
      </c>
      <c r="F856" s="155"/>
      <c r="G856" s="155"/>
      <c r="H856" s="155"/>
      <c r="I856" s="155"/>
      <c r="J856" s="155"/>
      <c r="K856" s="155"/>
      <c r="L856" s="155"/>
      <c r="M856" s="155"/>
      <c r="N856" s="146">
        <v>1</v>
      </c>
      <c r="O856" s="155">
        <f t="shared" ref="O856:O919" si="70">(E856*N856)</f>
        <v>45</v>
      </c>
    </row>
    <row r="857" spans="1:15">
      <c r="A857" s="146">
        <v>195</v>
      </c>
      <c r="B857" s="155"/>
      <c r="C857" s="156" t="s">
        <v>1022</v>
      </c>
      <c r="D857" s="146" t="s">
        <v>74</v>
      </c>
      <c r="E857" s="146">
        <v>400</v>
      </c>
      <c r="F857" s="155"/>
      <c r="G857" s="155"/>
      <c r="H857" s="155"/>
      <c r="I857" s="155"/>
      <c r="J857" s="155"/>
      <c r="K857" s="155"/>
      <c r="L857" s="155"/>
      <c r="M857" s="155"/>
      <c r="N857" s="146">
        <v>5</v>
      </c>
      <c r="O857" s="155">
        <f t="shared" si="70"/>
        <v>2000</v>
      </c>
    </row>
    <row r="858" spans="1:15">
      <c r="A858" s="146">
        <v>196</v>
      </c>
      <c r="B858" s="155"/>
      <c r="C858" s="156" t="s">
        <v>1023</v>
      </c>
      <c r="D858" s="146" t="s">
        <v>74</v>
      </c>
      <c r="E858" s="146">
        <v>400</v>
      </c>
      <c r="F858" s="155"/>
      <c r="G858" s="155"/>
      <c r="H858" s="155"/>
      <c r="I858" s="155"/>
      <c r="J858" s="155"/>
      <c r="K858" s="155"/>
      <c r="L858" s="155"/>
      <c r="M858" s="155"/>
      <c r="N858" s="146">
        <v>3</v>
      </c>
      <c r="O858" s="155">
        <f t="shared" si="70"/>
        <v>1200</v>
      </c>
    </row>
    <row r="859" spans="1:15">
      <c r="A859" s="146">
        <v>197</v>
      </c>
      <c r="B859" s="155"/>
      <c r="C859" s="156" t="s">
        <v>1024</v>
      </c>
      <c r="D859" s="146" t="s">
        <v>74</v>
      </c>
      <c r="E859" s="146">
        <v>50</v>
      </c>
      <c r="F859" s="155"/>
      <c r="G859" s="155"/>
      <c r="H859" s="155"/>
      <c r="I859" s="155"/>
      <c r="J859" s="155"/>
      <c r="K859" s="155"/>
      <c r="L859" s="155"/>
      <c r="M859" s="155"/>
      <c r="N859" s="146">
        <v>4</v>
      </c>
      <c r="O859" s="155">
        <f t="shared" si="70"/>
        <v>200</v>
      </c>
    </row>
    <row r="860" spans="1:15">
      <c r="A860" s="146">
        <v>198</v>
      </c>
      <c r="B860" s="155"/>
      <c r="C860" s="156" t="s">
        <v>1025</v>
      </c>
      <c r="D860" s="146" t="s">
        <v>74</v>
      </c>
      <c r="E860" s="146">
        <v>30</v>
      </c>
      <c r="F860" s="155"/>
      <c r="G860" s="155"/>
      <c r="H860" s="155"/>
      <c r="I860" s="155"/>
      <c r="J860" s="155"/>
      <c r="K860" s="155"/>
      <c r="L860" s="155"/>
      <c r="M860" s="155"/>
      <c r="N860" s="146">
        <v>24</v>
      </c>
      <c r="O860" s="155">
        <f t="shared" si="70"/>
        <v>720</v>
      </c>
    </row>
    <row r="861" spans="1:15">
      <c r="A861" s="146">
        <v>199</v>
      </c>
      <c r="B861" s="155"/>
      <c r="C861" s="156" t="s">
        <v>1026</v>
      </c>
      <c r="D861" s="146" t="s">
        <v>74</v>
      </c>
      <c r="E861" s="146">
        <v>100</v>
      </c>
      <c r="F861" s="155"/>
      <c r="G861" s="155"/>
      <c r="H861" s="155"/>
      <c r="I861" s="155"/>
      <c r="J861" s="155"/>
      <c r="K861" s="155"/>
      <c r="L861" s="155"/>
      <c r="M861" s="155"/>
      <c r="N861" s="146">
        <v>1</v>
      </c>
      <c r="O861" s="155">
        <f t="shared" si="70"/>
        <v>100</v>
      </c>
    </row>
    <row r="862" spans="1:15">
      <c r="A862" s="146">
        <v>200</v>
      </c>
      <c r="B862" s="155"/>
      <c r="C862" s="156" t="s">
        <v>1027</v>
      </c>
      <c r="D862" s="146" t="s">
        <v>74</v>
      </c>
      <c r="E862" s="146">
        <v>100</v>
      </c>
      <c r="F862" s="155"/>
      <c r="G862" s="155"/>
      <c r="H862" s="155"/>
      <c r="I862" s="155"/>
      <c r="J862" s="155"/>
      <c r="K862" s="155"/>
      <c r="L862" s="155"/>
      <c r="M862" s="155"/>
      <c r="N862" s="146">
        <v>1</v>
      </c>
      <c r="O862" s="155">
        <f t="shared" si="70"/>
        <v>100</v>
      </c>
    </row>
    <row r="863" spans="1:15">
      <c r="A863" s="146">
        <v>201</v>
      </c>
      <c r="B863" s="155"/>
      <c r="C863" s="156" t="s">
        <v>1028</v>
      </c>
      <c r="D863" s="146" t="s">
        <v>74</v>
      </c>
      <c r="E863" s="146">
        <v>800</v>
      </c>
      <c r="F863" s="155"/>
      <c r="G863" s="155"/>
      <c r="H863" s="155"/>
      <c r="I863" s="155"/>
      <c r="J863" s="155"/>
      <c r="K863" s="155"/>
      <c r="L863" s="155"/>
      <c r="M863" s="155"/>
      <c r="N863" s="146">
        <v>2</v>
      </c>
      <c r="O863" s="155">
        <f t="shared" si="70"/>
        <v>1600</v>
      </c>
    </row>
    <row r="864" spans="1:15">
      <c r="A864" s="146">
        <v>202</v>
      </c>
      <c r="B864" s="155"/>
      <c r="C864" s="156" t="s">
        <v>1029</v>
      </c>
      <c r="D864" s="146" t="s">
        <v>74</v>
      </c>
      <c r="E864" s="146">
        <v>15</v>
      </c>
      <c r="F864" s="155"/>
      <c r="G864" s="155"/>
      <c r="H864" s="155"/>
      <c r="I864" s="155"/>
      <c r="J864" s="155"/>
      <c r="K864" s="155"/>
      <c r="L864" s="155"/>
      <c r="M864" s="155"/>
      <c r="N864" s="146">
        <v>1</v>
      </c>
      <c r="O864" s="155">
        <f t="shared" si="70"/>
        <v>15</v>
      </c>
    </row>
    <row r="865" spans="1:15">
      <c r="A865" s="146">
        <v>203</v>
      </c>
      <c r="B865" s="155"/>
      <c r="C865" s="156" t="s">
        <v>1030</v>
      </c>
      <c r="D865" s="146" t="s">
        <v>74</v>
      </c>
      <c r="E865" s="146">
        <v>150</v>
      </c>
      <c r="F865" s="155"/>
      <c r="G865" s="155"/>
      <c r="H865" s="155"/>
      <c r="I865" s="155"/>
      <c r="J865" s="155"/>
      <c r="K865" s="155"/>
      <c r="L865" s="155"/>
      <c r="M865" s="155"/>
      <c r="N865" s="146">
        <v>1</v>
      </c>
      <c r="O865" s="155">
        <f t="shared" si="70"/>
        <v>150</v>
      </c>
    </row>
    <row r="866" spans="1:15">
      <c r="A866" s="146">
        <v>204</v>
      </c>
      <c r="B866" s="155"/>
      <c r="C866" s="156" t="s">
        <v>1031</v>
      </c>
      <c r="D866" s="146" t="s">
        <v>74</v>
      </c>
      <c r="E866" s="146">
        <v>100</v>
      </c>
      <c r="F866" s="155"/>
      <c r="G866" s="155"/>
      <c r="H866" s="155"/>
      <c r="I866" s="155"/>
      <c r="J866" s="155"/>
      <c r="K866" s="155"/>
      <c r="L866" s="155"/>
      <c r="M866" s="155"/>
      <c r="N866" s="146">
        <v>1</v>
      </c>
      <c r="O866" s="155">
        <f t="shared" si="70"/>
        <v>100</v>
      </c>
    </row>
    <row r="867" spans="1:15">
      <c r="A867" s="146">
        <v>205</v>
      </c>
      <c r="B867" s="155"/>
      <c r="C867" s="156" t="s">
        <v>1032</v>
      </c>
      <c r="D867" s="146" t="s">
        <v>74</v>
      </c>
      <c r="E867" s="146">
        <v>25</v>
      </c>
      <c r="F867" s="155"/>
      <c r="G867" s="155"/>
      <c r="H867" s="155"/>
      <c r="I867" s="155"/>
      <c r="J867" s="155"/>
      <c r="K867" s="155"/>
      <c r="L867" s="155"/>
      <c r="M867" s="155"/>
      <c r="N867" s="146">
        <v>2</v>
      </c>
      <c r="O867" s="155">
        <f t="shared" si="70"/>
        <v>50</v>
      </c>
    </row>
    <row r="868" spans="1:15">
      <c r="A868" s="146">
        <v>206</v>
      </c>
      <c r="B868" s="155"/>
      <c r="C868" s="156" t="s">
        <v>1033</v>
      </c>
      <c r="D868" s="146" t="s">
        <v>74</v>
      </c>
      <c r="E868" s="146">
        <v>4</v>
      </c>
      <c r="F868" s="155"/>
      <c r="G868" s="155"/>
      <c r="H868" s="155"/>
      <c r="I868" s="155"/>
      <c r="J868" s="155"/>
      <c r="K868" s="155"/>
      <c r="L868" s="155"/>
      <c r="M868" s="155"/>
      <c r="N868" s="146">
        <v>2</v>
      </c>
      <c r="O868" s="155">
        <f t="shared" si="70"/>
        <v>8</v>
      </c>
    </row>
    <row r="869" spans="1:15">
      <c r="A869" s="146">
        <v>207</v>
      </c>
      <c r="B869" s="155"/>
      <c r="C869" s="156" t="s">
        <v>1034</v>
      </c>
      <c r="D869" s="146" t="s">
        <v>74</v>
      </c>
      <c r="E869" s="146">
        <v>400</v>
      </c>
      <c r="F869" s="155"/>
      <c r="G869" s="155"/>
      <c r="H869" s="155"/>
      <c r="I869" s="155"/>
      <c r="J869" s="155"/>
      <c r="K869" s="155"/>
      <c r="L869" s="155"/>
      <c r="M869" s="155"/>
      <c r="N869" s="146">
        <v>1</v>
      </c>
      <c r="O869" s="155">
        <f t="shared" si="70"/>
        <v>400</v>
      </c>
    </row>
    <row r="870" spans="1:15">
      <c r="A870" s="146">
        <v>208</v>
      </c>
      <c r="B870" s="155"/>
      <c r="C870" s="156" t="s">
        <v>1035</v>
      </c>
      <c r="D870" s="146" t="s">
        <v>74</v>
      </c>
      <c r="E870" s="146">
        <v>400</v>
      </c>
      <c r="F870" s="155"/>
      <c r="G870" s="155"/>
      <c r="H870" s="155"/>
      <c r="I870" s="155"/>
      <c r="J870" s="155"/>
      <c r="K870" s="155"/>
      <c r="L870" s="155"/>
      <c r="M870" s="155"/>
      <c r="N870" s="146">
        <v>1</v>
      </c>
      <c r="O870" s="155">
        <f t="shared" si="70"/>
        <v>400</v>
      </c>
    </row>
    <row r="871" spans="1:15">
      <c r="A871" s="146">
        <v>209</v>
      </c>
      <c r="B871" s="155"/>
      <c r="C871" s="156" t="s">
        <v>1036</v>
      </c>
      <c r="D871" s="146" t="s">
        <v>74</v>
      </c>
      <c r="E871" s="146">
        <v>400</v>
      </c>
      <c r="F871" s="155"/>
      <c r="G871" s="155"/>
      <c r="H871" s="155"/>
      <c r="I871" s="155"/>
      <c r="J871" s="155"/>
      <c r="K871" s="155"/>
      <c r="L871" s="155"/>
      <c r="M871" s="155"/>
      <c r="N871" s="146">
        <v>3</v>
      </c>
      <c r="O871" s="155">
        <f t="shared" si="70"/>
        <v>1200</v>
      </c>
    </row>
    <row r="872" spans="1:15">
      <c r="A872" s="146">
        <v>210</v>
      </c>
      <c r="B872" s="155"/>
      <c r="C872" s="156" t="s">
        <v>1037</v>
      </c>
      <c r="D872" s="146" t="s">
        <v>74</v>
      </c>
      <c r="E872" s="146">
        <v>10</v>
      </c>
      <c r="F872" s="155"/>
      <c r="G872" s="155"/>
      <c r="H872" s="155"/>
      <c r="I872" s="155"/>
      <c r="J872" s="155"/>
      <c r="K872" s="155"/>
      <c r="L872" s="155"/>
      <c r="M872" s="155"/>
      <c r="N872" s="146">
        <v>1</v>
      </c>
      <c r="O872" s="155">
        <f t="shared" si="70"/>
        <v>10</v>
      </c>
    </row>
    <row r="873" spans="1:15">
      <c r="A873" s="146">
        <v>211</v>
      </c>
      <c r="B873" s="155"/>
      <c r="C873" s="156" t="s">
        <v>1038</v>
      </c>
      <c r="D873" s="146" t="s">
        <v>74</v>
      </c>
      <c r="E873" s="146">
        <v>10</v>
      </c>
      <c r="F873" s="155"/>
      <c r="G873" s="155"/>
      <c r="H873" s="155"/>
      <c r="I873" s="155"/>
      <c r="J873" s="155"/>
      <c r="K873" s="155"/>
      <c r="L873" s="155"/>
      <c r="M873" s="155"/>
      <c r="N873" s="146">
        <v>4</v>
      </c>
      <c r="O873" s="155">
        <f t="shared" si="70"/>
        <v>40</v>
      </c>
    </row>
    <row r="874" spans="1:15">
      <c r="A874" s="146">
        <v>212</v>
      </c>
      <c r="B874" s="155"/>
      <c r="C874" s="156" t="s">
        <v>1039</v>
      </c>
      <c r="D874" s="146" t="s">
        <v>74</v>
      </c>
      <c r="E874" s="146">
        <v>0.25</v>
      </c>
      <c r="F874" s="155"/>
      <c r="G874" s="155"/>
      <c r="H874" s="155"/>
      <c r="I874" s="155"/>
      <c r="J874" s="155"/>
      <c r="K874" s="155"/>
      <c r="L874" s="155"/>
      <c r="M874" s="155"/>
      <c r="N874" s="146">
        <v>9</v>
      </c>
      <c r="O874" s="155">
        <f t="shared" si="70"/>
        <v>2.25</v>
      </c>
    </row>
    <row r="875" spans="1:15">
      <c r="A875" s="146">
        <v>213</v>
      </c>
      <c r="B875" s="155"/>
      <c r="C875" s="156" t="s">
        <v>1040</v>
      </c>
      <c r="D875" s="146" t="s">
        <v>74</v>
      </c>
      <c r="E875" s="146">
        <v>5</v>
      </c>
      <c r="F875" s="155"/>
      <c r="G875" s="155"/>
      <c r="H875" s="155"/>
      <c r="I875" s="155"/>
      <c r="J875" s="155"/>
      <c r="K875" s="155"/>
      <c r="L875" s="155"/>
      <c r="M875" s="155"/>
      <c r="N875" s="146">
        <v>10</v>
      </c>
      <c r="O875" s="155">
        <f t="shared" si="70"/>
        <v>50</v>
      </c>
    </row>
    <row r="876" spans="1:15">
      <c r="A876" s="146">
        <v>214</v>
      </c>
      <c r="B876" s="155"/>
      <c r="C876" s="156" t="s">
        <v>1041</v>
      </c>
      <c r="D876" s="146" t="s">
        <v>74</v>
      </c>
      <c r="E876" s="146">
        <v>1</v>
      </c>
      <c r="F876" s="155"/>
      <c r="G876" s="155"/>
      <c r="H876" s="155"/>
      <c r="I876" s="155"/>
      <c r="J876" s="155"/>
      <c r="K876" s="155"/>
      <c r="L876" s="155"/>
      <c r="M876" s="155"/>
      <c r="N876" s="146">
        <v>9</v>
      </c>
      <c r="O876" s="155">
        <f t="shared" si="70"/>
        <v>9</v>
      </c>
    </row>
    <row r="877" spans="1:15">
      <c r="A877" s="146">
        <v>215</v>
      </c>
      <c r="B877" s="155"/>
      <c r="C877" s="156" t="s">
        <v>1042</v>
      </c>
      <c r="D877" s="146" t="s">
        <v>74</v>
      </c>
      <c r="E877" s="146">
        <v>400</v>
      </c>
      <c r="F877" s="155"/>
      <c r="G877" s="155"/>
      <c r="H877" s="155"/>
      <c r="I877" s="155"/>
      <c r="J877" s="155"/>
      <c r="K877" s="155"/>
      <c r="L877" s="155"/>
      <c r="M877" s="155"/>
      <c r="N877" s="146">
        <v>7</v>
      </c>
      <c r="O877" s="155">
        <f t="shared" si="70"/>
        <v>2800</v>
      </c>
    </row>
    <row r="878" spans="1:15">
      <c r="A878" s="146">
        <v>216</v>
      </c>
      <c r="B878" s="155"/>
      <c r="C878" s="156" t="s">
        <v>1043</v>
      </c>
      <c r="D878" s="146" t="s">
        <v>74</v>
      </c>
      <c r="E878" s="146">
        <v>20</v>
      </c>
      <c r="F878" s="155"/>
      <c r="G878" s="155"/>
      <c r="H878" s="155"/>
      <c r="I878" s="155"/>
      <c r="J878" s="155"/>
      <c r="K878" s="155"/>
      <c r="L878" s="155"/>
      <c r="M878" s="155"/>
      <c r="N878" s="146">
        <v>1</v>
      </c>
      <c r="O878" s="155">
        <f t="shared" si="70"/>
        <v>20</v>
      </c>
    </row>
    <row r="879" spans="1:15">
      <c r="A879" s="146">
        <v>217</v>
      </c>
      <c r="B879" s="155"/>
      <c r="C879" s="156" t="s">
        <v>1044</v>
      </c>
      <c r="D879" s="146" t="s">
        <v>74</v>
      </c>
      <c r="E879" s="146">
        <v>20</v>
      </c>
      <c r="F879" s="155"/>
      <c r="G879" s="155"/>
      <c r="H879" s="155"/>
      <c r="I879" s="155"/>
      <c r="J879" s="155"/>
      <c r="K879" s="155"/>
      <c r="L879" s="155"/>
      <c r="M879" s="155"/>
      <c r="N879" s="146">
        <v>1</v>
      </c>
      <c r="O879" s="155">
        <f t="shared" si="70"/>
        <v>20</v>
      </c>
    </row>
    <row r="880" spans="1:15">
      <c r="A880" s="146">
        <v>218</v>
      </c>
      <c r="B880" s="155"/>
      <c r="C880" s="156" t="s">
        <v>1045</v>
      </c>
      <c r="D880" s="146" t="s">
        <v>74</v>
      </c>
      <c r="E880" s="146">
        <v>15</v>
      </c>
      <c r="F880" s="155"/>
      <c r="G880" s="155"/>
      <c r="H880" s="155"/>
      <c r="I880" s="155"/>
      <c r="J880" s="155"/>
      <c r="K880" s="155"/>
      <c r="L880" s="155"/>
      <c r="M880" s="155"/>
      <c r="N880" s="146">
        <v>36</v>
      </c>
      <c r="O880" s="155">
        <f t="shared" si="70"/>
        <v>540</v>
      </c>
    </row>
    <row r="881" spans="1:15">
      <c r="A881" s="146">
        <v>219</v>
      </c>
      <c r="B881" s="155"/>
      <c r="C881" s="156" t="s">
        <v>1046</v>
      </c>
      <c r="D881" s="146" t="s">
        <v>74</v>
      </c>
      <c r="E881" s="146">
        <v>10</v>
      </c>
      <c r="F881" s="155"/>
      <c r="G881" s="155"/>
      <c r="H881" s="155"/>
      <c r="I881" s="155"/>
      <c r="J881" s="155"/>
      <c r="K881" s="155"/>
      <c r="L881" s="155"/>
      <c r="M881" s="155"/>
      <c r="N881" s="146">
        <v>2</v>
      </c>
      <c r="O881" s="155">
        <f t="shared" si="70"/>
        <v>20</v>
      </c>
    </row>
    <row r="882" spans="1:15">
      <c r="A882" s="146">
        <v>220</v>
      </c>
      <c r="B882" s="155"/>
      <c r="C882" s="156" t="s">
        <v>1047</v>
      </c>
      <c r="D882" s="146" t="s">
        <v>74</v>
      </c>
      <c r="E882" s="146">
        <v>10</v>
      </c>
      <c r="F882" s="155"/>
      <c r="G882" s="155"/>
      <c r="H882" s="155"/>
      <c r="I882" s="155"/>
      <c r="J882" s="155"/>
      <c r="K882" s="155"/>
      <c r="L882" s="155"/>
      <c r="M882" s="155"/>
      <c r="N882" s="146">
        <v>5</v>
      </c>
      <c r="O882" s="155">
        <f t="shared" si="70"/>
        <v>50</v>
      </c>
    </row>
    <row r="883" spans="1:15">
      <c r="A883" s="146">
        <v>221</v>
      </c>
      <c r="B883" s="155"/>
      <c r="C883" s="156" t="s">
        <v>1048</v>
      </c>
      <c r="D883" s="146" t="s">
        <v>74</v>
      </c>
      <c r="E883" s="146">
        <v>10</v>
      </c>
      <c r="F883" s="155"/>
      <c r="G883" s="155"/>
      <c r="H883" s="155"/>
      <c r="I883" s="155"/>
      <c r="J883" s="155"/>
      <c r="K883" s="155"/>
      <c r="L883" s="155"/>
      <c r="M883" s="155"/>
      <c r="N883" s="146">
        <v>1</v>
      </c>
      <c r="O883" s="155">
        <f t="shared" si="70"/>
        <v>10</v>
      </c>
    </row>
    <row r="884" spans="1:15">
      <c r="A884" s="146">
        <v>222</v>
      </c>
      <c r="B884" s="155"/>
      <c r="C884" s="156" t="s">
        <v>1049</v>
      </c>
      <c r="D884" s="146" t="s">
        <v>74</v>
      </c>
      <c r="E884" s="146">
        <v>10</v>
      </c>
      <c r="F884" s="155"/>
      <c r="G884" s="155"/>
      <c r="H884" s="155"/>
      <c r="I884" s="155"/>
      <c r="J884" s="155"/>
      <c r="K884" s="155"/>
      <c r="L884" s="155"/>
      <c r="M884" s="155"/>
      <c r="N884" s="146">
        <v>1</v>
      </c>
      <c r="O884" s="155">
        <f t="shared" si="70"/>
        <v>10</v>
      </c>
    </row>
    <row r="885" spans="1:15">
      <c r="A885" s="146">
        <v>223</v>
      </c>
      <c r="B885" s="155"/>
      <c r="C885" s="156" t="s">
        <v>1050</v>
      </c>
      <c r="D885" s="146" t="s">
        <v>74</v>
      </c>
      <c r="E885" s="146">
        <v>10</v>
      </c>
      <c r="F885" s="155"/>
      <c r="G885" s="155"/>
      <c r="H885" s="155"/>
      <c r="I885" s="155"/>
      <c r="J885" s="155"/>
      <c r="K885" s="155"/>
      <c r="L885" s="155"/>
      <c r="M885" s="155"/>
      <c r="N885" s="146">
        <v>1</v>
      </c>
      <c r="O885" s="155">
        <f t="shared" si="70"/>
        <v>10</v>
      </c>
    </row>
    <row r="886" spans="1:15">
      <c r="A886" s="146">
        <v>224</v>
      </c>
      <c r="B886" s="155"/>
      <c r="C886" s="156" t="s">
        <v>1051</v>
      </c>
      <c r="D886" s="146" t="s">
        <v>74</v>
      </c>
      <c r="E886" s="146">
        <v>20</v>
      </c>
      <c r="F886" s="155"/>
      <c r="G886" s="155"/>
      <c r="H886" s="155"/>
      <c r="I886" s="155"/>
      <c r="J886" s="155"/>
      <c r="K886" s="155"/>
      <c r="L886" s="155"/>
      <c r="M886" s="155"/>
      <c r="N886" s="146">
        <v>1</v>
      </c>
      <c r="O886" s="155">
        <f t="shared" si="70"/>
        <v>20</v>
      </c>
    </row>
    <row r="887" spans="1:15">
      <c r="A887" s="146">
        <v>225</v>
      </c>
      <c r="B887" s="155"/>
      <c r="C887" s="156" t="s">
        <v>1052</v>
      </c>
      <c r="D887" s="146" t="s">
        <v>74</v>
      </c>
      <c r="E887" s="146">
        <v>800</v>
      </c>
      <c r="F887" s="155"/>
      <c r="G887" s="155"/>
      <c r="H887" s="155"/>
      <c r="I887" s="155"/>
      <c r="J887" s="155"/>
      <c r="K887" s="155"/>
      <c r="L887" s="155"/>
      <c r="M887" s="155"/>
      <c r="N887" s="146">
        <v>31</v>
      </c>
      <c r="O887" s="155">
        <f t="shared" si="70"/>
        <v>24800</v>
      </c>
    </row>
    <row r="888" spans="1:15">
      <c r="A888" s="146">
        <v>226</v>
      </c>
      <c r="B888" s="155"/>
      <c r="C888" s="156" t="s">
        <v>1053</v>
      </c>
      <c r="D888" s="146" t="s">
        <v>74</v>
      </c>
      <c r="E888" s="146">
        <v>775</v>
      </c>
      <c r="F888" s="155"/>
      <c r="G888" s="155"/>
      <c r="H888" s="155"/>
      <c r="I888" s="155"/>
      <c r="J888" s="155"/>
      <c r="K888" s="155"/>
      <c r="L888" s="155"/>
      <c r="M888" s="155"/>
      <c r="N888" s="146">
        <v>8</v>
      </c>
      <c r="O888" s="155">
        <f t="shared" si="70"/>
        <v>6200</v>
      </c>
    </row>
    <row r="889" spans="1:15">
      <c r="A889" s="146">
        <v>227</v>
      </c>
      <c r="B889" s="155"/>
      <c r="C889" s="156" t="s">
        <v>1054</v>
      </c>
      <c r="D889" s="146" t="s">
        <v>74</v>
      </c>
      <c r="E889" s="146">
        <v>10</v>
      </c>
      <c r="F889" s="155"/>
      <c r="G889" s="155"/>
      <c r="H889" s="155"/>
      <c r="I889" s="155"/>
      <c r="J889" s="155"/>
      <c r="K889" s="155"/>
      <c r="L889" s="155"/>
      <c r="M889" s="155"/>
      <c r="N889" s="146">
        <v>2</v>
      </c>
      <c r="O889" s="155">
        <f t="shared" si="70"/>
        <v>20</v>
      </c>
    </row>
    <row r="890" spans="1:15">
      <c r="A890" s="146">
        <v>228</v>
      </c>
      <c r="B890" s="155"/>
      <c r="C890" s="156" t="s">
        <v>1055</v>
      </c>
      <c r="D890" s="146" t="s">
        <v>74</v>
      </c>
      <c r="E890" s="146">
        <v>10</v>
      </c>
      <c r="F890" s="155"/>
      <c r="G890" s="155"/>
      <c r="H890" s="155"/>
      <c r="I890" s="155"/>
      <c r="J890" s="155"/>
      <c r="K890" s="155"/>
      <c r="L890" s="155"/>
      <c r="M890" s="155"/>
      <c r="N890" s="146">
        <v>2</v>
      </c>
      <c r="O890" s="155">
        <f t="shared" si="70"/>
        <v>20</v>
      </c>
    </row>
    <row r="891" spans="1:15" ht="25.5">
      <c r="A891" s="146">
        <v>229</v>
      </c>
      <c r="B891" s="155"/>
      <c r="C891" s="156" t="s">
        <v>1056</v>
      </c>
      <c r="D891" s="146" t="s">
        <v>74</v>
      </c>
      <c r="E891" s="146">
        <v>140</v>
      </c>
      <c r="F891" s="155"/>
      <c r="G891" s="155"/>
      <c r="H891" s="155"/>
      <c r="I891" s="155"/>
      <c r="J891" s="155"/>
      <c r="K891" s="155"/>
      <c r="L891" s="155"/>
      <c r="M891" s="155"/>
      <c r="N891" s="146">
        <v>1</v>
      </c>
      <c r="O891" s="155">
        <f t="shared" si="70"/>
        <v>140</v>
      </c>
    </row>
    <row r="892" spans="1:15" ht="25.5">
      <c r="A892" s="146">
        <v>230</v>
      </c>
      <c r="B892" s="155"/>
      <c r="C892" s="156" t="s">
        <v>1057</v>
      </c>
      <c r="D892" s="146" t="s">
        <v>74</v>
      </c>
      <c r="E892" s="146">
        <v>125</v>
      </c>
      <c r="F892" s="155"/>
      <c r="G892" s="155"/>
      <c r="H892" s="155"/>
      <c r="I892" s="155"/>
      <c r="J892" s="155"/>
      <c r="K892" s="155"/>
      <c r="L892" s="155"/>
      <c r="M892" s="155"/>
      <c r="N892" s="146">
        <v>3</v>
      </c>
      <c r="O892" s="155">
        <f t="shared" si="70"/>
        <v>375</v>
      </c>
    </row>
    <row r="893" spans="1:15" ht="25.5">
      <c r="A893" s="146">
        <v>231</v>
      </c>
      <c r="B893" s="155"/>
      <c r="C893" s="156" t="s">
        <v>1058</v>
      </c>
      <c r="D893" s="146" t="s">
        <v>74</v>
      </c>
      <c r="E893" s="146">
        <v>295</v>
      </c>
      <c r="F893" s="155"/>
      <c r="G893" s="155"/>
      <c r="H893" s="155"/>
      <c r="I893" s="155"/>
      <c r="J893" s="155"/>
      <c r="K893" s="155"/>
      <c r="L893" s="155"/>
      <c r="M893" s="155"/>
      <c r="N893" s="146">
        <v>1</v>
      </c>
      <c r="O893" s="155">
        <f t="shared" si="70"/>
        <v>295</v>
      </c>
    </row>
    <row r="894" spans="1:15" ht="25.5">
      <c r="A894" s="146">
        <v>232</v>
      </c>
      <c r="B894" s="155"/>
      <c r="C894" s="156" t="s">
        <v>1059</v>
      </c>
      <c r="D894" s="146" t="s">
        <v>74</v>
      </c>
      <c r="E894" s="146">
        <v>60</v>
      </c>
      <c r="F894" s="155"/>
      <c r="G894" s="155"/>
      <c r="H894" s="155"/>
      <c r="I894" s="155"/>
      <c r="J894" s="155"/>
      <c r="K894" s="155"/>
      <c r="L894" s="155"/>
      <c r="M894" s="155"/>
      <c r="N894" s="146">
        <v>4</v>
      </c>
      <c r="O894" s="155">
        <f t="shared" si="70"/>
        <v>240</v>
      </c>
    </row>
    <row r="895" spans="1:15">
      <c r="A895" s="146">
        <v>233</v>
      </c>
      <c r="B895" s="155"/>
      <c r="C895" s="156" t="s">
        <v>1060</v>
      </c>
      <c r="D895" s="146" t="s">
        <v>74</v>
      </c>
      <c r="E895" s="146">
        <v>27</v>
      </c>
      <c r="F895" s="155"/>
      <c r="G895" s="155"/>
      <c r="H895" s="155"/>
      <c r="I895" s="155"/>
      <c r="J895" s="155"/>
      <c r="K895" s="155"/>
      <c r="L895" s="155"/>
      <c r="M895" s="155"/>
      <c r="N895" s="146">
        <v>6</v>
      </c>
      <c r="O895" s="155">
        <f t="shared" si="70"/>
        <v>162</v>
      </c>
    </row>
    <row r="896" spans="1:15">
      <c r="A896" s="146">
        <v>234</v>
      </c>
      <c r="B896" s="155"/>
      <c r="C896" s="156" t="s">
        <v>1061</v>
      </c>
      <c r="D896" s="146" t="s">
        <v>74</v>
      </c>
      <c r="E896" s="146">
        <v>32</v>
      </c>
      <c r="F896" s="155"/>
      <c r="G896" s="155"/>
      <c r="H896" s="155"/>
      <c r="I896" s="155"/>
      <c r="J896" s="155"/>
      <c r="K896" s="155"/>
      <c r="L896" s="155"/>
      <c r="M896" s="155"/>
      <c r="N896" s="146">
        <v>12</v>
      </c>
      <c r="O896" s="155">
        <f t="shared" si="70"/>
        <v>384</v>
      </c>
    </row>
    <row r="897" spans="1:15">
      <c r="A897" s="146">
        <v>235</v>
      </c>
      <c r="B897" s="155"/>
      <c r="C897" s="156" t="s">
        <v>1062</v>
      </c>
      <c r="D897" s="146" t="s">
        <v>74</v>
      </c>
      <c r="E897" s="146">
        <v>1000</v>
      </c>
      <c r="F897" s="155"/>
      <c r="G897" s="155"/>
      <c r="H897" s="155"/>
      <c r="I897" s="155"/>
      <c r="J897" s="155"/>
      <c r="K897" s="155"/>
      <c r="L897" s="155"/>
      <c r="M897" s="155"/>
      <c r="N897" s="146">
        <v>2</v>
      </c>
      <c r="O897" s="155">
        <f t="shared" si="70"/>
        <v>2000</v>
      </c>
    </row>
    <row r="898" spans="1:15">
      <c r="A898" s="146">
        <v>236</v>
      </c>
      <c r="B898" s="155"/>
      <c r="C898" s="156" t="s">
        <v>1063</v>
      </c>
      <c r="D898" s="146" t="s">
        <v>74</v>
      </c>
      <c r="E898" s="146">
        <v>210</v>
      </c>
      <c r="F898" s="155"/>
      <c r="G898" s="155"/>
      <c r="H898" s="155"/>
      <c r="I898" s="155"/>
      <c r="J898" s="155"/>
      <c r="K898" s="155"/>
      <c r="L898" s="155"/>
      <c r="M898" s="155"/>
      <c r="N898" s="146">
        <v>1</v>
      </c>
      <c r="O898" s="155">
        <f t="shared" si="70"/>
        <v>210</v>
      </c>
    </row>
    <row r="899" spans="1:15">
      <c r="A899" s="146">
        <v>237</v>
      </c>
      <c r="B899" s="155"/>
      <c r="C899" s="156" t="s">
        <v>1064</v>
      </c>
      <c r="D899" s="146" t="s">
        <v>74</v>
      </c>
      <c r="E899" s="146">
        <v>35</v>
      </c>
      <c r="F899" s="155"/>
      <c r="G899" s="155"/>
      <c r="H899" s="155"/>
      <c r="I899" s="155"/>
      <c r="J899" s="155"/>
      <c r="K899" s="155"/>
      <c r="L899" s="155"/>
      <c r="M899" s="155"/>
      <c r="N899" s="146">
        <v>4</v>
      </c>
      <c r="O899" s="155">
        <f t="shared" si="70"/>
        <v>140</v>
      </c>
    </row>
    <row r="900" spans="1:15">
      <c r="A900" s="146">
        <v>238</v>
      </c>
      <c r="B900" s="155"/>
      <c r="C900" s="156" t="s">
        <v>1065</v>
      </c>
      <c r="D900" s="146" t="s">
        <v>74</v>
      </c>
      <c r="E900" s="146">
        <v>35</v>
      </c>
      <c r="F900" s="155"/>
      <c r="G900" s="155"/>
      <c r="H900" s="155"/>
      <c r="I900" s="155"/>
      <c r="J900" s="155"/>
      <c r="K900" s="155"/>
      <c r="L900" s="155"/>
      <c r="M900" s="155"/>
      <c r="N900" s="146">
        <v>4</v>
      </c>
      <c r="O900" s="155">
        <f t="shared" si="70"/>
        <v>140</v>
      </c>
    </row>
    <row r="901" spans="1:15">
      <c r="A901" s="146">
        <v>239</v>
      </c>
      <c r="B901" s="155"/>
      <c r="C901" s="156" t="s">
        <v>1066</v>
      </c>
      <c r="D901" s="146" t="s">
        <v>74</v>
      </c>
      <c r="E901" s="146">
        <v>20</v>
      </c>
      <c r="F901" s="155"/>
      <c r="G901" s="155"/>
      <c r="H901" s="155"/>
      <c r="I901" s="155"/>
      <c r="J901" s="155"/>
      <c r="K901" s="155"/>
      <c r="L901" s="155"/>
      <c r="M901" s="155"/>
      <c r="N901" s="146">
        <v>5</v>
      </c>
      <c r="O901" s="155">
        <f t="shared" si="70"/>
        <v>100</v>
      </c>
    </row>
    <row r="902" spans="1:15">
      <c r="A902" s="146">
        <v>240</v>
      </c>
      <c r="B902" s="155"/>
      <c r="C902" s="156" t="s">
        <v>1067</v>
      </c>
      <c r="D902" s="146" t="s">
        <v>74</v>
      </c>
      <c r="E902" s="146">
        <v>30</v>
      </c>
      <c r="F902" s="155"/>
      <c r="G902" s="155"/>
      <c r="H902" s="155"/>
      <c r="I902" s="155"/>
      <c r="J902" s="155"/>
      <c r="K902" s="155"/>
      <c r="L902" s="155"/>
      <c r="M902" s="155"/>
      <c r="N902" s="146">
        <v>4</v>
      </c>
      <c r="O902" s="155">
        <f t="shared" si="70"/>
        <v>120</v>
      </c>
    </row>
    <row r="903" spans="1:15">
      <c r="A903" s="146">
        <v>241</v>
      </c>
      <c r="B903" s="155"/>
      <c r="C903" s="156" t="s">
        <v>1068</v>
      </c>
      <c r="D903" s="146" t="s">
        <v>74</v>
      </c>
      <c r="E903" s="146">
        <v>35</v>
      </c>
      <c r="F903" s="155"/>
      <c r="G903" s="155"/>
      <c r="H903" s="155"/>
      <c r="I903" s="155"/>
      <c r="J903" s="155"/>
      <c r="K903" s="155"/>
      <c r="L903" s="155"/>
      <c r="M903" s="155"/>
      <c r="N903" s="146">
        <v>6</v>
      </c>
      <c r="O903" s="155">
        <f t="shared" si="70"/>
        <v>210</v>
      </c>
    </row>
    <row r="904" spans="1:15">
      <c r="A904" s="146">
        <v>242</v>
      </c>
      <c r="B904" s="155"/>
      <c r="C904" s="156" t="s">
        <v>1069</v>
      </c>
      <c r="D904" s="146" t="s">
        <v>74</v>
      </c>
      <c r="E904" s="146">
        <v>90</v>
      </c>
      <c r="F904" s="155"/>
      <c r="G904" s="155"/>
      <c r="H904" s="155"/>
      <c r="I904" s="155"/>
      <c r="J904" s="155"/>
      <c r="K904" s="155"/>
      <c r="L904" s="155"/>
      <c r="M904" s="155"/>
      <c r="N904" s="146">
        <v>40</v>
      </c>
      <c r="O904" s="155">
        <f t="shared" si="70"/>
        <v>3600</v>
      </c>
    </row>
    <row r="905" spans="1:15">
      <c r="A905" s="146">
        <v>243</v>
      </c>
      <c r="B905" s="155"/>
      <c r="C905" s="156" t="s">
        <v>1070</v>
      </c>
      <c r="D905" s="146" t="s">
        <v>74</v>
      </c>
      <c r="E905" s="146">
        <v>600</v>
      </c>
      <c r="F905" s="155"/>
      <c r="G905" s="155"/>
      <c r="H905" s="155"/>
      <c r="I905" s="155"/>
      <c r="J905" s="155"/>
      <c r="K905" s="155"/>
      <c r="L905" s="155"/>
      <c r="M905" s="155"/>
      <c r="N905" s="146">
        <v>8</v>
      </c>
      <c r="O905" s="155">
        <f t="shared" si="70"/>
        <v>4800</v>
      </c>
    </row>
    <row r="906" spans="1:15">
      <c r="A906" s="146">
        <v>244</v>
      </c>
      <c r="B906" s="155"/>
      <c r="C906" s="156" t="s">
        <v>1071</v>
      </c>
      <c r="D906" s="146" t="s">
        <v>74</v>
      </c>
      <c r="E906" s="146">
        <v>580</v>
      </c>
      <c r="F906" s="155"/>
      <c r="G906" s="155"/>
      <c r="H906" s="155"/>
      <c r="I906" s="155"/>
      <c r="J906" s="155"/>
      <c r="K906" s="155"/>
      <c r="L906" s="155"/>
      <c r="M906" s="155"/>
      <c r="N906" s="146">
        <v>40</v>
      </c>
      <c r="O906" s="155">
        <f t="shared" si="70"/>
        <v>23200</v>
      </c>
    </row>
    <row r="907" spans="1:15">
      <c r="A907" s="146">
        <v>245</v>
      </c>
      <c r="B907" s="155"/>
      <c r="C907" s="156" t="s">
        <v>1072</v>
      </c>
      <c r="D907" s="146" t="s">
        <v>74</v>
      </c>
      <c r="E907" s="146">
        <v>200</v>
      </c>
      <c r="F907" s="155"/>
      <c r="G907" s="155"/>
      <c r="H907" s="155"/>
      <c r="I907" s="155"/>
      <c r="J907" s="155"/>
      <c r="K907" s="155"/>
      <c r="L907" s="155"/>
      <c r="M907" s="155"/>
      <c r="N907" s="146">
        <v>26</v>
      </c>
      <c r="O907" s="155">
        <f t="shared" si="70"/>
        <v>5200</v>
      </c>
    </row>
    <row r="908" spans="1:15">
      <c r="A908" s="146">
        <v>246</v>
      </c>
      <c r="B908" s="155"/>
      <c r="C908" s="156" t="s">
        <v>1073</v>
      </c>
      <c r="D908" s="146" t="s">
        <v>74</v>
      </c>
      <c r="E908" s="146">
        <v>1320</v>
      </c>
      <c r="F908" s="155"/>
      <c r="G908" s="155"/>
      <c r="H908" s="155"/>
      <c r="I908" s="155"/>
      <c r="J908" s="155"/>
      <c r="K908" s="155"/>
      <c r="L908" s="155"/>
      <c r="M908" s="155"/>
      <c r="N908" s="146">
        <v>1</v>
      </c>
      <c r="O908" s="155">
        <f t="shared" si="70"/>
        <v>1320</v>
      </c>
    </row>
    <row r="909" spans="1:15">
      <c r="A909" s="146">
        <v>247</v>
      </c>
      <c r="B909" s="155"/>
      <c r="C909" s="156" t="s">
        <v>1074</v>
      </c>
      <c r="D909" s="146" t="s">
        <v>74</v>
      </c>
      <c r="E909" s="146">
        <v>10</v>
      </c>
      <c r="F909" s="155"/>
      <c r="G909" s="155"/>
      <c r="H909" s="155"/>
      <c r="I909" s="155"/>
      <c r="J909" s="155"/>
      <c r="K909" s="155"/>
      <c r="L909" s="155"/>
      <c r="M909" s="155"/>
      <c r="N909" s="146">
        <v>18</v>
      </c>
      <c r="O909" s="155">
        <f t="shared" si="70"/>
        <v>180</v>
      </c>
    </row>
    <row r="910" spans="1:15">
      <c r="A910" s="146">
        <v>248</v>
      </c>
      <c r="B910" s="155"/>
      <c r="C910" s="156" t="s">
        <v>1075</v>
      </c>
      <c r="D910" s="146" t="s">
        <v>74</v>
      </c>
      <c r="E910" s="146">
        <v>1200</v>
      </c>
      <c r="F910" s="155"/>
      <c r="G910" s="155"/>
      <c r="H910" s="155"/>
      <c r="I910" s="155"/>
      <c r="J910" s="155"/>
      <c r="K910" s="155"/>
      <c r="L910" s="155"/>
      <c r="M910" s="155"/>
      <c r="N910" s="146">
        <v>15</v>
      </c>
      <c r="O910" s="155">
        <f t="shared" si="70"/>
        <v>18000</v>
      </c>
    </row>
    <row r="911" spans="1:15">
      <c r="A911" s="146">
        <v>249</v>
      </c>
      <c r="B911" s="155"/>
      <c r="C911" s="156" t="s">
        <v>1076</v>
      </c>
      <c r="D911" s="146" t="s">
        <v>74</v>
      </c>
      <c r="E911" s="146">
        <v>600</v>
      </c>
      <c r="F911" s="155"/>
      <c r="G911" s="155"/>
      <c r="H911" s="155"/>
      <c r="I911" s="155"/>
      <c r="J911" s="155"/>
      <c r="K911" s="155"/>
      <c r="L911" s="155"/>
      <c r="M911" s="155"/>
      <c r="N911" s="146">
        <v>1</v>
      </c>
      <c r="O911" s="155">
        <f t="shared" si="70"/>
        <v>600</v>
      </c>
    </row>
    <row r="912" spans="1:15">
      <c r="A912" s="146">
        <v>250</v>
      </c>
      <c r="B912" s="155"/>
      <c r="C912" s="156" t="s">
        <v>1077</v>
      </c>
      <c r="D912" s="146" t="s">
        <v>74</v>
      </c>
      <c r="E912" s="146">
        <v>1000</v>
      </c>
      <c r="F912" s="155"/>
      <c r="G912" s="155"/>
      <c r="H912" s="155"/>
      <c r="I912" s="155"/>
      <c r="J912" s="155"/>
      <c r="K912" s="155"/>
      <c r="L912" s="155"/>
      <c r="M912" s="155"/>
      <c r="N912" s="146">
        <v>1</v>
      </c>
      <c r="O912" s="155">
        <f t="shared" si="70"/>
        <v>1000</v>
      </c>
    </row>
    <row r="913" spans="1:15">
      <c r="A913" s="146">
        <v>251</v>
      </c>
      <c r="B913" s="155"/>
      <c r="C913" s="156" t="s">
        <v>1078</v>
      </c>
      <c r="D913" s="146" t="s">
        <v>74</v>
      </c>
      <c r="E913" s="146">
        <v>600</v>
      </c>
      <c r="F913" s="155"/>
      <c r="G913" s="155"/>
      <c r="H913" s="155"/>
      <c r="I913" s="155"/>
      <c r="J913" s="155"/>
      <c r="K913" s="155"/>
      <c r="L913" s="155"/>
      <c r="M913" s="155"/>
      <c r="N913" s="146">
        <v>1</v>
      </c>
      <c r="O913" s="155">
        <f t="shared" si="70"/>
        <v>600</v>
      </c>
    </row>
    <row r="914" spans="1:15">
      <c r="A914" s="146">
        <v>252</v>
      </c>
      <c r="B914" s="155"/>
      <c r="C914" s="156" t="s">
        <v>1079</v>
      </c>
      <c r="D914" s="146" t="s">
        <v>74</v>
      </c>
      <c r="E914" s="146">
        <v>2000</v>
      </c>
      <c r="F914" s="155"/>
      <c r="G914" s="155"/>
      <c r="H914" s="155"/>
      <c r="I914" s="155"/>
      <c r="J914" s="155"/>
      <c r="K914" s="155"/>
      <c r="L914" s="155"/>
      <c r="M914" s="155"/>
      <c r="N914" s="146">
        <v>1</v>
      </c>
      <c r="O914" s="155">
        <f t="shared" si="70"/>
        <v>2000</v>
      </c>
    </row>
    <row r="915" spans="1:15">
      <c r="A915" s="146">
        <v>253</v>
      </c>
      <c r="B915" s="155"/>
      <c r="C915" s="156" t="s">
        <v>1080</v>
      </c>
      <c r="D915" s="146" t="s">
        <v>74</v>
      </c>
      <c r="E915" s="146">
        <v>500</v>
      </c>
      <c r="F915" s="155"/>
      <c r="G915" s="155"/>
      <c r="H915" s="155"/>
      <c r="I915" s="155"/>
      <c r="J915" s="155"/>
      <c r="K915" s="155"/>
      <c r="L915" s="155"/>
      <c r="M915" s="155"/>
      <c r="N915" s="146">
        <v>2</v>
      </c>
      <c r="O915" s="155">
        <f t="shared" si="70"/>
        <v>1000</v>
      </c>
    </row>
    <row r="916" spans="1:15">
      <c r="A916" s="146">
        <v>254</v>
      </c>
      <c r="B916" s="155"/>
      <c r="C916" s="156" t="s">
        <v>1081</v>
      </c>
      <c r="D916" s="146" t="s">
        <v>74</v>
      </c>
      <c r="E916" s="146">
        <v>600</v>
      </c>
      <c r="F916" s="155"/>
      <c r="G916" s="155"/>
      <c r="H916" s="155"/>
      <c r="I916" s="155"/>
      <c r="J916" s="155"/>
      <c r="K916" s="155"/>
      <c r="L916" s="155"/>
      <c r="M916" s="155"/>
      <c r="N916" s="146">
        <v>1</v>
      </c>
      <c r="O916" s="155">
        <f t="shared" si="70"/>
        <v>600</v>
      </c>
    </row>
    <row r="917" spans="1:15">
      <c r="A917" s="146">
        <v>255</v>
      </c>
      <c r="B917" s="155"/>
      <c r="C917" s="156" t="s">
        <v>1082</v>
      </c>
      <c r="D917" s="146" t="s">
        <v>74</v>
      </c>
      <c r="E917" s="146">
        <v>600</v>
      </c>
      <c r="F917" s="155"/>
      <c r="G917" s="155"/>
      <c r="H917" s="155"/>
      <c r="I917" s="155"/>
      <c r="J917" s="155"/>
      <c r="K917" s="155"/>
      <c r="L917" s="155"/>
      <c r="M917" s="155"/>
      <c r="N917" s="146">
        <v>1</v>
      </c>
      <c r="O917" s="155">
        <f t="shared" si="70"/>
        <v>600</v>
      </c>
    </row>
    <row r="918" spans="1:15">
      <c r="A918" s="146">
        <v>256</v>
      </c>
      <c r="B918" s="155"/>
      <c r="C918" s="156" t="s">
        <v>1083</v>
      </c>
      <c r="D918" s="146" t="s">
        <v>74</v>
      </c>
      <c r="E918" s="146">
        <v>600</v>
      </c>
      <c r="F918" s="155"/>
      <c r="G918" s="155"/>
      <c r="H918" s="155"/>
      <c r="I918" s="155"/>
      <c r="J918" s="155"/>
      <c r="K918" s="155"/>
      <c r="L918" s="155"/>
      <c r="M918" s="155"/>
      <c r="N918" s="146">
        <v>2</v>
      </c>
      <c r="O918" s="155">
        <f t="shared" si="70"/>
        <v>1200</v>
      </c>
    </row>
    <row r="919" spans="1:15">
      <c r="A919" s="146">
        <v>257</v>
      </c>
      <c r="B919" s="155"/>
      <c r="C919" s="156" t="s">
        <v>1084</v>
      </c>
      <c r="D919" s="146" t="s">
        <v>74</v>
      </c>
      <c r="E919" s="146">
        <v>600</v>
      </c>
      <c r="F919" s="155"/>
      <c r="G919" s="155"/>
      <c r="H919" s="155"/>
      <c r="I919" s="155"/>
      <c r="J919" s="155"/>
      <c r="K919" s="155"/>
      <c r="L919" s="155"/>
      <c r="M919" s="155"/>
      <c r="N919" s="146">
        <v>2</v>
      </c>
      <c r="O919" s="155">
        <f t="shared" si="70"/>
        <v>1200</v>
      </c>
    </row>
    <row r="920" spans="1:15">
      <c r="A920" s="146">
        <v>258</v>
      </c>
      <c r="B920" s="155"/>
      <c r="C920" s="156" t="s">
        <v>1085</v>
      </c>
      <c r="D920" s="146" t="s">
        <v>74</v>
      </c>
      <c r="E920" s="146">
        <v>600</v>
      </c>
      <c r="F920" s="155"/>
      <c r="G920" s="155"/>
      <c r="H920" s="155"/>
      <c r="I920" s="155"/>
      <c r="J920" s="155"/>
      <c r="K920" s="155"/>
      <c r="L920" s="155"/>
      <c r="M920" s="155"/>
      <c r="N920" s="146">
        <v>2</v>
      </c>
      <c r="O920" s="155">
        <f t="shared" ref="O920:O983" si="71">(E920*N920)</f>
        <v>1200</v>
      </c>
    </row>
    <row r="921" spans="1:15">
      <c r="A921" s="146">
        <v>259</v>
      </c>
      <c r="B921" s="155"/>
      <c r="C921" s="156" t="s">
        <v>1086</v>
      </c>
      <c r="D921" s="146" t="s">
        <v>74</v>
      </c>
      <c r="E921" s="146">
        <v>600</v>
      </c>
      <c r="F921" s="155"/>
      <c r="G921" s="155"/>
      <c r="H921" s="155"/>
      <c r="I921" s="155"/>
      <c r="J921" s="155"/>
      <c r="K921" s="155"/>
      <c r="L921" s="155"/>
      <c r="M921" s="155"/>
      <c r="N921" s="146">
        <v>1</v>
      </c>
      <c r="O921" s="155">
        <f t="shared" si="71"/>
        <v>600</v>
      </c>
    </row>
    <row r="922" spans="1:15">
      <c r="A922" s="146">
        <v>260</v>
      </c>
      <c r="B922" s="155"/>
      <c r="C922" s="156" t="s">
        <v>1087</v>
      </c>
      <c r="D922" s="146" t="s">
        <v>74</v>
      </c>
      <c r="E922" s="146">
        <v>600</v>
      </c>
      <c r="F922" s="155"/>
      <c r="G922" s="155"/>
      <c r="H922" s="155"/>
      <c r="I922" s="155"/>
      <c r="J922" s="155"/>
      <c r="K922" s="155"/>
      <c r="L922" s="155"/>
      <c r="M922" s="155"/>
      <c r="N922" s="146">
        <v>1</v>
      </c>
      <c r="O922" s="155">
        <f t="shared" si="71"/>
        <v>600</v>
      </c>
    </row>
    <row r="923" spans="1:15">
      <c r="A923" s="146">
        <v>261</v>
      </c>
      <c r="B923" s="155"/>
      <c r="C923" s="156" t="s">
        <v>1088</v>
      </c>
      <c r="D923" s="146" t="s">
        <v>74</v>
      </c>
      <c r="E923" s="146">
        <v>600</v>
      </c>
      <c r="F923" s="155"/>
      <c r="G923" s="155"/>
      <c r="H923" s="155"/>
      <c r="I923" s="155"/>
      <c r="J923" s="155"/>
      <c r="K923" s="155"/>
      <c r="L923" s="155"/>
      <c r="M923" s="155"/>
      <c r="N923" s="146">
        <v>3</v>
      </c>
      <c r="O923" s="155">
        <f t="shared" si="71"/>
        <v>1800</v>
      </c>
    </row>
    <row r="924" spans="1:15">
      <c r="A924" s="146">
        <v>262</v>
      </c>
      <c r="B924" s="155"/>
      <c r="C924" s="156" t="s">
        <v>1089</v>
      </c>
      <c r="D924" s="146" t="s">
        <v>74</v>
      </c>
      <c r="E924" s="146">
        <v>600</v>
      </c>
      <c r="F924" s="155"/>
      <c r="G924" s="155"/>
      <c r="H924" s="155"/>
      <c r="I924" s="155"/>
      <c r="J924" s="155"/>
      <c r="K924" s="155"/>
      <c r="L924" s="155"/>
      <c r="M924" s="155"/>
      <c r="N924" s="146">
        <v>1</v>
      </c>
      <c r="O924" s="155">
        <f t="shared" si="71"/>
        <v>600</v>
      </c>
    </row>
    <row r="925" spans="1:15">
      <c r="A925" s="146">
        <v>263</v>
      </c>
      <c r="B925" s="155"/>
      <c r="C925" s="156" t="s">
        <v>1090</v>
      </c>
      <c r="D925" s="146" t="s">
        <v>74</v>
      </c>
      <c r="E925" s="146">
        <v>600</v>
      </c>
      <c r="F925" s="155"/>
      <c r="G925" s="155"/>
      <c r="H925" s="155"/>
      <c r="I925" s="155"/>
      <c r="J925" s="155"/>
      <c r="K925" s="155"/>
      <c r="L925" s="155"/>
      <c r="M925" s="155"/>
      <c r="N925" s="146">
        <v>1</v>
      </c>
      <c r="O925" s="155">
        <f t="shared" si="71"/>
        <v>600</v>
      </c>
    </row>
    <row r="926" spans="1:15">
      <c r="A926" s="146">
        <v>264</v>
      </c>
      <c r="B926" s="155"/>
      <c r="C926" s="156" t="s">
        <v>1091</v>
      </c>
      <c r="D926" s="146" t="s">
        <v>74</v>
      </c>
      <c r="E926" s="146">
        <v>600</v>
      </c>
      <c r="F926" s="155"/>
      <c r="G926" s="155"/>
      <c r="H926" s="155"/>
      <c r="I926" s="155"/>
      <c r="J926" s="155"/>
      <c r="K926" s="155"/>
      <c r="L926" s="155"/>
      <c r="M926" s="155"/>
      <c r="N926" s="146">
        <v>1</v>
      </c>
      <c r="O926" s="155">
        <f t="shared" si="71"/>
        <v>600</v>
      </c>
    </row>
    <row r="927" spans="1:15">
      <c r="A927" s="146">
        <v>265</v>
      </c>
      <c r="B927" s="155"/>
      <c r="C927" s="156" t="s">
        <v>1092</v>
      </c>
      <c r="D927" s="146" t="s">
        <v>74</v>
      </c>
      <c r="E927" s="146">
        <v>600</v>
      </c>
      <c r="F927" s="155"/>
      <c r="G927" s="155"/>
      <c r="H927" s="155"/>
      <c r="I927" s="155"/>
      <c r="J927" s="155"/>
      <c r="K927" s="155"/>
      <c r="L927" s="155"/>
      <c r="M927" s="155"/>
      <c r="N927" s="146">
        <v>1</v>
      </c>
      <c r="O927" s="155">
        <f t="shared" si="71"/>
        <v>600</v>
      </c>
    </row>
    <row r="928" spans="1:15">
      <c r="A928" s="146">
        <v>266</v>
      </c>
      <c r="B928" s="155"/>
      <c r="C928" s="156" t="s">
        <v>1093</v>
      </c>
      <c r="D928" s="146" t="s">
        <v>74</v>
      </c>
      <c r="E928" s="146">
        <v>1200</v>
      </c>
      <c r="F928" s="155"/>
      <c r="G928" s="155"/>
      <c r="H928" s="155"/>
      <c r="I928" s="155"/>
      <c r="J928" s="155"/>
      <c r="K928" s="155"/>
      <c r="L928" s="155"/>
      <c r="M928" s="155"/>
      <c r="N928" s="146">
        <v>1</v>
      </c>
      <c r="O928" s="155">
        <f t="shared" si="71"/>
        <v>1200</v>
      </c>
    </row>
    <row r="929" spans="1:15">
      <c r="A929" s="146">
        <v>267</v>
      </c>
      <c r="B929" s="155"/>
      <c r="C929" s="156" t="s">
        <v>1094</v>
      </c>
      <c r="D929" s="146" t="s">
        <v>74</v>
      </c>
      <c r="E929" s="146">
        <v>800</v>
      </c>
      <c r="F929" s="155"/>
      <c r="G929" s="155"/>
      <c r="H929" s="155"/>
      <c r="I929" s="155"/>
      <c r="J929" s="155"/>
      <c r="K929" s="155"/>
      <c r="L929" s="155"/>
      <c r="M929" s="155"/>
      <c r="N929" s="146">
        <v>2</v>
      </c>
      <c r="O929" s="155">
        <f t="shared" si="71"/>
        <v>1600</v>
      </c>
    </row>
    <row r="930" spans="1:15">
      <c r="A930" s="146">
        <v>268</v>
      </c>
      <c r="B930" s="155"/>
      <c r="C930" s="156" t="s">
        <v>1095</v>
      </c>
      <c r="D930" s="146" t="s">
        <v>74</v>
      </c>
      <c r="E930" s="146">
        <v>600</v>
      </c>
      <c r="F930" s="155"/>
      <c r="G930" s="155"/>
      <c r="H930" s="155"/>
      <c r="I930" s="155"/>
      <c r="J930" s="155"/>
      <c r="K930" s="155"/>
      <c r="L930" s="155"/>
      <c r="M930" s="155"/>
      <c r="N930" s="146">
        <v>1</v>
      </c>
      <c r="O930" s="155">
        <f t="shared" si="71"/>
        <v>600</v>
      </c>
    </row>
    <row r="931" spans="1:15">
      <c r="A931" s="146">
        <v>269</v>
      </c>
      <c r="B931" s="155"/>
      <c r="C931" s="156" t="s">
        <v>1096</v>
      </c>
      <c r="D931" s="146" t="s">
        <v>74</v>
      </c>
      <c r="E931" s="146">
        <v>600</v>
      </c>
      <c r="F931" s="155"/>
      <c r="G931" s="155"/>
      <c r="H931" s="155"/>
      <c r="I931" s="155"/>
      <c r="J931" s="155"/>
      <c r="K931" s="155"/>
      <c r="L931" s="155"/>
      <c r="M931" s="155"/>
      <c r="N931" s="146">
        <v>2</v>
      </c>
      <c r="O931" s="155">
        <f t="shared" si="71"/>
        <v>1200</v>
      </c>
    </row>
    <row r="932" spans="1:15">
      <c r="A932" s="146">
        <v>270</v>
      </c>
      <c r="B932" s="155"/>
      <c r="C932" s="156" t="s">
        <v>1097</v>
      </c>
      <c r="D932" s="146" t="s">
        <v>74</v>
      </c>
      <c r="E932" s="146">
        <v>600</v>
      </c>
      <c r="F932" s="155"/>
      <c r="G932" s="155"/>
      <c r="H932" s="155"/>
      <c r="I932" s="155"/>
      <c r="J932" s="155"/>
      <c r="K932" s="155"/>
      <c r="L932" s="155"/>
      <c r="M932" s="155"/>
      <c r="N932" s="146">
        <v>1</v>
      </c>
      <c r="O932" s="155">
        <f t="shared" si="71"/>
        <v>600</v>
      </c>
    </row>
    <row r="933" spans="1:15">
      <c r="A933" s="146">
        <v>271</v>
      </c>
      <c r="B933" s="155"/>
      <c r="C933" s="156" t="s">
        <v>1098</v>
      </c>
      <c r="D933" s="146" t="s">
        <v>74</v>
      </c>
      <c r="E933" s="146">
        <v>600</v>
      </c>
      <c r="F933" s="155"/>
      <c r="G933" s="155"/>
      <c r="H933" s="155"/>
      <c r="I933" s="155"/>
      <c r="J933" s="155"/>
      <c r="K933" s="155"/>
      <c r="L933" s="155"/>
      <c r="M933" s="155"/>
      <c r="N933" s="146">
        <v>1</v>
      </c>
      <c r="O933" s="155">
        <f t="shared" si="71"/>
        <v>600</v>
      </c>
    </row>
    <row r="934" spans="1:15">
      <c r="A934" s="146">
        <v>272</v>
      </c>
      <c r="B934" s="155"/>
      <c r="C934" s="156" t="s">
        <v>1099</v>
      </c>
      <c r="D934" s="146" t="s">
        <v>74</v>
      </c>
      <c r="E934" s="146">
        <v>600</v>
      </c>
      <c r="F934" s="155"/>
      <c r="G934" s="155"/>
      <c r="H934" s="155"/>
      <c r="I934" s="155"/>
      <c r="J934" s="155"/>
      <c r="K934" s="155"/>
      <c r="L934" s="155"/>
      <c r="M934" s="155"/>
      <c r="N934" s="146">
        <v>1</v>
      </c>
      <c r="O934" s="155">
        <f t="shared" si="71"/>
        <v>600</v>
      </c>
    </row>
    <row r="935" spans="1:15">
      <c r="A935" s="146">
        <v>273</v>
      </c>
      <c r="B935" s="155"/>
      <c r="C935" s="156" t="s">
        <v>1100</v>
      </c>
      <c r="D935" s="146" t="s">
        <v>74</v>
      </c>
      <c r="E935" s="146">
        <v>600</v>
      </c>
      <c r="F935" s="155"/>
      <c r="G935" s="155"/>
      <c r="H935" s="155"/>
      <c r="I935" s="155"/>
      <c r="J935" s="155"/>
      <c r="K935" s="155"/>
      <c r="L935" s="155"/>
      <c r="M935" s="155"/>
      <c r="N935" s="146">
        <v>2</v>
      </c>
      <c r="O935" s="155">
        <f t="shared" si="71"/>
        <v>1200</v>
      </c>
    </row>
    <row r="936" spans="1:15">
      <c r="A936" s="146">
        <v>274</v>
      </c>
      <c r="B936" s="155"/>
      <c r="C936" s="156" t="s">
        <v>1101</v>
      </c>
      <c r="D936" s="146" t="s">
        <v>74</v>
      </c>
      <c r="E936" s="146">
        <v>2000</v>
      </c>
      <c r="F936" s="155"/>
      <c r="G936" s="155"/>
      <c r="H936" s="155"/>
      <c r="I936" s="155"/>
      <c r="J936" s="155"/>
      <c r="K936" s="155"/>
      <c r="L936" s="155"/>
      <c r="M936" s="155"/>
      <c r="N936" s="146">
        <v>1</v>
      </c>
      <c r="O936" s="155">
        <f t="shared" si="71"/>
        <v>2000</v>
      </c>
    </row>
    <row r="937" spans="1:15">
      <c r="A937" s="146">
        <v>275</v>
      </c>
      <c r="B937" s="155"/>
      <c r="C937" s="156" t="s">
        <v>1102</v>
      </c>
      <c r="D937" s="146" t="s">
        <v>74</v>
      </c>
      <c r="E937" s="146">
        <v>4200</v>
      </c>
      <c r="F937" s="155"/>
      <c r="G937" s="155"/>
      <c r="H937" s="155"/>
      <c r="I937" s="155"/>
      <c r="J937" s="155"/>
      <c r="K937" s="155"/>
      <c r="L937" s="155"/>
      <c r="M937" s="155"/>
      <c r="N937" s="146">
        <v>1</v>
      </c>
      <c r="O937" s="155">
        <f t="shared" si="71"/>
        <v>4200</v>
      </c>
    </row>
    <row r="938" spans="1:15">
      <c r="A938" s="146">
        <v>276</v>
      </c>
      <c r="B938" s="155"/>
      <c r="C938" s="156" t="s">
        <v>1103</v>
      </c>
      <c r="D938" s="146" t="s">
        <v>74</v>
      </c>
      <c r="E938" s="146">
        <v>4200</v>
      </c>
      <c r="F938" s="155"/>
      <c r="G938" s="155"/>
      <c r="H938" s="155"/>
      <c r="I938" s="155"/>
      <c r="J938" s="155"/>
      <c r="K938" s="155"/>
      <c r="L938" s="155"/>
      <c r="M938" s="155"/>
      <c r="N938" s="146">
        <v>1</v>
      </c>
      <c r="O938" s="155">
        <f t="shared" si="71"/>
        <v>4200</v>
      </c>
    </row>
    <row r="939" spans="1:15">
      <c r="A939" s="146">
        <v>277</v>
      </c>
      <c r="B939" s="155"/>
      <c r="C939" s="156" t="s">
        <v>1104</v>
      </c>
      <c r="D939" s="146" t="s">
        <v>74</v>
      </c>
      <c r="E939" s="146">
        <v>4200</v>
      </c>
      <c r="F939" s="155"/>
      <c r="G939" s="155"/>
      <c r="H939" s="155"/>
      <c r="I939" s="155"/>
      <c r="J939" s="155"/>
      <c r="K939" s="155"/>
      <c r="L939" s="155"/>
      <c r="M939" s="155"/>
      <c r="N939" s="146">
        <v>1</v>
      </c>
      <c r="O939" s="155">
        <f t="shared" si="71"/>
        <v>4200</v>
      </c>
    </row>
    <row r="940" spans="1:15">
      <c r="A940" s="146">
        <v>278</v>
      </c>
      <c r="B940" s="155"/>
      <c r="C940" s="156" t="s">
        <v>1105</v>
      </c>
      <c r="D940" s="146" t="s">
        <v>74</v>
      </c>
      <c r="E940" s="146">
        <v>0</v>
      </c>
      <c r="F940" s="155"/>
      <c r="G940" s="155"/>
      <c r="H940" s="155"/>
      <c r="I940" s="155"/>
      <c r="J940" s="155"/>
      <c r="K940" s="155"/>
      <c r="L940" s="155"/>
      <c r="M940" s="155"/>
      <c r="N940" s="146">
        <v>8</v>
      </c>
      <c r="O940" s="155">
        <f t="shared" si="71"/>
        <v>0</v>
      </c>
    </row>
    <row r="941" spans="1:15">
      <c r="A941" s="146">
        <v>279</v>
      </c>
      <c r="B941" s="155"/>
      <c r="C941" s="156" t="s">
        <v>1106</v>
      </c>
      <c r="D941" s="146" t="s">
        <v>74</v>
      </c>
      <c r="E941" s="146">
        <v>0</v>
      </c>
      <c r="F941" s="155"/>
      <c r="G941" s="155"/>
      <c r="H941" s="155"/>
      <c r="I941" s="155"/>
      <c r="J941" s="155"/>
      <c r="K941" s="155"/>
      <c r="L941" s="155"/>
      <c r="M941" s="155"/>
      <c r="N941" s="146">
        <v>7</v>
      </c>
      <c r="O941" s="155">
        <f t="shared" si="71"/>
        <v>0</v>
      </c>
    </row>
    <row r="942" spans="1:15">
      <c r="A942" s="146">
        <v>280</v>
      </c>
      <c r="B942" s="155"/>
      <c r="C942" s="156" t="s">
        <v>1107</v>
      </c>
      <c r="D942" s="146" t="s">
        <v>74</v>
      </c>
      <c r="E942" s="146">
        <v>125</v>
      </c>
      <c r="F942" s="155"/>
      <c r="G942" s="155"/>
      <c r="H942" s="155"/>
      <c r="I942" s="155"/>
      <c r="J942" s="155"/>
      <c r="K942" s="155"/>
      <c r="L942" s="155"/>
      <c r="M942" s="155"/>
      <c r="N942" s="146">
        <v>1</v>
      </c>
      <c r="O942" s="155">
        <f t="shared" si="71"/>
        <v>125</v>
      </c>
    </row>
    <row r="943" spans="1:15" ht="25.5">
      <c r="A943" s="146">
        <v>281</v>
      </c>
      <c r="B943" s="155"/>
      <c r="C943" s="156" t="s">
        <v>1108</v>
      </c>
      <c r="D943" s="146" t="s">
        <v>74</v>
      </c>
      <c r="E943" s="146">
        <v>660</v>
      </c>
      <c r="F943" s="155"/>
      <c r="G943" s="155"/>
      <c r="H943" s="155"/>
      <c r="I943" s="155"/>
      <c r="J943" s="155"/>
      <c r="K943" s="155"/>
      <c r="L943" s="155"/>
      <c r="M943" s="155"/>
      <c r="N943" s="146">
        <v>3</v>
      </c>
      <c r="O943" s="155">
        <f t="shared" si="71"/>
        <v>1980</v>
      </c>
    </row>
    <row r="944" spans="1:15">
      <c r="A944" s="146">
        <v>282</v>
      </c>
      <c r="B944" s="155"/>
      <c r="C944" s="156" t="s">
        <v>1109</v>
      </c>
      <c r="D944" s="146" t="s">
        <v>74</v>
      </c>
      <c r="E944" s="146">
        <v>1</v>
      </c>
      <c r="F944" s="155"/>
      <c r="G944" s="155"/>
      <c r="H944" s="155"/>
      <c r="I944" s="155"/>
      <c r="J944" s="155"/>
      <c r="K944" s="155"/>
      <c r="L944" s="155"/>
      <c r="M944" s="155"/>
      <c r="N944" s="146">
        <v>10</v>
      </c>
      <c r="O944" s="155">
        <f t="shared" si="71"/>
        <v>10</v>
      </c>
    </row>
    <row r="945" spans="1:15">
      <c r="A945" s="146">
        <v>283</v>
      </c>
      <c r="B945" s="155"/>
      <c r="C945" s="156" t="s">
        <v>1110</v>
      </c>
      <c r="D945" s="146" t="s">
        <v>74</v>
      </c>
      <c r="E945" s="146">
        <v>1</v>
      </c>
      <c r="F945" s="155"/>
      <c r="G945" s="155"/>
      <c r="H945" s="155"/>
      <c r="I945" s="155"/>
      <c r="J945" s="155"/>
      <c r="K945" s="155"/>
      <c r="L945" s="155"/>
      <c r="M945" s="155"/>
      <c r="N945" s="146">
        <v>20</v>
      </c>
      <c r="O945" s="155">
        <f t="shared" si="71"/>
        <v>20</v>
      </c>
    </row>
    <row r="946" spans="1:15">
      <c r="A946" s="146">
        <v>284</v>
      </c>
      <c r="B946" s="155"/>
      <c r="C946" s="156" t="s">
        <v>1111</v>
      </c>
      <c r="D946" s="146" t="s">
        <v>74</v>
      </c>
      <c r="E946" s="146">
        <v>4200</v>
      </c>
      <c r="F946" s="155"/>
      <c r="G946" s="155"/>
      <c r="H946" s="155"/>
      <c r="I946" s="155"/>
      <c r="J946" s="155"/>
      <c r="K946" s="155"/>
      <c r="L946" s="155"/>
      <c r="M946" s="155"/>
      <c r="N946" s="146">
        <v>6</v>
      </c>
      <c r="O946" s="155">
        <f t="shared" si="71"/>
        <v>25200</v>
      </c>
    </row>
    <row r="947" spans="1:15">
      <c r="A947" s="146">
        <v>285</v>
      </c>
      <c r="B947" s="155"/>
      <c r="C947" s="156" t="s">
        <v>1112</v>
      </c>
      <c r="D947" s="146" t="s">
        <v>74</v>
      </c>
      <c r="E947" s="146">
        <v>8000</v>
      </c>
      <c r="F947" s="155"/>
      <c r="G947" s="155"/>
      <c r="H947" s="155"/>
      <c r="I947" s="155"/>
      <c r="J947" s="155"/>
      <c r="K947" s="155"/>
      <c r="L947" s="155"/>
      <c r="M947" s="155"/>
      <c r="N947" s="146">
        <v>1</v>
      </c>
      <c r="O947" s="155">
        <f t="shared" si="71"/>
        <v>8000</v>
      </c>
    </row>
    <row r="948" spans="1:15">
      <c r="A948" s="146">
        <v>286</v>
      </c>
      <c r="B948" s="155"/>
      <c r="C948" s="156" t="s">
        <v>1113</v>
      </c>
      <c r="D948" s="146" t="s">
        <v>74</v>
      </c>
      <c r="E948" s="146">
        <v>8000</v>
      </c>
      <c r="F948" s="155"/>
      <c r="G948" s="155"/>
      <c r="H948" s="155"/>
      <c r="I948" s="155"/>
      <c r="J948" s="155"/>
      <c r="K948" s="155"/>
      <c r="L948" s="155"/>
      <c r="M948" s="155"/>
      <c r="N948" s="146">
        <v>1</v>
      </c>
      <c r="O948" s="155">
        <f t="shared" si="71"/>
        <v>8000</v>
      </c>
    </row>
    <row r="949" spans="1:15">
      <c r="A949" s="146">
        <v>287</v>
      </c>
      <c r="B949" s="155"/>
      <c r="C949" s="156" t="s">
        <v>1114</v>
      </c>
      <c r="D949" s="146" t="s">
        <v>74</v>
      </c>
      <c r="E949" s="146">
        <v>8000</v>
      </c>
      <c r="F949" s="155"/>
      <c r="G949" s="155"/>
      <c r="H949" s="155"/>
      <c r="I949" s="155"/>
      <c r="J949" s="155"/>
      <c r="K949" s="155"/>
      <c r="L949" s="155"/>
      <c r="M949" s="155"/>
      <c r="N949" s="146">
        <v>1</v>
      </c>
      <c r="O949" s="155">
        <f t="shared" si="71"/>
        <v>8000</v>
      </c>
    </row>
    <row r="950" spans="1:15">
      <c r="A950" s="146">
        <v>288</v>
      </c>
      <c r="B950" s="155"/>
      <c r="C950" s="156" t="s">
        <v>1115</v>
      </c>
      <c r="D950" s="146" t="s">
        <v>74</v>
      </c>
      <c r="E950" s="146">
        <v>8850</v>
      </c>
      <c r="F950" s="155"/>
      <c r="G950" s="155"/>
      <c r="H950" s="155"/>
      <c r="I950" s="155"/>
      <c r="J950" s="155"/>
      <c r="K950" s="155"/>
      <c r="L950" s="155"/>
      <c r="M950" s="155"/>
      <c r="N950" s="146">
        <v>3</v>
      </c>
      <c r="O950" s="155">
        <f t="shared" si="71"/>
        <v>26550</v>
      </c>
    </row>
    <row r="951" spans="1:15">
      <c r="A951" s="146">
        <v>289</v>
      </c>
      <c r="B951" s="155"/>
      <c r="C951" s="156" t="s">
        <v>1116</v>
      </c>
      <c r="D951" s="146" t="s">
        <v>74</v>
      </c>
      <c r="E951" s="146">
        <v>8850</v>
      </c>
      <c r="F951" s="155"/>
      <c r="G951" s="155"/>
      <c r="H951" s="155"/>
      <c r="I951" s="155"/>
      <c r="J951" s="155"/>
      <c r="K951" s="155"/>
      <c r="L951" s="155"/>
      <c r="M951" s="155"/>
      <c r="N951" s="146">
        <v>1</v>
      </c>
      <c r="O951" s="155">
        <f t="shared" si="71"/>
        <v>8850</v>
      </c>
    </row>
    <row r="952" spans="1:15">
      <c r="A952" s="146">
        <v>290</v>
      </c>
      <c r="B952" s="155"/>
      <c r="C952" s="156" t="s">
        <v>1117</v>
      </c>
      <c r="D952" s="146" t="s">
        <v>74</v>
      </c>
      <c r="E952" s="146">
        <v>624</v>
      </c>
      <c r="F952" s="155"/>
      <c r="G952" s="155"/>
      <c r="H952" s="155"/>
      <c r="I952" s="155"/>
      <c r="J952" s="155"/>
      <c r="K952" s="155"/>
      <c r="L952" s="155"/>
      <c r="M952" s="155"/>
      <c r="N952" s="146">
        <v>2</v>
      </c>
      <c r="O952" s="155">
        <f t="shared" si="71"/>
        <v>1248</v>
      </c>
    </row>
    <row r="953" spans="1:15">
      <c r="A953" s="146">
        <v>291</v>
      </c>
      <c r="B953" s="155"/>
      <c r="C953" s="156" t="s">
        <v>1118</v>
      </c>
      <c r="D953" s="146" t="s">
        <v>74</v>
      </c>
      <c r="E953" s="146">
        <v>624</v>
      </c>
      <c r="F953" s="155"/>
      <c r="G953" s="155"/>
      <c r="H953" s="155"/>
      <c r="I953" s="155"/>
      <c r="J953" s="155"/>
      <c r="K953" s="155"/>
      <c r="L953" s="155"/>
      <c r="M953" s="155"/>
      <c r="N953" s="146">
        <v>8</v>
      </c>
      <c r="O953" s="155">
        <f t="shared" si="71"/>
        <v>4992</v>
      </c>
    </row>
    <row r="954" spans="1:15">
      <c r="A954" s="146">
        <v>292</v>
      </c>
      <c r="B954" s="155"/>
      <c r="C954" s="156" t="s">
        <v>1119</v>
      </c>
      <c r="D954" s="146" t="s">
        <v>74</v>
      </c>
      <c r="E954" s="146">
        <v>624</v>
      </c>
      <c r="F954" s="155"/>
      <c r="G954" s="155"/>
      <c r="H954" s="155"/>
      <c r="I954" s="155"/>
      <c r="J954" s="155"/>
      <c r="K954" s="155"/>
      <c r="L954" s="155"/>
      <c r="M954" s="155"/>
      <c r="N954" s="146">
        <v>3</v>
      </c>
      <c r="O954" s="155">
        <f t="shared" si="71"/>
        <v>1872</v>
      </c>
    </row>
    <row r="955" spans="1:15">
      <c r="A955" s="146">
        <v>293</v>
      </c>
      <c r="B955" s="155"/>
      <c r="C955" s="156" t="s">
        <v>1120</v>
      </c>
      <c r="D955" s="146" t="s">
        <v>74</v>
      </c>
      <c r="E955" s="146">
        <v>624</v>
      </c>
      <c r="F955" s="155"/>
      <c r="G955" s="155"/>
      <c r="H955" s="155"/>
      <c r="I955" s="155"/>
      <c r="J955" s="155"/>
      <c r="K955" s="155"/>
      <c r="L955" s="155"/>
      <c r="M955" s="155"/>
      <c r="N955" s="146">
        <v>4</v>
      </c>
      <c r="O955" s="155">
        <f t="shared" si="71"/>
        <v>2496</v>
      </c>
    </row>
    <row r="956" spans="1:15">
      <c r="A956" s="146">
        <v>294</v>
      </c>
      <c r="B956" s="155"/>
      <c r="C956" s="156" t="s">
        <v>1121</v>
      </c>
      <c r="D956" s="146" t="s">
        <v>74</v>
      </c>
      <c r="E956" s="146">
        <v>450</v>
      </c>
      <c r="F956" s="155"/>
      <c r="G956" s="155"/>
      <c r="H956" s="155"/>
      <c r="I956" s="155"/>
      <c r="J956" s="155"/>
      <c r="K956" s="155"/>
      <c r="L956" s="155"/>
      <c r="M956" s="155"/>
      <c r="N956" s="146">
        <v>2</v>
      </c>
      <c r="O956" s="155">
        <f t="shared" si="71"/>
        <v>900</v>
      </c>
    </row>
    <row r="957" spans="1:15">
      <c r="A957" s="146">
        <v>295</v>
      </c>
      <c r="B957" s="155"/>
      <c r="C957" s="156" t="s">
        <v>1122</v>
      </c>
      <c r="D957" s="146" t="s">
        <v>74</v>
      </c>
      <c r="E957" s="146">
        <v>450</v>
      </c>
      <c r="F957" s="155"/>
      <c r="G957" s="155"/>
      <c r="H957" s="155"/>
      <c r="I957" s="155"/>
      <c r="J957" s="155"/>
      <c r="K957" s="155"/>
      <c r="L957" s="155"/>
      <c r="M957" s="155"/>
      <c r="N957" s="146">
        <v>4</v>
      </c>
      <c r="O957" s="155">
        <f t="shared" si="71"/>
        <v>1800</v>
      </c>
    </row>
    <row r="958" spans="1:15" ht="25.5">
      <c r="A958" s="146">
        <v>296</v>
      </c>
      <c r="B958" s="155"/>
      <c r="C958" s="156" t="s">
        <v>1123</v>
      </c>
      <c r="D958" s="146" t="s">
        <v>74</v>
      </c>
      <c r="E958" s="146">
        <v>1000</v>
      </c>
      <c r="F958" s="155"/>
      <c r="G958" s="155"/>
      <c r="H958" s="155"/>
      <c r="I958" s="155"/>
      <c r="J958" s="155"/>
      <c r="K958" s="155"/>
      <c r="L958" s="155"/>
      <c r="M958" s="155"/>
      <c r="N958" s="146">
        <v>1</v>
      </c>
      <c r="O958" s="155">
        <f t="shared" si="71"/>
        <v>1000</v>
      </c>
    </row>
    <row r="959" spans="1:15">
      <c r="A959" s="146">
        <v>297</v>
      </c>
      <c r="B959" s="155"/>
      <c r="C959" s="156" t="s">
        <v>1124</v>
      </c>
      <c r="D959" s="146" t="s">
        <v>74</v>
      </c>
      <c r="E959" s="146">
        <v>100</v>
      </c>
      <c r="F959" s="155"/>
      <c r="G959" s="155"/>
      <c r="H959" s="155"/>
      <c r="I959" s="155"/>
      <c r="J959" s="155"/>
      <c r="K959" s="155"/>
      <c r="L959" s="155"/>
      <c r="M959" s="155"/>
      <c r="N959" s="146">
        <v>1</v>
      </c>
      <c r="O959" s="155">
        <f t="shared" si="71"/>
        <v>100</v>
      </c>
    </row>
    <row r="960" spans="1:15">
      <c r="A960" s="146">
        <v>298</v>
      </c>
      <c r="B960" s="155"/>
      <c r="C960" s="156" t="s">
        <v>1125</v>
      </c>
      <c r="D960" s="146" t="s">
        <v>74</v>
      </c>
      <c r="E960" s="146">
        <v>5</v>
      </c>
      <c r="F960" s="155"/>
      <c r="G960" s="155"/>
      <c r="H960" s="155"/>
      <c r="I960" s="155"/>
      <c r="J960" s="155"/>
      <c r="K960" s="155"/>
      <c r="L960" s="155"/>
      <c r="M960" s="155"/>
      <c r="N960" s="146">
        <v>1</v>
      </c>
      <c r="O960" s="155">
        <f t="shared" si="71"/>
        <v>5</v>
      </c>
    </row>
    <row r="961" spans="1:15" ht="25.5">
      <c r="A961" s="146">
        <v>299</v>
      </c>
      <c r="B961" s="155"/>
      <c r="C961" s="156" t="s">
        <v>1126</v>
      </c>
      <c r="D961" s="146" t="s">
        <v>74</v>
      </c>
      <c r="E961" s="146">
        <v>19777</v>
      </c>
      <c r="F961" s="155"/>
      <c r="G961" s="155"/>
      <c r="H961" s="155"/>
      <c r="I961" s="155"/>
      <c r="J961" s="155"/>
      <c r="K961" s="155"/>
      <c r="L961" s="155"/>
      <c r="M961" s="155"/>
      <c r="N961" s="146">
        <v>1</v>
      </c>
      <c r="O961" s="155">
        <f t="shared" si="71"/>
        <v>19777</v>
      </c>
    </row>
    <row r="962" spans="1:15">
      <c r="A962" s="146">
        <v>300</v>
      </c>
      <c r="B962" s="155"/>
      <c r="C962" s="156" t="s">
        <v>1127</v>
      </c>
      <c r="D962" s="146" t="s">
        <v>74</v>
      </c>
      <c r="E962" s="146">
        <v>105</v>
      </c>
      <c r="F962" s="155"/>
      <c r="G962" s="155"/>
      <c r="H962" s="155"/>
      <c r="I962" s="155"/>
      <c r="J962" s="155"/>
      <c r="K962" s="155"/>
      <c r="L962" s="155"/>
      <c r="M962" s="155"/>
      <c r="N962" s="146">
        <v>4</v>
      </c>
      <c r="O962" s="155">
        <f t="shared" si="71"/>
        <v>420</v>
      </c>
    </row>
    <row r="963" spans="1:15">
      <c r="A963" s="146">
        <v>301</v>
      </c>
      <c r="B963" s="155"/>
      <c r="C963" s="156" t="s">
        <v>1128</v>
      </c>
      <c r="D963" s="146" t="s">
        <v>74</v>
      </c>
      <c r="E963" s="146">
        <v>1</v>
      </c>
      <c r="F963" s="155"/>
      <c r="G963" s="155"/>
      <c r="H963" s="155"/>
      <c r="I963" s="155"/>
      <c r="J963" s="155"/>
      <c r="K963" s="155"/>
      <c r="L963" s="155"/>
      <c r="M963" s="155"/>
      <c r="N963" s="146">
        <v>4</v>
      </c>
      <c r="O963" s="155">
        <f t="shared" si="71"/>
        <v>4</v>
      </c>
    </row>
    <row r="964" spans="1:15">
      <c r="A964" s="146">
        <v>302</v>
      </c>
      <c r="B964" s="155"/>
      <c r="C964" s="156" t="s">
        <v>1129</v>
      </c>
      <c r="D964" s="146" t="s">
        <v>74</v>
      </c>
      <c r="E964" s="146">
        <v>5</v>
      </c>
      <c r="F964" s="155"/>
      <c r="G964" s="155"/>
      <c r="H964" s="155"/>
      <c r="I964" s="155"/>
      <c r="J964" s="155"/>
      <c r="K964" s="155"/>
      <c r="L964" s="155"/>
      <c r="M964" s="155"/>
      <c r="N964" s="146">
        <v>16</v>
      </c>
      <c r="O964" s="155">
        <f t="shared" si="71"/>
        <v>80</v>
      </c>
    </row>
    <row r="965" spans="1:15">
      <c r="A965" s="146">
        <v>303</v>
      </c>
      <c r="B965" s="155"/>
      <c r="C965" s="156" t="s">
        <v>1130</v>
      </c>
      <c r="D965" s="146" t="s">
        <v>74</v>
      </c>
      <c r="E965" s="146">
        <v>0.5</v>
      </c>
      <c r="F965" s="155"/>
      <c r="G965" s="155"/>
      <c r="H965" s="155"/>
      <c r="I965" s="155"/>
      <c r="J965" s="155"/>
      <c r="K965" s="155"/>
      <c r="L965" s="155"/>
      <c r="M965" s="155"/>
      <c r="N965" s="146">
        <v>10</v>
      </c>
      <c r="O965" s="155">
        <f t="shared" si="71"/>
        <v>5</v>
      </c>
    </row>
    <row r="966" spans="1:15">
      <c r="A966" s="146">
        <v>304</v>
      </c>
      <c r="B966" s="155"/>
      <c r="C966" s="156" t="s">
        <v>1131</v>
      </c>
      <c r="D966" s="146" t="s">
        <v>74</v>
      </c>
      <c r="E966" s="146">
        <v>2.5</v>
      </c>
      <c r="F966" s="155"/>
      <c r="G966" s="155"/>
      <c r="H966" s="155"/>
      <c r="I966" s="155"/>
      <c r="J966" s="155"/>
      <c r="K966" s="155"/>
      <c r="L966" s="155"/>
      <c r="M966" s="155"/>
      <c r="N966" s="146">
        <v>6</v>
      </c>
      <c r="O966" s="155">
        <f t="shared" si="71"/>
        <v>15</v>
      </c>
    </row>
    <row r="967" spans="1:15">
      <c r="A967" s="146">
        <v>305</v>
      </c>
      <c r="B967" s="155"/>
      <c r="C967" s="156" t="s">
        <v>1132</v>
      </c>
      <c r="D967" s="146" t="s">
        <v>74</v>
      </c>
      <c r="E967" s="146">
        <v>0.5</v>
      </c>
      <c r="F967" s="155"/>
      <c r="G967" s="155"/>
      <c r="H967" s="155"/>
      <c r="I967" s="155"/>
      <c r="J967" s="155"/>
      <c r="K967" s="155"/>
      <c r="L967" s="155"/>
      <c r="M967" s="155"/>
      <c r="N967" s="146">
        <v>18</v>
      </c>
      <c r="O967" s="155">
        <f t="shared" si="71"/>
        <v>9</v>
      </c>
    </row>
    <row r="968" spans="1:15">
      <c r="A968" s="146">
        <v>306</v>
      </c>
      <c r="B968" s="155"/>
      <c r="C968" s="156" t="s">
        <v>1133</v>
      </c>
      <c r="D968" s="146" t="s">
        <v>74</v>
      </c>
      <c r="E968" s="146">
        <v>80</v>
      </c>
      <c r="F968" s="155"/>
      <c r="G968" s="155"/>
      <c r="H968" s="155"/>
      <c r="I968" s="155"/>
      <c r="J968" s="155"/>
      <c r="K968" s="155"/>
      <c r="L968" s="155"/>
      <c r="M968" s="155"/>
      <c r="N968" s="146">
        <v>9</v>
      </c>
      <c r="O968" s="155">
        <f t="shared" si="71"/>
        <v>720</v>
      </c>
    </row>
    <row r="969" spans="1:15">
      <c r="A969" s="146">
        <v>307</v>
      </c>
      <c r="B969" s="155"/>
      <c r="C969" s="156" t="s">
        <v>1134</v>
      </c>
      <c r="D969" s="146" t="s">
        <v>74</v>
      </c>
      <c r="E969" s="146">
        <v>25</v>
      </c>
      <c r="F969" s="155"/>
      <c r="G969" s="155"/>
      <c r="H969" s="155"/>
      <c r="I969" s="155"/>
      <c r="J969" s="155"/>
      <c r="K969" s="155"/>
      <c r="L969" s="155"/>
      <c r="M969" s="155"/>
      <c r="N969" s="146">
        <v>18</v>
      </c>
      <c r="O969" s="155">
        <f t="shared" si="71"/>
        <v>450</v>
      </c>
    </row>
    <row r="970" spans="1:15">
      <c r="A970" s="146">
        <v>308</v>
      </c>
      <c r="B970" s="155"/>
      <c r="C970" s="156" t="s">
        <v>1135</v>
      </c>
      <c r="D970" s="146" t="s">
        <v>74</v>
      </c>
      <c r="E970" s="146">
        <v>2</v>
      </c>
      <c r="F970" s="155"/>
      <c r="G970" s="155"/>
      <c r="H970" s="155"/>
      <c r="I970" s="155"/>
      <c r="J970" s="155"/>
      <c r="K970" s="155"/>
      <c r="L970" s="155"/>
      <c r="M970" s="155"/>
      <c r="N970" s="146">
        <v>8</v>
      </c>
      <c r="O970" s="155">
        <f t="shared" si="71"/>
        <v>16</v>
      </c>
    </row>
    <row r="971" spans="1:15">
      <c r="A971" s="146">
        <v>309</v>
      </c>
      <c r="B971" s="155"/>
      <c r="C971" s="156" t="s">
        <v>1136</v>
      </c>
      <c r="D971" s="146" t="s">
        <v>74</v>
      </c>
      <c r="E971" s="146">
        <v>8</v>
      </c>
      <c r="F971" s="155"/>
      <c r="G971" s="155"/>
      <c r="H971" s="155"/>
      <c r="I971" s="155"/>
      <c r="J971" s="155"/>
      <c r="K971" s="155"/>
      <c r="L971" s="155"/>
      <c r="M971" s="155"/>
      <c r="N971" s="146">
        <v>20</v>
      </c>
      <c r="O971" s="155">
        <f t="shared" si="71"/>
        <v>160</v>
      </c>
    </row>
    <row r="972" spans="1:15">
      <c r="A972" s="146">
        <v>310</v>
      </c>
      <c r="B972" s="155"/>
      <c r="C972" s="156" t="s">
        <v>1137</v>
      </c>
      <c r="D972" s="146" t="s">
        <v>74</v>
      </c>
      <c r="E972" s="146">
        <v>0.5</v>
      </c>
      <c r="F972" s="155"/>
      <c r="G972" s="155"/>
      <c r="H972" s="155"/>
      <c r="I972" s="155"/>
      <c r="J972" s="155"/>
      <c r="K972" s="155"/>
      <c r="L972" s="155"/>
      <c r="M972" s="155"/>
      <c r="N972" s="146">
        <v>4</v>
      </c>
      <c r="O972" s="155">
        <f t="shared" si="71"/>
        <v>2</v>
      </c>
    </row>
    <row r="973" spans="1:15">
      <c r="A973" s="146">
        <v>311</v>
      </c>
      <c r="B973" s="155"/>
      <c r="C973" s="156" t="s">
        <v>1138</v>
      </c>
      <c r="D973" s="146" t="s">
        <v>74</v>
      </c>
      <c r="E973" s="146">
        <v>7</v>
      </c>
      <c r="F973" s="155"/>
      <c r="G973" s="155"/>
      <c r="H973" s="155"/>
      <c r="I973" s="155"/>
      <c r="J973" s="155"/>
      <c r="K973" s="155"/>
      <c r="L973" s="155"/>
      <c r="M973" s="155"/>
      <c r="N973" s="146">
        <v>6</v>
      </c>
      <c r="O973" s="155">
        <f t="shared" si="71"/>
        <v>42</v>
      </c>
    </row>
    <row r="974" spans="1:15">
      <c r="A974" s="146">
        <v>312</v>
      </c>
      <c r="B974" s="155"/>
      <c r="C974" s="156" t="s">
        <v>1139</v>
      </c>
      <c r="D974" s="146" t="s">
        <v>74</v>
      </c>
      <c r="E974" s="146">
        <v>100</v>
      </c>
      <c r="F974" s="155"/>
      <c r="G974" s="155"/>
      <c r="H974" s="155"/>
      <c r="I974" s="155"/>
      <c r="J974" s="155"/>
      <c r="K974" s="155"/>
      <c r="L974" s="155"/>
      <c r="M974" s="155"/>
      <c r="N974" s="146">
        <v>10</v>
      </c>
      <c r="O974" s="155">
        <f t="shared" si="71"/>
        <v>1000</v>
      </c>
    </row>
    <row r="975" spans="1:15" ht="25.5">
      <c r="A975" s="146">
        <v>313</v>
      </c>
      <c r="B975" s="155"/>
      <c r="C975" s="156" t="s">
        <v>1140</v>
      </c>
      <c r="D975" s="146" t="s">
        <v>74</v>
      </c>
      <c r="E975" s="146">
        <v>10</v>
      </c>
      <c r="F975" s="155"/>
      <c r="G975" s="155"/>
      <c r="H975" s="155"/>
      <c r="I975" s="155"/>
      <c r="J975" s="155"/>
      <c r="K975" s="155"/>
      <c r="L975" s="155"/>
      <c r="M975" s="155"/>
      <c r="N975" s="146">
        <v>97</v>
      </c>
      <c r="O975" s="155">
        <f t="shared" si="71"/>
        <v>970</v>
      </c>
    </row>
    <row r="976" spans="1:15">
      <c r="A976" s="146">
        <v>314</v>
      </c>
      <c r="B976" s="155"/>
      <c r="C976" s="156" t="s">
        <v>1141</v>
      </c>
      <c r="D976" s="146" t="s">
        <v>74</v>
      </c>
      <c r="E976" s="146">
        <v>0.5</v>
      </c>
      <c r="F976" s="155"/>
      <c r="G976" s="155"/>
      <c r="H976" s="155"/>
      <c r="I976" s="155"/>
      <c r="J976" s="155"/>
      <c r="K976" s="155"/>
      <c r="L976" s="155"/>
      <c r="M976" s="155"/>
      <c r="N976" s="146">
        <v>17</v>
      </c>
      <c r="O976" s="155">
        <f t="shared" si="71"/>
        <v>8.5</v>
      </c>
    </row>
    <row r="977" spans="1:15">
      <c r="A977" s="146">
        <v>315</v>
      </c>
      <c r="B977" s="155"/>
      <c r="C977" s="156" t="s">
        <v>1142</v>
      </c>
      <c r="D977" s="146" t="s">
        <v>74</v>
      </c>
      <c r="E977" s="146">
        <v>100</v>
      </c>
      <c r="F977" s="155"/>
      <c r="G977" s="155"/>
      <c r="H977" s="155"/>
      <c r="I977" s="155"/>
      <c r="J977" s="155"/>
      <c r="K977" s="155"/>
      <c r="L977" s="155"/>
      <c r="M977" s="155"/>
      <c r="N977" s="146">
        <v>1</v>
      </c>
      <c r="O977" s="155">
        <f t="shared" si="71"/>
        <v>100</v>
      </c>
    </row>
    <row r="978" spans="1:15">
      <c r="A978" s="146">
        <v>316</v>
      </c>
      <c r="B978" s="155"/>
      <c r="C978" s="156" t="s">
        <v>1143</v>
      </c>
      <c r="D978" s="146" t="s">
        <v>74</v>
      </c>
      <c r="E978" s="146">
        <v>0.5</v>
      </c>
      <c r="F978" s="155"/>
      <c r="G978" s="155"/>
      <c r="H978" s="155"/>
      <c r="I978" s="155"/>
      <c r="J978" s="155"/>
      <c r="K978" s="155"/>
      <c r="L978" s="155"/>
      <c r="M978" s="155"/>
      <c r="N978" s="146">
        <v>72</v>
      </c>
      <c r="O978" s="155">
        <f t="shared" si="71"/>
        <v>36</v>
      </c>
    </row>
    <row r="979" spans="1:15">
      <c r="A979" s="146">
        <v>317</v>
      </c>
      <c r="B979" s="155"/>
      <c r="C979" s="156" t="s">
        <v>1144</v>
      </c>
      <c r="D979" s="146" t="s">
        <v>74</v>
      </c>
      <c r="E979" s="146">
        <v>0.5</v>
      </c>
      <c r="F979" s="155"/>
      <c r="G979" s="155"/>
      <c r="H979" s="155"/>
      <c r="I979" s="155"/>
      <c r="J979" s="155"/>
      <c r="K979" s="155"/>
      <c r="L979" s="155"/>
      <c r="M979" s="155"/>
      <c r="N979" s="146">
        <v>78</v>
      </c>
      <c r="O979" s="155">
        <f t="shared" si="71"/>
        <v>39</v>
      </c>
    </row>
    <row r="980" spans="1:15" ht="25.5">
      <c r="A980" s="146">
        <v>318</v>
      </c>
      <c r="B980" s="155"/>
      <c r="C980" s="156" t="s">
        <v>1145</v>
      </c>
      <c r="D980" s="146" t="s">
        <v>74</v>
      </c>
      <c r="E980" s="146">
        <v>35</v>
      </c>
      <c r="F980" s="155"/>
      <c r="G980" s="155"/>
      <c r="H980" s="155"/>
      <c r="I980" s="155"/>
      <c r="J980" s="155"/>
      <c r="K980" s="155"/>
      <c r="L980" s="155"/>
      <c r="M980" s="155"/>
      <c r="N980" s="146">
        <v>20</v>
      </c>
      <c r="O980" s="155">
        <f t="shared" si="71"/>
        <v>700</v>
      </c>
    </row>
    <row r="981" spans="1:15">
      <c r="A981" s="146">
        <v>319</v>
      </c>
      <c r="B981" s="155"/>
      <c r="C981" s="156" t="s">
        <v>1146</v>
      </c>
      <c r="D981" s="146" t="s">
        <v>74</v>
      </c>
      <c r="E981" s="146">
        <v>35</v>
      </c>
      <c r="F981" s="155"/>
      <c r="G981" s="155"/>
      <c r="H981" s="155"/>
      <c r="I981" s="155"/>
      <c r="J981" s="155"/>
      <c r="K981" s="155"/>
      <c r="L981" s="155"/>
      <c r="M981" s="155"/>
      <c r="N981" s="146">
        <v>20</v>
      </c>
      <c r="O981" s="155">
        <f t="shared" si="71"/>
        <v>700</v>
      </c>
    </row>
    <row r="982" spans="1:15">
      <c r="A982" s="146">
        <v>320</v>
      </c>
      <c r="B982" s="155"/>
      <c r="C982" s="156" t="s">
        <v>1147</v>
      </c>
      <c r="D982" s="146" t="s">
        <v>74</v>
      </c>
      <c r="E982" s="146">
        <v>0.5</v>
      </c>
      <c r="F982" s="155"/>
      <c r="G982" s="155"/>
      <c r="H982" s="155"/>
      <c r="I982" s="155"/>
      <c r="J982" s="155"/>
      <c r="K982" s="155"/>
      <c r="L982" s="155"/>
      <c r="M982" s="155"/>
      <c r="N982" s="146">
        <v>79</v>
      </c>
      <c r="O982" s="155">
        <f t="shared" si="71"/>
        <v>39.5</v>
      </c>
    </row>
    <row r="983" spans="1:15">
      <c r="A983" s="146">
        <v>321</v>
      </c>
      <c r="B983" s="155"/>
      <c r="C983" s="156" t="s">
        <v>1148</v>
      </c>
      <c r="D983" s="146" t="s">
        <v>74</v>
      </c>
      <c r="E983" s="146">
        <v>50</v>
      </c>
      <c r="F983" s="155"/>
      <c r="G983" s="155"/>
      <c r="H983" s="155"/>
      <c r="I983" s="155"/>
      <c r="J983" s="155"/>
      <c r="K983" s="155"/>
      <c r="L983" s="155"/>
      <c r="M983" s="155"/>
      <c r="N983" s="146">
        <v>74</v>
      </c>
      <c r="O983" s="155">
        <f t="shared" si="71"/>
        <v>3700</v>
      </c>
    </row>
    <row r="984" spans="1:15">
      <c r="A984" s="146">
        <v>322</v>
      </c>
      <c r="B984" s="155"/>
      <c r="C984" s="156" t="s">
        <v>1149</v>
      </c>
      <c r="D984" s="146" t="s">
        <v>74</v>
      </c>
      <c r="E984" s="146">
        <v>0.5</v>
      </c>
      <c r="F984" s="155"/>
      <c r="G984" s="155"/>
      <c r="H984" s="155"/>
      <c r="I984" s="155"/>
      <c r="J984" s="155"/>
      <c r="K984" s="155"/>
      <c r="L984" s="155"/>
      <c r="M984" s="155"/>
      <c r="N984" s="146">
        <v>390</v>
      </c>
      <c r="O984" s="155">
        <f t="shared" ref="O984:O1047" si="72">(E984*N984)</f>
        <v>195</v>
      </c>
    </row>
    <row r="985" spans="1:15">
      <c r="A985" s="146">
        <v>323</v>
      </c>
      <c r="B985" s="155"/>
      <c r="C985" s="156" t="s">
        <v>1150</v>
      </c>
      <c r="D985" s="146" t="s">
        <v>74</v>
      </c>
      <c r="E985" s="146">
        <v>0.5</v>
      </c>
      <c r="F985" s="155"/>
      <c r="G985" s="155"/>
      <c r="H985" s="155"/>
      <c r="I985" s="155"/>
      <c r="J985" s="155"/>
      <c r="K985" s="155"/>
      <c r="L985" s="155"/>
      <c r="M985" s="155"/>
      <c r="N985" s="146">
        <v>384</v>
      </c>
      <c r="O985" s="155">
        <f t="shared" si="72"/>
        <v>192</v>
      </c>
    </row>
    <row r="986" spans="1:15">
      <c r="A986" s="146">
        <v>324</v>
      </c>
      <c r="B986" s="155"/>
      <c r="C986" s="156" t="s">
        <v>1151</v>
      </c>
      <c r="D986" s="146" t="s">
        <v>74</v>
      </c>
      <c r="E986" s="146">
        <v>0.5</v>
      </c>
      <c r="F986" s="155"/>
      <c r="G986" s="155"/>
      <c r="H986" s="155"/>
      <c r="I986" s="155"/>
      <c r="J986" s="155"/>
      <c r="K986" s="155"/>
      <c r="L986" s="155"/>
      <c r="M986" s="155"/>
      <c r="N986" s="146">
        <v>50</v>
      </c>
      <c r="O986" s="155">
        <f t="shared" si="72"/>
        <v>25</v>
      </c>
    </row>
    <row r="987" spans="1:15">
      <c r="A987" s="146">
        <v>325</v>
      </c>
      <c r="B987" s="155"/>
      <c r="C987" s="156" t="s">
        <v>1152</v>
      </c>
      <c r="D987" s="146" t="s">
        <v>74</v>
      </c>
      <c r="E987" s="146">
        <v>1</v>
      </c>
      <c r="F987" s="155"/>
      <c r="G987" s="155"/>
      <c r="H987" s="155"/>
      <c r="I987" s="155"/>
      <c r="J987" s="155"/>
      <c r="K987" s="155"/>
      <c r="L987" s="155"/>
      <c r="M987" s="155"/>
      <c r="N987" s="146">
        <v>20</v>
      </c>
      <c r="O987" s="155">
        <f t="shared" si="72"/>
        <v>20</v>
      </c>
    </row>
    <row r="988" spans="1:15">
      <c r="A988" s="146">
        <v>326</v>
      </c>
      <c r="B988" s="155"/>
      <c r="C988" s="156" t="s">
        <v>1153</v>
      </c>
      <c r="D988" s="146" t="s">
        <v>74</v>
      </c>
      <c r="E988" s="146">
        <v>5</v>
      </c>
      <c r="F988" s="155"/>
      <c r="G988" s="155"/>
      <c r="H988" s="155"/>
      <c r="I988" s="155"/>
      <c r="J988" s="155"/>
      <c r="K988" s="155"/>
      <c r="L988" s="155"/>
      <c r="M988" s="155"/>
      <c r="N988" s="146">
        <v>50</v>
      </c>
      <c r="O988" s="155">
        <f t="shared" si="72"/>
        <v>250</v>
      </c>
    </row>
    <row r="989" spans="1:15">
      <c r="A989" s="146">
        <v>327</v>
      </c>
      <c r="B989" s="155"/>
      <c r="C989" s="156" t="s">
        <v>1154</v>
      </c>
      <c r="D989" s="146" t="s">
        <v>74</v>
      </c>
      <c r="E989" s="146">
        <v>0.5</v>
      </c>
      <c r="F989" s="155"/>
      <c r="G989" s="155"/>
      <c r="H989" s="155"/>
      <c r="I989" s="155"/>
      <c r="J989" s="155"/>
      <c r="K989" s="155"/>
      <c r="L989" s="155"/>
      <c r="M989" s="155"/>
      <c r="N989" s="146">
        <v>200</v>
      </c>
      <c r="O989" s="155">
        <f t="shared" si="72"/>
        <v>100</v>
      </c>
    </row>
    <row r="990" spans="1:15">
      <c r="A990" s="146">
        <v>328</v>
      </c>
      <c r="B990" s="155"/>
      <c r="C990" s="156" t="s">
        <v>1155</v>
      </c>
      <c r="D990" s="146" t="s">
        <v>74</v>
      </c>
      <c r="E990" s="146">
        <v>3.5</v>
      </c>
      <c r="F990" s="155"/>
      <c r="G990" s="155"/>
      <c r="H990" s="155"/>
      <c r="I990" s="155"/>
      <c r="J990" s="155"/>
      <c r="K990" s="155"/>
      <c r="L990" s="155"/>
      <c r="M990" s="155"/>
      <c r="N990" s="146">
        <v>48</v>
      </c>
      <c r="O990" s="155">
        <f t="shared" si="72"/>
        <v>168</v>
      </c>
    </row>
    <row r="991" spans="1:15">
      <c r="A991" s="146">
        <v>329</v>
      </c>
      <c r="B991" s="155"/>
      <c r="C991" s="156" t="s">
        <v>1156</v>
      </c>
      <c r="D991" s="146" t="s">
        <v>74</v>
      </c>
      <c r="E991" s="146">
        <v>2.5</v>
      </c>
      <c r="F991" s="155"/>
      <c r="G991" s="155"/>
      <c r="H991" s="155"/>
      <c r="I991" s="155"/>
      <c r="J991" s="155"/>
      <c r="K991" s="155"/>
      <c r="L991" s="155"/>
      <c r="M991" s="155"/>
      <c r="N991" s="146">
        <v>50</v>
      </c>
      <c r="O991" s="155">
        <f t="shared" si="72"/>
        <v>125</v>
      </c>
    </row>
    <row r="992" spans="1:15">
      <c r="A992" s="146">
        <v>330</v>
      </c>
      <c r="B992" s="155"/>
      <c r="C992" s="156" t="s">
        <v>1157</v>
      </c>
      <c r="D992" s="146" t="s">
        <v>74</v>
      </c>
      <c r="E992" s="146">
        <v>10</v>
      </c>
      <c r="F992" s="155"/>
      <c r="G992" s="155"/>
      <c r="H992" s="155"/>
      <c r="I992" s="155"/>
      <c r="J992" s="155"/>
      <c r="K992" s="155"/>
      <c r="L992" s="155"/>
      <c r="M992" s="155"/>
      <c r="N992" s="146">
        <v>2</v>
      </c>
      <c r="O992" s="155">
        <f t="shared" si="72"/>
        <v>20</v>
      </c>
    </row>
    <row r="993" spans="1:15">
      <c r="A993" s="146">
        <v>331</v>
      </c>
      <c r="B993" s="155"/>
      <c r="C993" s="156" t="s">
        <v>1158</v>
      </c>
      <c r="D993" s="146" t="s">
        <v>74</v>
      </c>
      <c r="E993" s="146">
        <v>0.5</v>
      </c>
      <c r="F993" s="155"/>
      <c r="G993" s="155"/>
      <c r="H993" s="155"/>
      <c r="I993" s="155"/>
      <c r="J993" s="155"/>
      <c r="K993" s="155"/>
      <c r="L993" s="155"/>
      <c r="M993" s="155"/>
      <c r="N993" s="146">
        <v>98</v>
      </c>
      <c r="O993" s="155">
        <f t="shared" si="72"/>
        <v>49</v>
      </c>
    </row>
    <row r="994" spans="1:15">
      <c r="A994" s="146">
        <v>332</v>
      </c>
      <c r="B994" s="155"/>
      <c r="C994" s="156" t="s">
        <v>1159</v>
      </c>
      <c r="D994" s="146" t="s">
        <v>74</v>
      </c>
      <c r="E994" s="146">
        <v>7.5</v>
      </c>
      <c r="F994" s="155"/>
      <c r="G994" s="155"/>
      <c r="H994" s="155"/>
      <c r="I994" s="155"/>
      <c r="J994" s="155"/>
      <c r="K994" s="155"/>
      <c r="L994" s="155"/>
      <c r="M994" s="155"/>
      <c r="N994" s="146">
        <v>667</v>
      </c>
      <c r="O994" s="155">
        <f t="shared" si="72"/>
        <v>5002.5</v>
      </c>
    </row>
    <row r="995" spans="1:15">
      <c r="A995" s="146">
        <v>333</v>
      </c>
      <c r="B995" s="155"/>
      <c r="C995" s="156" t="s">
        <v>1160</v>
      </c>
      <c r="D995" s="146" t="s">
        <v>74</v>
      </c>
      <c r="E995" s="146">
        <v>45</v>
      </c>
      <c r="F995" s="155"/>
      <c r="G995" s="155"/>
      <c r="H995" s="155"/>
      <c r="I995" s="155"/>
      <c r="J995" s="155"/>
      <c r="K995" s="155"/>
      <c r="L995" s="155"/>
      <c r="M995" s="155"/>
      <c r="N995" s="146">
        <v>120</v>
      </c>
      <c r="O995" s="155">
        <f t="shared" si="72"/>
        <v>5400</v>
      </c>
    </row>
    <row r="996" spans="1:15">
      <c r="A996" s="146">
        <v>334</v>
      </c>
      <c r="B996" s="155"/>
      <c r="C996" s="156" t="s">
        <v>1161</v>
      </c>
      <c r="D996" s="146" t="s">
        <v>74</v>
      </c>
      <c r="E996" s="146">
        <v>150</v>
      </c>
      <c r="F996" s="155"/>
      <c r="G996" s="155"/>
      <c r="H996" s="155"/>
      <c r="I996" s="155"/>
      <c r="J996" s="155"/>
      <c r="K996" s="155"/>
      <c r="L996" s="155"/>
      <c r="M996" s="155"/>
      <c r="N996" s="146">
        <v>3</v>
      </c>
      <c r="O996" s="155">
        <f t="shared" si="72"/>
        <v>450</v>
      </c>
    </row>
    <row r="997" spans="1:15">
      <c r="A997" s="146">
        <v>335</v>
      </c>
      <c r="B997" s="155"/>
      <c r="C997" s="156" t="s">
        <v>1162</v>
      </c>
      <c r="D997" s="146" t="s">
        <v>74</v>
      </c>
      <c r="E997" s="146">
        <v>200</v>
      </c>
      <c r="F997" s="155"/>
      <c r="G997" s="155"/>
      <c r="H997" s="155"/>
      <c r="I997" s="155"/>
      <c r="J997" s="155"/>
      <c r="K997" s="155"/>
      <c r="L997" s="155"/>
      <c r="M997" s="155"/>
      <c r="N997" s="146">
        <v>1</v>
      </c>
      <c r="O997" s="155">
        <f t="shared" si="72"/>
        <v>200</v>
      </c>
    </row>
    <row r="998" spans="1:15">
      <c r="A998" s="146">
        <v>336</v>
      </c>
      <c r="B998" s="155"/>
      <c r="C998" s="156" t="s">
        <v>1163</v>
      </c>
      <c r="D998" s="146" t="s">
        <v>74</v>
      </c>
      <c r="E998" s="146">
        <v>125</v>
      </c>
      <c r="F998" s="155"/>
      <c r="G998" s="155"/>
      <c r="H998" s="155"/>
      <c r="I998" s="155"/>
      <c r="J998" s="155"/>
      <c r="K998" s="155"/>
      <c r="L998" s="155"/>
      <c r="M998" s="155"/>
      <c r="N998" s="146">
        <v>2</v>
      </c>
      <c r="O998" s="155">
        <f t="shared" si="72"/>
        <v>250</v>
      </c>
    </row>
    <row r="999" spans="1:15">
      <c r="A999" s="146">
        <v>337</v>
      </c>
      <c r="B999" s="155"/>
      <c r="C999" s="156" t="s">
        <v>1164</v>
      </c>
      <c r="D999" s="146" t="s">
        <v>74</v>
      </c>
      <c r="E999" s="146">
        <v>4</v>
      </c>
      <c r="F999" s="155"/>
      <c r="G999" s="155"/>
      <c r="H999" s="155"/>
      <c r="I999" s="155"/>
      <c r="J999" s="155"/>
      <c r="K999" s="155"/>
      <c r="L999" s="155"/>
      <c r="M999" s="155"/>
      <c r="N999" s="146">
        <v>2</v>
      </c>
      <c r="O999" s="155">
        <f t="shared" si="72"/>
        <v>8</v>
      </c>
    </row>
    <row r="1000" spans="1:15">
      <c r="A1000" s="146">
        <v>338</v>
      </c>
      <c r="B1000" s="155"/>
      <c r="C1000" s="156" t="s">
        <v>1165</v>
      </c>
      <c r="D1000" s="146" t="s">
        <v>74</v>
      </c>
      <c r="E1000" s="146">
        <v>8</v>
      </c>
      <c r="F1000" s="155"/>
      <c r="G1000" s="155"/>
      <c r="H1000" s="155"/>
      <c r="I1000" s="155"/>
      <c r="J1000" s="155"/>
      <c r="K1000" s="155"/>
      <c r="L1000" s="155"/>
      <c r="M1000" s="155"/>
      <c r="N1000" s="146">
        <v>9</v>
      </c>
      <c r="O1000" s="155">
        <f t="shared" si="72"/>
        <v>72</v>
      </c>
    </row>
    <row r="1001" spans="1:15">
      <c r="A1001" s="146">
        <v>339</v>
      </c>
      <c r="B1001" s="155"/>
      <c r="C1001" s="156" t="s">
        <v>1166</v>
      </c>
      <c r="D1001" s="146" t="s">
        <v>74</v>
      </c>
      <c r="E1001" s="146">
        <v>4</v>
      </c>
      <c r="F1001" s="155"/>
      <c r="G1001" s="155"/>
      <c r="H1001" s="155"/>
      <c r="I1001" s="155"/>
      <c r="J1001" s="155"/>
      <c r="K1001" s="155"/>
      <c r="L1001" s="155"/>
      <c r="M1001" s="155"/>
      <c r="N1001" s="146">
        <v>6</v>
      </c>
      <c r="O1001" s="155">
        <f t="shared" si="72"/>
        <v>24</v>
      </c>
    </row>
    <row r="1002" spans="1:15">
      <c r="A1002" s="146">
        <v>340</v>
      </c>
      <c r="B1002" s="155"/>
      <c r="C1002" s="156" t="s">
        <v>1167</v>
      </c>
      <c r="D1002" s="146" t="s">
        <v>74</v>
      </c>
      <c r="E1002" s="146">
        <v>10</v>
      </c>
      <c r="F1002" s="155"/>
      <c r="G1002" s="155"/>
      <c r="H1002" s="155"/>
      <c r="I1002" s="155"/>
      <c r="J1002" s="155"/>
      <c r="K1002" s="155"/>
      <c r="L1002" s="155"/>
      <c r="M1002" s="155"/>
      <c r="N1002" s="146">
        <v>20</v>
      </c>
      <c r="O1002" s="155">
        <f t="shared" si="72"/>
        <v>200</v>
      </c>
    </row>
    <row r="1003" spans="1:15">
      <c r="A1003" s="146">
        <v>341</v>
      </c>
      <c r="B1003" s="155"/>
      <c r="C1003" s="156" t="s">
        <v>1168</v>
      </c>
      <c r="D1003" s="146" t="s">
        <v>74</v>
      </c>
      <c r="E1003" s="146">
        <v>3</v>
      </c>
      <c r="F1003" s="155"/>
      <c r="G1003" s="155"/>
      <c r="H1003" s="155"/>
      <c r="I1003" s="155"/>
      <c r="J1003" s="155"/>
      <c r="K1003" s="155"/>
      <c r="L1003" s="155"/>
      <c r="M1003" s="155"/>
      <c r="N1003" s="146">
        <v>12</v>
      </c>
      <c r="O1003" s="155">
        <f t="shared" si="72"/>
        <v>36</v>
      </c>
    </row>
    <row r="1004" spans="1:15">
      <c r="A1004" s="146">
        <v>342</v>
      </c>
      <c r="B1004" s="155"/>
      <c r="C1004" s="156" t="s">
        <v>1169</v>
      </c>
      <c r="D1004" s="146" t="s">
        <v>74</v>
      </c>
      <c r="E1004" s="146">
        <v>1</v>
      </c>
      <c r="F1004" s="155"/>
      <c r="G1004" s="155"/>
      <c r="H1004" s="155"/>
      <c r="I1004" s="155"/>
      <c r="J1004" s="155"/>
      <c r="K1004" s="155"/>
      <c r="L1004" s="155"/>
      <c r="M1004" s="155"/>
      <c r="N1004" s="146">
        <v>8</v>
      </c>
      <c r="O1004" s="155">
        <f t="shared" si="72"/>
        <v>8</v>
      </c>
    </row>
    <row r="1005" spans="1:15">
      <c r="A1005" s="146">
        <v>343</v>
      </c>
      <c r="B1005" s="155"/>
      <c r="C1005" s="156" t="s">
        <v>1170</v>
      </c>
      <c r="D1005" s="146" t="s">
        <v>74</v>
      </c>
      <c r="E1005" s="146">
        <v>0.25</v>
      </c>
      <c r="F1005" s="155"/>
      <c r="G1005" s="155"/>
      <c r="H1005" s="155"/>
      <c r="I1005" s="155"/>
      <c r="J1005" s="155"/>
      <c r="K1005" s="155"/>
      <c r="L1005" s="155"/>
      <c r="M1005" s="155"/>
      <c r="N1005" s="146">
        <v>13</v>
      </c>
      <c r="O1005" s="155">
        <f t="shared" si="72"/>
        <v>3.25</v>
      </c>
    </row>
    <row r="1006" spans="1:15">
      <c r="A1006" s="146">
        <v>344</v>
      </c>
      <c r="B1006" s="155"/>
      <c r="C1006" s="156" t="s">
        <v>1171</v>
      </c>
      <c r="D1006" s="146" t="s">
        <v>74</v>
      </c>
      <c r="E1006" s="146">
        <v>4</v>
      </c>
      <c r="F1006" s="155"/>
      <c r="G1006" s="155"/>
      <c r="H1006" s="155"/>
      <c r="I1006" s="155"/>
      <c r="J1006" s="155"/>
      <c r="K1006" s="155"/>
      <c r="L1006" s="155"/>
      <c r="M1006" s="155"/>
      <c r="N1006" s="146">
        <v>3</v>
      </c>
      <c r="O1006" s="155">
        <f t="shared" si="72"/>
        <v>12</v>
      </c>
    </row>
    <row r="1007" spans="1:15">
      <c r="A1007" s="146">
        <v>345</v>
      </c>
      <c r="B1007" s="155"/>
      <c r="C1007" s="156" t="s">
        <v>1172</v>
      </c>
      <c r="D1007" s="146" t="s">
        <v>74</v>
      </c>
      <c r="E1007" s="146">
        <v>85</v>
      </c>
      <c r="F1007" s="155"/>
      <c r="G1007" s="155"/>
      <c r="H1007" s="155"/>
      <c r="I1007" s="155"/>
      <c r="J1007" s="155"/>
      <c r="K1007" s="155"/>
      <c r="L1007" s="155"/>
      <c r="M1007" s="155"/>
      <c r="N1007" s="146">
        <v>2</v>
      </c>
      <c r="O1007" s="155">
        <f t="shared" si="72"/>
        <v>170</v>
      </c>
    </row>
    <row r="1008" spans="1:15">
      <c r="A1008" s="146">
        <v>346</v>
      </c>
      <c r="B1008" s="155"/>
      <c r="C1008" s="156" t="s">
        <v>1173</v>
      </c>
      <c r="D1008" s="146" t="s">
        <v>74</v>
      </c>
      <c r="E1008" s="146">
        <v>65</v>
      </c>
      <c r="F1008" s="155"/>
      <c r="G1008" s="155"/>
      <c r="H1008" s="155"/>
      <c r="I1008" s="155"/>
      <c r="J1008" s="155"/>
      <c r="K1008" s="155"/>
      <c r="L1008" s="155"/>
      <c r="M1008" s="155"/>
      <c r="N1008" s="146">
        <v>4</v>
      </c>
      <c r="O1008" s="155">
        <f t="shared" si="72"/>
        <v>260</v>
      </c>
    </row>
    <row r="1009" spans="1:15">
      <c r="A1009" s="146">
        <v>347</v>
      </c>
      <c r="B1009" s="155"/>
      <c r="C1009" s="156" t="s">
        <v>1174</v>
      </c>
      <c r="D1009" s="146" t="s">
        <v>74</v>
      </c>
      <c r="E1009" s="146">
        <v>10</v>
      </c>
      <c r="F1009" s="155"/>
      <c r="G1009" s="155"/>
      <c r="H1009" s="155"/>
      <c r="I1009" s="155"/>
      <c r="J1009" s="155"/>
      <c r="K1009" s="155"/>
      <c r="L1009" s="155"/>
      <c r="M1009" s="155"/>
      <c r="N1009" s="146">
        <v>2</v>
      </c>
      <c r="O1009" s="155">
        <f t="shared" si="72"/>
        <v>20</v>
      </c>
    </row>
    <row r="1010" spans="1:15">
      <c r="A1010" s="146">
        <v>348</v>
      </c>
      <c r="B1010" s="155"/>
      <c r="C1010" s="156" t="s">
        <v>1175</v>
      </c>
      <c r="D1010" s="146" t="s">
        <v>74</v>
      </c>
      <c r="E1010" s="146">
        <v>176</v>
      </c>
      <c r="F1010" s="155"/>
      <c r="G1010" s="155"/>
      <c r="H1010" s="155"/>
      <c r="I1010" s="155"/>
      <c r="J1010" s="155"/>
      <c r="K1010" s="155"/>
      <c r="L1010" s="155"/>
      <c r="M1010" s="155"/>
      <c r="N1010" s="146">
        <v>2</v>
      </c>
      <c r="O1010" s="155">
        <f t="shared" si="72"/>
        <v>352</v>
      </c>
    </row>
    <row r="1011" spans="1:15">
      <c r="A1011" s="146">
        <v>349</v>
      </c>
      <c r="B1011" s="155"/>
      <c r="C1011" s="156" t="s">
        <v>1176</v>
      </c>
      <c r="D1011" s="146" t="s">
        <v>74</v>
      </c>
      <c r="E1011" s="146">
        <v>500</v>
      </c>
      <c r="F1011" s="155"/>
      <c r="G1011" s="155"/>
      <c r="H1011" s="155"/>
      <c r="I1011" s="155"/>
      <c r="J1011" s="155"/>
      <c r="K1011" s="155"/>
      <c r="L1011" s="155"/>
      <c r="M1011" s="155"/>
      <c r="N1011" s="146">
        <v>1</v>
      </c>
      <c r="O1011" s="155">
        <f t="shared" si="72"/>
        <v>500</v>
      </c>
    </row>
    <row r="1012" spans="1:15" ht="25.5">
      <c r="A1012" s="146">
        <v>350</v>
      </c>
      <c r="B1012" s="155"/>
      <c r="C1012" s="156" t="s">
        <v>1177</v>
      </c>
      <c r="D1012" s="146" t="s">
        <v>74</v>
      </c>
      <c r="E1012" s="146">
        <v>250</v>
      </c>
      <c r="F1012" s="155"/>
      <c r="G1012" s="155"/>
      <c r="H1012" s="155"/>
      <c r="I1012" s="155"/>
      <c r="J1012" s="155"/>
      <c r="K1012" s="155"/>
      <c r="L1012" s="155"/>
      <c r="M1012" s="155"/>
      <c r="N1012" s="146">
        <v>1</v>
      </c>
      <c r="O1012" s="155">
        <f t="shared" si="72"/>
        <v>250</v>
      </c>
    </row>
    <row r="1013" spans="1:15" ht="25.5">
      <c r="A1013" s="146">
        <v>351</v>
      </c>
      <c r="B1013" s="155"/>
      <c r="C1013" s="156" t="s">
        <v>1178</v>
      </c>
      <c r="D1013" s="146" t="s">
        <v>74</v>
      </c>
      <c r="E1013" s="146">
        <v>200</v>
      </c>
      <c r="F1013" s="155"/>
      <c r="G1013" s="155"/>
      <c r="H1013" s="155"/>
      <c r="I1013" s="155"/>
      <c r="J1013" s="155"/>
      <c r="K1013" s="155"/>
      <c r="L1013" s="155"/>
      <c r="M1013" s="155"/>
      <c r="N1013" s="146">
        <v>1</v>
      </c>
      <c r="O1013" s="155">
        <f t="shared" si="72"/>
        <v>200</v>
      </c>
    </row>
    <row r="1014" spans="1:15" ht="25.5">
      <c r="A1014" s="146">
        <v>352</v>
      </c>
      <c r="B1014" s="155"/>
      <c r="C1014" s="156" t="s">
        <v>1179</v>
      </c>
      <c r="D1014" s="146" t="s">
        <v>74</v>
      </c>
      <c r="E1014" s="146">
        <v>200</v>
      </c>
      <c r="F1014" s="155"/>
      <c r="G1014" s="155"/>
      <c r="H1014" s="155"/>
      <c r="I1014" s="155"/>
      <c r="J1014" s="155"/>
      <c r="K1014" s="155"/>
      <c r="L1014" s="155"/>
      <c r="M1014" s="155"/>
      <c r="N1014" s="146">
        <v>2</v>
      </c>
      <c r="O1014" s="155">
        <f t="shared" si="72"/>
        <v>400</v>
      </c>
    </row>
    <row r="1015" spans="1:15" ht="25.5">
      <c r="A1015" s="146">
        <v>353</v>
      </c>
      <c r="B1015" s="155"/>
      <c r="C1015" s="156" t="s">
        <v>1180</v>
      </c>
      <c r="D1015" s="146" t="s">
        <v>74</v>
      </c>
      <c r="E1015" s="146">
        <v>200</v>
      </c>
      <c r="F1015" s="155"/>
      <c r="G1015" s="155"/>
      <c r="H1015" s="155"/>
      <c r="I1015" s="155"/>
      <c r="J1015" s="155"/>
      <c r="K1015" s="155"/>
      <c r="L1015" s="155"/>
      <c r="M1015" s="155"/>
      <c r="N1015" s="146">
        <v>2</v>
      </c>
      <c r="O1015" s="155">
        <f t="shared" si="72"/>
        <v>400</v>
      </c>
    </row>
    <row r="1016" spans="1:15">
      <c r="A1016" s="146">
        <v>354</v>
      </c>
      <c r="B1016" s="155"/>
      <c r="C1016" s="156" t="s">
        <v>1181</v>
      </c>
      <c r="D1016" s="146" t="s">
        <v>74</v>
      </c>
      <c r="E1016" s="146">
        <v>31.8</v>
      </c>
      <c r="F1016" s="155"/>
      <c r="G1016" s="155"/>
      <c r="H1016" s="155"/>
      <c r="I1016" s="155"/>
      <c r="J1016" s="155"/>
      <c r="K1016" s="155"/>
      <c r="L1016" s="155"/>
      <c r="M1016" s="155"/>
      <c r="N1016" s="146">
        <v>2</v>
      </c>
      <c r="O1016" s="155">
        <f t="shared" si="72"/>
        <v>63.6</v>
      </c>
    </row>
    <row r="1017" spans="1:15">
      <c r="A1017" s="146">
        <v>355</v>
      </c>
      <c r="B1017" s="155"/>
      <c r="C1017" s="156" t="s">
        <v>1182</v>
      </c>
      <c r="D1017" s="146" t="s">
        <v>74</v>
      </c>
      <c r="E1017" s="146">
        <v>11180</v>
      </c>
      <c r="F1017" s="155"/>
      <c r="G1017" s="155"/>
      <c r="H1017" s="155"/>
      <c r="I1017" s="155"/>
      <c r="J1017" s="155"/>
      <c r="K1017" s="155"/>
      <c r="L1017" s="155"/>
      <c r="M1017" s="155"/>
      <c r="N1017" s="146">
        <v>1</v>
      </c>
      <c r="O1017" s="155">
        <f t="shared" si="72"/>
        <v>11180</v>
      </c>
    </row>
    <row r="1018" spans="1:15">
      <c r="A1018" s="146">
        <v>356</v>
      </c>
      <c r="B1018" s="155"/>
      <c r="C1018" s="156" t="s">
        <v>1183</v>
      </c>
      <c r="D1018" s="146" t="s">
        <v>74</v>
      </c>
      <c r="E1018" s="157">
        <v>750</v>
      </c>
      <c r="F1018" s="155"/>
      <c r="G1018" s="155"/>
      <c r="H1018" s="155"/>
      <c r="I1018" s="155"/>
      <c r="J1018" s="155"/>
      <c r="K1018" s="155"/>
      <c r="L1018" s="155"/>
      <c r="M1018" s="155"/>
      <c r="N1018" s="157">
        <v>10</v>
      </c>
      <c r="O1018" s="155">
        <f t="shared" si="72"/>
        <v>7500</v>
      </c>
    </row>
    <row r="1019" spans="1:15" ht="25.5">
      <c r="A1019" s="146">
        <v>357</v>
      </c>
      <c r="B1019" s="155"/>
      <c r="C1019" s="156" t="s">
        <v>1184</v>
      </c>
      <c r="D1019" s="146" t="s">
        <v>74</v>
      </c>
      <c r="E1019" s="146">
        <v>250</v>
      </c>
      <c r="F1019" s="155"/>
      <c r="G1019" s="155"/>
      <c r="H1019" s="155"/>
      <c r="I1019" s="155"/>
      <c r="J1019" s="155"/>
      <c r="K1019" s="155"/>
      <c r="L1019" s="155"/>
      <c r="M1019" s="155"/>
      <c r="N1019" s="146">
        <v>1</v>
      </c>
      <c r="O1019" s="155">
        <f t="shared" si="72"/>
        <v>250</v>
      </c>
    </row>
    <row r="1020" spans="1:15" ht="25.5">
      <c r="A1020" s="146">
        <v>358</v>
      </c>
      <c r="B1020" s="155"/>
      <c r="C1020" s="156" t="s">
        <v>1185</v>
      </c>
      <c r="D1020" s="146" t="s">
        <v>74</v>
      </c>
      <c r="E1020" s="146">
        <v>250</v>
      </c>
      <c r="F1020" s="155"/>
      <c r="G1020" s="155"/>
      <c r="H1020" s="155"/>
      <c r="I1020" s="155"/>
      <c r="J1020" s="155"/>
      <c r="K1020" s="155"/>
      <c r="L1020" s="155"/>
      <c r="M1020" s="155"/>
      <c r="N1020" s="146">
        <v>2</v>
      </c>
      <c r="O1020" s="155">
        <f t="shared" si="72"/>
        <v>500</v>
      </c>
    </row>
    <row r="1021" spans="1:15" ht="25.5">
      <c r="A1021" s="146">
        <v>359</v>
      </c>
      <c r="B1021" s="155"/>
      <c r="C1021" s="156" t="s">
        <v>1186</v>
      </c>
      <c r="D1021" s="146" t="s">
        <v>74</v>
      </c>
      <c r="E1021" s="146">
        <v>300</v>
      </c>
      <c r="F1021" s="155"/>
      <c r="G1021" s="155"/>
      <c r="H1021" s="155"/>
      <c r="I1021" s="155"/>
      <c r="J1021" s="155"/>
      <c r="K1021" s="155"/>
      <c r="L1021" s="155"/>
      <c r="M1021" s="155"/>
      <c r="N1021" s="146">
        <v>2</v>
      </c>
      <c r="O1021" s="155">
        <f t="shared" si="72"/>
        <v>600</v>
      </c>
    </row>
    <row r="1022" spans="1:15" ht="25.5">
      <c r="A1022" s="146">
        <v>360</v>
      </c>
      <c r="B1022" s="155"/>
      <c r="C1022" s="156" t="s">
        <v>1187</v>
      </c>
      <c r="D1022" s="146" t="s">
        <v>74</v>
      </c>
      <c r="E1022" s="146">
        <v>100</v>
      </c>
      <c r="F1022" s="155"/>
      <c r="G1022" s="155"/>
      <c r="H1022" s="155"/>
      <c r="I1022" s="155"/>
      <c r="J1022" s="155"/>
      <c r="K1022" s="155"/>
      <c r="L1022" s="155"/>
      <c r="M1022" s="155"/>
      <c r="N1022" s="146">
        <v>2</v>
      </c>
      <c r="O1022" s="155">
        <f t="shared" si="72"/>
        <v>200</v>
      </c>
    </row>
    <row r="1023" spans="1:15" ht="25.5">
      <c r="A1023" s="146">
        <v>361</v>
      </c>
      <c r="B1023" s="155"/>
      <c r="C1023" s="156" t="s">
        <v>1188</v>
      </c>
      <c r="D1023" s="146" t="s">
        <v>74</v>
      </c>
      <c r="E1023" s="146">
        <v>1500</v>
      </c>
      <c r="F1023" s="155"/>
      <c r="G1023" s="155"/>
      <c r="H1023" s="155"/>
      <c r="I1023" s="155"/>
      <c r="J1023" s="155"/>
      <c r="K1023" s="155"/>
      <c r="L1023" s="155"/>
      <c r="M1023" s="155"/>
      <c r="N1023" s="146">
        <v>1</v>
      </c>
      <c r="O1023" s="155">
        <f t="shared" si="72"/>
        <v>1500</v>
      </c>
    </row>
    <row r="1024" spans="1:15" ht="25.5">
      <c r="A1024" s="146">
        <v>362</v>
      </c>
      <c r="B1024" s="155"/>
      <c r="C1024" s="156" t="s">
        <v>1189</v>
      </c>
      <c r="D1024" s="146" t="s">
        <v>74</v>
      </c>
      <c r="E1024" s="146">
        <v>300</v>
      </c>
      <c r="F1024" s="155"/>
      <c r="G1024" s="155"/>
      <c r="H1024" s="155"/>
      <c r="I1024" s="155"/>
      <c r="J1024" s="155"/>
      <c r="K1024" s="155"/>
      <c r="L1024" s="155"/>
      <c r="M1024" s="155"/>
      <c r="N1024" s="146">
        <v>1</v>
      </c>
      <c r="O1024" s="155">
        <f t="shared" si="72"/>
        <v>300</v>
      </c>
    </row>
    <row r="1025" spans="1:15" ht="25.5">
      <c r="A1025" s="146">
        <v>363</v>
      </c>
      <c r="B1025" s="155"/>
      <c r="C1025" s="156" t="s">
        <v>1190</v>
      </c>
      <c r="D1025" s="146" t="s">
        <v>74</v>
      </c>
      <c r="E1025" s="146">
        <v>500</v>
      </c>
      <c r="F1025" s="155"/>
      <c r="G1025" s="155"/>
      <c r="H1025" s="155"/>
      <c r="I1025" s="155"/>
      <c r="J1025" s="155"/>
      <c r="K1025" s="155"/>
      <c r="L1025" s="155"/>
      <c r="M1025" s="155"/>
      <c r="N1025" s="146">
        <v>1</v>
      </c>
      <c r="O1025" s="155">
        <f t="shared" si="72"/>
        <v>500</v>
      </c>
    </row>
    <row r="1026" spans="1:15">
      <c r="A1026" s="146">
        <v>364</v>
      </c>
      <c r="B1026" s="155"/>
      <c r="C1026" s="156" t="s">
        <v>1191</v>
      </c>
      <c r="D1026" s="146" t="s">
        <v>74</v>
      </c>
      <c r="E1026" s="146">
        <v>2500</v>
      </c>
      <c r="F1026" s="155"/>
      <c r="G1026" s="155"/>
      <c r="H1026" s="155"/>
      <c r="I1026" s="155"/>
      <c r="J1026" s="155"/>
      <c r="K1026" s="155"/>
      <c r="L1026" s="155"/>
      <c r="M1026" s="155"/>
      <c r="N1026" s="146">
        <v>1</v>
      </c>
      <c r="O1026" s="155">
        <f t="shared" si="72"/>
        <v>2500</v>
      </c>
    </row>
    <row r="1027" spans="1:15">
      <c r="A1027" s="146">
        <v>365</v>
      </c>
      <c r="B1027" s="155"/>
      <c r="C1027" s="156" t="s">
        <v>1192</v>
      </c>
      <c r="D1027" s="146" t="s">
        <v>74</v>
      </c>
      <c r="E1027" s="146">
        <v>2500</v>
      </c>
      <c r="F1027" s="155"/>
      <c r="G1027" s="155"/>
      <c r="H1027" s="155"/>
      <c r="I1027" s="155"/>
      <c r="J1027" s="155"/>
      <c r="K1027" s="155"/>
      <c r="L1027" s="155"/>
      <c r="M1027" s="155"/>
      <c r="N1027" s="146">
        <v>1</v>
      </c>
      <c r="O1027" s="155">
        <f t="shared" si="72"/>
        <v>2500</v>
      </c>
    </row>
    <row r="1028" spans="1:15" ht="25.5">
      <c r="A1028" s="146">
        <v>366</v>
      </c>
      <c r="B1028" s="155"/>
      <c r="C1028" s="156" t="s">
        <v>1193</v>
      </c>
      <c r="D1028" s="146" t="s">
        <v>74</v>
      </c>
      <c r="E1028" s="146">
        <v>8000</v>
      </c>
      <c r="F1028" s="155"/>
      <c r="G1028" s="155"/>
      <c r="H1028" s="155"/>
      <c r="I1028" s="155"/>
      <c r="J1028" s="155"/>
      <c r="K1028" s="155"/>
      <c r="L1028" s="155"/>
      <c r="M1028" s="155"/>
      <c r="N1028" s="146">
        <v>2</v>
      </c>
      <c r="O1028" s="155">
        <f t="shared" si="72"/>
        <v>16000</v>
      </c>
    </row>
    <row r="1029" spans="1:15" ht="25.5">
      <c r="A1029" s="146">
        <v>367</v>
      </c>
      <c r="B1029" s="155"/>
      <c r="C1029" s="156" t="s">
        <v>1194</v>
      </c>
      <c r="D1029" s="146" t="s">
        <v>74</v>
      </c>
      <c r="E1029" s="146">
        <v>6000</v>
      </c>
      <c r="F1029" s="155"/>
      <c r="G1029" s="155"/>
      <c r="H1029" s="155"/>
      <c r="I1029" s="155"/>
      <c r="J1029" s="155"/>
      <c r="K1029" s="155"/>
      <c r="L1029" s="155"/>
      <c r="M1029" s="155"/>
      <c r="N1029" s="146">
        <v>2</v>
      </c>
      <c r="O1029" s="155">
        <f t="shared" si="72"/>
        <v>12000</v>
      </c>
    </row>
    <row r="1030" spans="1:15" ht="25.5">
      <c r="A1030" s="146">
        <v>368</v>
      </c>
      <c r="B1030" s="155"/>
      <c r="C1030" s="156" t="s">
        <v>1195</v>
      </c>
      <c r="D1030" s="146" t="s">
        <v>74</v>
      </c>
      <c r="E1030" s="146">
        <v>12000</v>
      </c>
      <c r="F1030" s="155"/>
      <c r="G1030" s="155"/>
      <c r="H1030" s="155"/>
      <c r="I1030" s="155"/>
      <c r="J1030" s="155"/>
      <c r="K1030" s="155"/>
      <c r="L1030" s="155"/>
      <c r="M1030" s="155"/>
      <c r="N1030" s="146">
        <v>3</v>
      </c>
      <c r="O1030" s="155">
        <f t="shared" si="72"/>
        <v>36000</v>
      </c>
    </row>
    <row r="1031" spans="1:15" ht="25.5">
      <c r="A1031" s="146">
        <v>369</v>
      </c>
      <c r="B1031" s="155"/>
      <c r="C1031" s="156" t="s">
        <v>1196</v>
      </c>
      <c r="D1031" s="146" t="s">
        <v>74</v>
      </c>
      <c r="E1031" s="146">
        <v>200</v>
      </c>
      <c r="F1031" s="155"/>
      <c r="G1031" s="155"/>
      <c r="H1031" s="155"/>
      <c r="I1031" s="155"/>
      <c r="J1031" s="155"/>
      <c r="K1031" s="155"/>
      <c r="L1031" s="155"/>
      <c r="M1031" s="155"/>
      <c r="N1031" s="146">
        <v>2</v>
      </c>
      <c r="O1031" s="155">
        <f t="shared" si="72"/>
        <v>400</v>
      </c>
    </row>
    <row r="1032" spans="1:15" ht="25.5">
      <c r="A1032" s="146">
        <v>370</v>
      </c>
      <c r="B1032" s="155"/>
      <c r="C1032" s="156" t="s">
        <v>1197</v>
      </c>
      <c r="D1032" s="146" t="s">
        <v>74</v>
      </c>
      <c r="E1032" s="146">
        <v>200</v>
      </c>
      <c r="F1032" s="155"/>
      <c r="G1032" s="155"/>
      <c r="H1032" s="155"/>
      <c r="I1032" s="155"/>
      <c r="J1032" s="155"/>
      <c r="K1032" s="155"/>
      <c r="L1032" s="155"/>
      <c r="M1032" s="155"/>
      <c r="N1032" s="146">
        <v>2</v>
      </c>
      <c r="O1032" s="155">
        <f t="shared" si="72"/>
        <v>400</v>
      </c>
    </row>
    <row r="1033" spans="1:15">
      <c r="A1033" s="146">
        <v>371</v>
      </c>
      <c r="B1033" s="155"/>
      <c r="C1033" s="156" t="s">
        <v>1198</v>
      </c>
      <c r="D1033" s="146" t="s">
        <v>74</v>
      </c>
      <c r="E1033" s="146">
        <v>450</v>
      </c>
      <c r="F1033" s="155"/>
      <c r="G1033" s="155"/>
      <c r="H1033" s="155"/>
      <c r="I1033" s="155"/>
      <c r="J1033" s="155"/>
      <c r="K1033" s="155"/>
      <c r="L1033" s="155"/>
      <c r="M1033" s="155"/>
      <c r="N1033" s="146">
        <v>1</v>
      </c>
      <c r="O1033" s="155">
        <f t="shared" si="72"/>
        <v>450</v>
      </c>
    </row>
    <row r="1034" spans="1:15" ht="25.5">
      <c r="A1034" s="146">
        <v>372</v>
      </c>
      <c r="B1034" s="155"/>
      <c r="C1034" s="156" t="s">
        <v>1199</v>
      </c>
      <c r="D1034" s="146" t="s">
        <v>74</v>
      </c>
      <c r="E1034" s="146">
        <v>7160</v>
      </c>
      <c r="F1034" s="155"/>
      <c r="G1034" s="155"/>
      <c r="H1034" s="155"/>
      <c r="I1034" s="155"/>
      <c r="J1034" s="155"/>
      <c r="K1034" s="155"/>
      <c r="L1034" s="155"/>
      <c r="M1034" s="155"/>
      <c r="N1034" s="146">
        <v>1</v>
      </c>
      <c r="O1034" s="155">
        <f t="shared" si="72"/>
        <v>7160</v>
      </c>
    </row>
    <row r="1035" spans="1:15">
      <c r="A1035" s="146">
        <v>373</v>
      </c>
      <c r="B1035" s="155"/>
      <c r="C1035" s="156" t="s">
        <v>1200</v>
      </c>
      <c r="D1035" s="146" t="s">
        <v>74</v>
      </c>
      <c r="E1035" s="146">
        <v>2000</v>
      </c>
      <c r="F1035" s="155"/>
      <c r="G1035" s="155"/>
      <c r="H1035" s="155"/>
      <c r="I1035" s="155"/>
      <c r="J1035" s="155"/>
      <c r="K1035" s="155"/>
      <c r="L1035" s="155"/>
      <c r="M1035" s="155"/>
      <c r="N1035" s="146">
        <v>1</v>
      </c>
      <c r="O1035" s="155">
        <f t="shared" si="72"/>
        <v>2000</v>
      </c>
    </row>
    <row r="1036" spans="1:15">
      <c r="A1036" s="146">
        <v>374</v>
      </c>
      <c r="B1036" s="155"/>
      <c r="C1036" s="156" t="s">
        <v>1201</v>
      </c>
      <c r="D1036" s="146" t="s">
        <v>74</v>
      </c>
      <c r="E1036" s="146">
        <v>10000</v>
      </c>
      <c r="F1036" s="155"/>
      <c r="G1036" s="155"/>
      <c r="H1036" s="155"/>
      <c r="I1036" s="155"/>
      <c r="J1036" s="155"/>
      <c r="K1036" s="155"/>
      <c r="L1036" s="155"/>
      <c r="M1036" s="155"/>
      <c r="N1036" s="146">
        <v>1</v>
      </c>
      <c r="O1036" s="155">
        <f t="shared" si="72"/>
        <v>10000</v>
      </c>
    </row>
    <row r="1037" spans="1:15">
      <c r="A1037" s="146">
        <v>375</v>
      </c>
      <c r="B1037" s="155"/>
      <c r="C1037" s="156" t="s">
        <v>1202</v>
      </c>
      <c r="D1037" s="146" t="s">
        <v>74</v>
      </c>
      <c r="E1037" s="146">
        <v>16450</v>
      </c>
      <c r="F1037" s="155"/>
      <c r="G1037" s="155"/>
      <c r="H1037" s="155"/>
      <c r="I1037" s="155"/>
      <c r="J1037" s="155"/>
      <c r="K1037" s="155"/>
      <c r="L1037" s="155"/>
      <c r="M1037" s="155"/>
      <c r="N1037" s="146">
        <v>1</v>
      </c>
      <c r="O1037" s="155">
        <f t="shared" si="72"/>
        <v>16450</v>
      </c>
    </row>
    <row r="1038" spans="1:15" ht="25.5">
      <c r="A1038" s="146">
        <v>376</v>
      </c>
      <c r="B1038" s="155"/>
      <c r="C1038" s="156" t="s">
        <v>1203</v>
      </c>
      <c r="D1038" s="146" t="s">
        <v>74</v>
      </c>
      <c r="E1038" s="146">
        <v>10500</v>
      </c>
      <c r="F1038" s="155"/>
      <c r="G1038" s="155"/>
      <c r="H1038" s="155"/>
      <c r="I1038" s="155"/>
      <c r="J1038" s="155"/>
      <c r="K1038" s="155"/>
      <c r="L1038" s="155"/>
      <c r="M1038" s="155"/>
      <c r="N1038" s="146">
        <v>1</v>
      </c>
      <c r="O1038" s="155">
        <f t="shared" si="72"/>
        <v>10500</v>
      </c>
    </row>
    <row r="1039" spans="1:15">
      <c r="A1039" s="146">
        <v>377</v>
      </c>
      <c r="B1039" s="155"/>
      <c r="C1039" s="156" t="s">
        <v>1204</v>
      </c>
      <c r="D1039" s="146" t="s">
        <v>74</v>
      </c>
      <c r="E1039" s="146">
        <v>12500</v>
      </c>
      <c r="F1039" s="155"/>
      <c r="G1039" s="155"/>
      <c r="H1039" s="155"/>
      <c r="I1039" s="155"/>
      <c r="J1039" s="155"/>
      <c r="K1039" s="155"/>
      <c r="L1039" s="155"/>
      <c r="M1039" s="155"/>
      <c r="N1039" s="146">
        <v>3</v>
      </c>
      <c r="O1039" s="155">
        <f t="shared" si="72"/>
        <v>37500</v>
      </c>
    </row>
    <row r="1040" spans="1:15" ht="25.5">
      <c r="A1040" s="146">
        <v>378</v>
      </c>
      <c r="B1040" s="155"/>
      <c r="C1040" s="156" t="s">
        <v>1205</v>
      </c>
      <c r="D1040" s="146" t="s">
        <v>74</v>
      </c>
      <c r="E1040" s="146">
        <v>11300</v>
      </c>
      <c r="F1040" s="155"/>
      <c r="G1040" s="155"/>
      <c r="H1040" s="155"/>
      <c r="I1040" s="155"/>
      <c r="J1040" s="155"/>
      <c r="K1040" s="155"/>
      <c r="L1040" s="155"/>
      <c r="M1040" s="155"/>
      <c r="N1040" s="146">
        <v>1</v>
      </c>
      <c r="O1040" s="155">
        <f t="shared" si="72"/>
        <v>11300</v>
      </c>
    </row>
    <row r="1041" spans="1:15" ht="25.5">
      <c r="A1041" s="146">
        <v>379</v>
      </c>
      <c r="B1041" s="155"/>
      <c r="C1041" s="156" t="s">
        <v>1206</v>
      </c>
      <c r="D1041" s="146" t="s">
        <v>74</v>
      </c>
      <c r="E1041" s="146">
        <v>8000</v>
      </c>
      <c r="F1041" s="155"/>
      <c r="G1041" s="155"/>
      <c r="H1041" s="155"/>
      <c r="I1041" s="155"/>
      <c r="J1041" s="155"/>
      <c r="K1041" s="155"/>
      <c r="L1041" s="155"/>
      <c r="M1041" s="155"/>
      <c r="N1041" s="146">
        <v>3</v>
      </c>
      <c r="O1041" s="155">
        <f t="shared" si="72"/>
        <v>24000</v>
      </c>
    </row>
    <row r="1042" spans="1:15">
      <c r="A1042" s="146">
        <v>380</v>
      </c>
      <c r="B1042" s="155"/>
      <c r="C1042" s="156" t="s">
        <v>1207</v>
      </c>
      <c r="D1042" s="146" t="s">
        <v>74</v>
      </c>
      <c r="E1042" s="146">
        <v>20245</v>
      </c>
      <c r="F1042" s="155"/>
      <c r="G1042" s="155"/>
      <c r="H1042" s="155"/>
      <c r="I1042" s="155"/>
      <c r="J1042" s="155"/>
      <c r="K1042" s="155"/>
      <c r="L1042" s="155"/>
      <c r="M1042" s="155"/>
      <c r="N1042" s="146">
        <v>1</v>
      </c>
      <c r="O1042" s="155">
        <f t="shared" si="72"/>
        <v>20245</v>
      </c>
    </row>
    <row r="1043" spans="1:15">
      <c r="A1043" s="146">
        <v>381</v>
      </c>
      <c r="B1043" s="155"/>
      <c r="C1043" s="156" t="s">
        <v>1208</v>
      </c>
      <c r="D1043" s="146" t="s">
        <v>74</v>
      </c>
      <c r="E1043" s="146">
        <v>0</v>
      </c>
      <c r="F1043" s="155"/>
      <c r="G1043" s="155"/>
      <c r="H1043" s="155"/>
      <c r="I1043" s="155"/>
      <c r="J1043" s="155"/>
      <c r="K1043" s="155"/>
      <c r="L1043" s="155"/>
      <c r="M1043" s="155"/>
      <c r="N1043" s="146">
        <v>1</v>
      </c>
      <c r="O1043" s="155">
        <f t="shared" si="72"/>
        <v>0</v>
      </c>
    </row>
    <row r="1044" spans="1:15">
      <c r="A1044" s="146">
        <v>382</v>
      </c>
      <c r="B1044" s="155"/>
      <c r="C1044" s="156" t="s">
        <v>1209</v>
      </c>
      <c r="D1044" s="146" t="s">
        <v>74</v>
      </c>
      <c r="E1044" s="146">
        <v>50</v>
      </c>
      <c r="F1044" s="155"/>
      <c r="G1044" s="155"/>
      <c r="H1044" s="155"/>
      <c r="I1044" s="155"/>
      <c r="J1044" s="155"/>
      <c r="K1044" s="155"/>
      <c r="L1044" s="155"/>
      <c r="M1044" s="155"/>
      <c r="N1044" s="146">
        <v>4</v>
      </c>
      <c r="O1044" s="155">
        <f t="shared" si="72"/>
        <v>200</v>
      </c>
    </row>
    <row r="1045" spans="1:15">
      <c r="A1045" s="146">
        <v>383</v>
      </c>
      <c r="B1045" s="155"/>
      <c r="C1045" s="156" t="s">
        <v>1210</v>
      </c>
      <c r="D1045" s="146" t="s">
        <v>74</v>
      </c>
      <c r="E1045" s="146">
        <v>15000</v>
      </c>
      <c r="F1045" s="155"/>
      <c r="G1045" s="155"/>
      <c r="H1045" s="155"/>
      <c r="I1045" s="155"/>
      <c r="J1045" s="155"/>
      <c r="K1045" s="155"/>
      <c r="L1045" s="155"/>
      <c r="M1045" s="155"/>
      <c r="N1045" s="146">
        <v>4</v>
      </c>
      <c r="O1045" s="155">
        <f t="shared" si="72"/>
        <v>60000</v>
      </c>
    </row>
    <row r="1046" spans="1:15">
      <c r="A1046" s="146">
        <v>384</v>
      </c>
      <c r="B1046" s="155"/>
      <c r="C1046" s="156" t="s">
        <v>1211</v>
      </c>
      <c r="D1046" s="146" t="s">
        <v>74</v>
      </c>
      <c r="E1046" s="146">
        <v>1000</v>
      </c>
      <c r="F1046" s="155"/>
      <c r="G1046" s="155"/>
      <c r="H1046" s="155"/>
      <c r="I1046" s="155"/>
      <c r="J1046" s="155"/>
      <c r="K1046" s="155"/>
      <c r="L1046" s="155"/>
      <c r="M1046" s="155"/>
      <c r="N1046" s="146">
        <v>1</v>
      </c>
      <c r="O1046" s="155">
        <f t="shared" si="72"/>
        <v>1000</v>
      </c>
    </row>
    <row r="1047" spans="1:15">
      <c r="A1047" s="146">
        <v>385</v>
      </c>
      <c r="B1047" s="155"/>
      <c r="C1047" s="156" t="s">
        <v>1212</v>
      </c>
      <c r="D1047" s="146" t="s">
        <v>74</v>
      </c>
      <c r="E1047" s="146">
        <v>500</v>
      </c>
      <c r="F1047" s="155"/>
      <c r="G1047" s="155"/>
      <c r="H1047" s="155"/>
      <c r="I1047" s="155"/>
      <c r="J1047" s="155"/>
      <c r="K1047" s="155"/>
      <c r="L1047" s="155"/>
      <c r="M1047" s="155"/>
      <c r="N1047" s="146">
        <v>3</v>
      </c>
      <c r="O1047" s="155">
        <f t="shared" si="72"/>
        <v>1500</v>
      </c>
    </row>
    <row r="1048" spans="1:15" ht="25.5">
      <c r="A1048" s="146">
        <v>386</v>
      </c>
      <c r="B1048" s="155"/>
      <c r="C1048" s="156" t="s">
        <v>1213</v>
      </c>
      <c r="D1048" s="146" t="s">
        <v>74</v>
      </c>
      <c r="E1048" s="146">
        <v>500</v>
      </c>
      <c r="F1048" s="155"/>
      <c r="G1048" s="155"/>
      <c r="H1048" s="155"/>
      <c r="I1048" s="155"/>
      <c r="J1048" s="155"/>
      <c r="K1048" s="155"/>
      <c r="L1048" s="155"/>
      <c r="M1048" s="155"/>
      <c r="N1048" s="146">
        <v>3</v>
      </c>
      <c r="O1048" s="155">
        <f t="shared" ref="O1048:O1111" si="73">(E1048*N1048)</f>
        <v>1500</v>
      </c>
    </row>
    <row r="1049" spans="1:15" ht="25.5">
      <c r="A1049" s="146">
        <v>387</v>
      </c>
      <c r="B1049" s="155"/>
      <c r="C1049" s="156" t="s">
        <v>1214</v>
      </c>
      <c r="D1049" s="146" t="s">
        <v>74</v>
      </c>
      <c r="E1049" s="146">
        <v>500</v>
      </c>
      <c r="F1049" s="155"/>
      <c r="G1049" s="155"/>
      <c r="H1049" s="155"/>
      <c r="I1049" s="155"/>
      <c r="J1049" s="155"/>
      <c r="K1049" s="155"/>
      <c r="L1049" s="155"/>
      <c r="M1049" s="155"/>
      <c r="N1049" s="146">
        <v>7</v>
      </c>
      <c r="O1049" s="155">
        <f t="shared" si="73"/>
        <v>3500</v>
      </c>
    </row>
    <row r="1050" spans="1:15">
      <c r="A1050" s="146">
        <v>388</v>
      </c>
      <c r="B1050" s="155"/>
      <c r="C1050" s="156" t="s">
        <v>1215</v>
      </c>
      <c r="D1050" s="146" t="s">
        <v>74</v>
      </c>
      <c r="E1050" s="146">
        <v>1000</v>
      </c>
      <c r="F1050" s="155"/>
      <c r="G1050" s="155"/>
      <c r="H1050" s="155"/>
      <c r="I1050" s="155"/>
      <c r="J1050" s="155"/>
      <c r="K1050" s="155"/>
      <c r="L1050" s="155"/>
      <c r="M1050" s="155"/>
      <c r="N1050" s="146">
        <v>1</v>
      </c>
      <c r="O1050" s="155">
        <f t="shared" si="73"/>
        <v>1000</v>
      </c>
    </row>
    <row r="1051" spans="1:15">
      <c r="A1051" s="146">
        <v>389</v>
      </c>
      <c r="B1051" s="155"/>
      <c r="C1051" s="156" t="s">
        <v>1216</v>
      </c>
      <c r="D1051" s="146" t="s">
        <v>74</v>
      </c>
      <c r="E1051" s="146">
        <v>1000</v>
      </c>
      <c r="F1051" s="155"/>
      <c r="G1051" s="155"/>
      <c r="H1051" s="155"/>
      <c r="I1051" s="155"/>
      <c r="J1051" s="155"/>
      <c r="K1051" s="155"/>
      <c r="L1051" s="155"/>
      <c r="M1051" s="155"/>
      <c r="N1051" s="146">
        <v>2</v>
      </c>
      <c r="O1051" s="155">
        <f t="shared" si="73"/>
        <v>2000</v>
      </c>
    </row>
    <row r="1052" spans="1:15">
      <c r="A1052" s="146">
        <v>390</v>
      </c>
      <c r="B1052" s="155"/>
      <c r="C1052" s="156" t="s">
        <v>1217</v>
      </c>
      <c r="D1052" s="146" t="s">
        <v>74</v>
      </c>
      <c r="E1052" s="146">
        <v>500</v>
      </c>
      <c r="F1052" s="155"/>
      <c r="G1052" s="155"/>
      <c r="H1052" s="155"/>
      <c r="I1052" s="155"/>
      <c r="J1052" s="155"/>
      <c r="K1052" s="155"/>
      <c r="L1052" s="155"/>
      <c r="M1052" s="155"/>
      <c r="N1052" s="146">
        <v>2</v>
      </c>
      <c r="O1052" s="155">
        <f t="shared" si="73"/>
        <v>1000</v>
      </c>
    </row>
    <row r="1053" spans="1:15">
      <c r="A1053" s="146">
        <v>391</v>
      </c>
      <c r="B1053" s="155"/>
      <c r="C1053" s="156" t="s">
        <v>1218</v>
      </c>
      <c r="D1053" s="146" t="s">
        <v>74</v>
      </c>
      <c r="E1053" s="146">
        <v>600</v>
      </c>
      <c r="F1053" s="155"/>
      <c r="G1053" s="155"/>
      <c r="H1053" s="155"/>
      <c r="I1053" s="155"/>
      <c r="J1053" s="155"/>
      <c r="K1053" s="155"/>
      <c r="L1053" s="155"/>
      <c r="M1053" s="155"/>
      <c r="N1053" s="146">
        <v>1</v>
      </c>
      <c r="O1053" s="155">
        <f t="shared" si="73"/>
        <v>600</v>
      </c>
    </row>
    <row r="1054" spans="1:15">
      <c r="A1054" s="146">
        <v>392</v>
      </c>
      <c r="B1054" s="155"/>
      <c r="C1054" s="156" t="s">
        <v>1219</v>
      </c>
      <c r="D1054" s="146" t="s">
        <v>74</v>
      </c>
      <c r="E1054" s="146">
        <v>500</v>
      </c>
      <c r="F1054" s="155"/>
      <c r="G1054" s="155"/>
      <c r="H1054" s="155"/>
      <c r="I1054" s="155"/>
      <c r="J1054" s="155"/>
      <c r="K1054" s="155"/>
      <c r="L1054" s="155"/>
      <c r="M1054" s="155"/>
      <c r="N1054" s="146">
        <v>2</v>
      </c>
      <c r="O1054" s="155">
        <f t="shared" si="73"/>
        <v>1000</v>
      </c>
    </row>
    <row r="1055" spans="1:15">
      <c r="A1055" s="146">
        <v>393</v>
      </c>
      <c r="B1055" s="155"/>
      <c r="C1055" s="156" t="s">
        <v>1220</v>
      </c>
      <c r="D1055" s="146" t="s">
        <v>74</v>
      </c>
      <c r="E1055" s="146">
        <v>1575</v>
      </c>
      <c r="F1055" s="155"/>
      <c r="G1055" s="155"/>
      <c r="H1055" s="155"/>
      <c r="I1055" s="155"/>
      <c r="J1055" s="155"/>
      <c r="K1055" s="155"/>
      <c r="L1055" s="155"/>
      <c r="M1055" s="155"/>
      <c r="N1055" s="146">
        <v>3</v>
      </c>
      <c r="O1055" s="155">
        <f t="shared" si="73"/>
        <v>4725</v>
      </c>
    </row>
    <row r="1056" spans="1:15">
      <c r="A1056" s="146">
        <v>394</v>
      </c>
      <c r="B1056" s="155"/>
      <c r="C1056" s="156" t="s">
        <v>1221</v>
      </c>
      <c r="D1056" s="146" t="s">
        <v>74</v>
      </c>
      <c r="E1056" s="146">
        <v>300</v>
      </c>
      <c r="F1056" s="155"/>
      <c r="G1056" s="155"/>
      <c r="H1056" s="155"/>
      <c r="I1056" s="155"/>
      <c r="J1056" s="155"/>
      <c r="K1056" s="155"/>
      <c r="L1056" s="155"/>
      <c r="M1056" s="155"/>
      <c r="N1056" s="146">
        <v>2</v>
      </c>
      <c r="O1056" s="155">
        <f t="shared" si="73"/>
        <v>600</v>
      </c>
    </row>
    <row r="1057" spans="1:15">
      <c r="A1057" s="146">
        <v>395</v>
      </c>
      <c r="B1057" s="155"/>
      <c r="C1057" s="156" t="s">
        <v>1222</v>
      </c>
      <c r="D1057" s="146" t="s">
        <v>74</v>
      </c>
      <c r="E1057" s="146">
        <v>600</v>
      </c>
      <c r="F1057" s="155"/>
      <c r="G1057" s="155"/>
      <c r="H1057" s="155"/>
      <c r="I1057" s="155"/>
      <c r="J1057" s="155"/>
      <c r="K1057" s="155"/>
      <c r="L1057" s="155"/>
      <c r="M1057" s="155"/>
      <c r="N1057" s="146">
        <v>1</v>
      </c>
      <c r="O1057" s="155">
        <f t="shared" si="73"/>
        <v>600</v>
      </c>
    </row>
    <row r="1058" spans="1:15">
      <c r="A1058" s="146">
        <v>396</v>
      </c>
      <c r="B1058" s="155"/>
      <c r="C1058" s="156" t="s">
        <v>1223</v>
      </c>
      <c r="D1058" s="146" t="s">
        <v>74</v>
      </c>
      <c r="E1058" s="146">
        <v>300</v>
      </c>
      <c r="F1058" s="155"/>
      <c r="G1058" s="155"/>
      <c r="H1058" s="155"/>
      <c r="I1058" s="155"/>
      <c r="J1058" s="155"/>
      <c r="K1058" s="155"/>
      <c r="L1058" s="155"/>
      <c r="M1058" s="155"/>
      <c r="N1058" s="146">
        <v>2</v>
      </c>
      <c r="O1058" s="155">
        <f t="shared" si="73"/>
        <v>600</v>
      </c>
    </row>
    <row r="1059" spans="1:15">
      <c r="A1059" s="146">
        <v>397</v>
      </c>
      <c r="B1059" s="155"/>
      <c r="C1059" s="156" t="s">
        <v>1224</v>
      </c>
      <c r="D1059" s="146" t="s">
        <v>74</v>
      </c>
      <c r="E1059" s="146">
        <v>75</v>
      </c>
      <c r="F1059" s="155"/>
      <c r="G1059" s="155"/>
      <c r="H1059" s="155"/>
      <c r="I1059" s="155"/>
      <c r="J1059" s="155"/>
      <c r="K1059" s="155"/>
      <c r="L1059" s="155"/>
      <c r="M1059" s="155"/>
      <c r="N1059" s="146">
        <v>1</v>
      </c>
      <c r="O1059" s="155">
        <f t="shared" si="73"/>
        <v>75</v>
      </c>
    </row>
    <row r="1060" spans="1:15">
      <c r="A1060" s="146">
        <v>398</v>
      </c>
      <c r="B1060" s="155"/>
      <c r="C1060" s="156" t="s">
        <v>1225</v>
      </c>
      <c r="D1060" s="146" t="s">
        <v>74</v>
      </c>
      <c r="E1060" s="146">
        <v>50</v>
      </c>
      <c r="F1060" s="155"/>
      <c r="G1060" s="155"/>
      <c r="H1060" s="155"/>
      <c r="I1060" s="155"/>
      <c r="J1060" s="155"/>
      <c r="K1060" s="155"/>
      <c r="L1060" s="155"/>
      <c r="M1060" s="155"/>
      <c r="N1060" s="146">
        <v>4</v>
      </c>
      <c r="O1060" s="155">
        <f t="shared" si="73"/>
        <v>200</v>
      </c>
    </row>
    <row r="1061" spans="1:15">
      <c r="A1061" s="146">
        <v>399</v>
      </c>
      <c r="B1061" s="155"/>
      <c r="C1061" s="156" t="s">
        <v>1226</v>
      </c>
      <c r="D1061" s="146" t="s">
        <v>74</v>
      </c>
      <c r="E1061" s="146">
        <v>50</v>
      </c>
      <c r="F1061" s="155"/>
      <c r="G1061" s="155"/>
      <c r="H1061" s="155"/>
      <c r="I1061" s="155"/>
      <c r="J1061" s="155"/>
      <c r="K1061" s="155"/>
      <c r="L1061" s="155"/>
      <c r="M1061" s="155"/>
      <c r="N1061" s="146">
        <v>4</v>
      </c>
      <c r="O1061" s="155">
        <f t="shared" si="73"/>
        <v>200</v>
      </c>
    </row>
    <row r="1062" spans="1:15">
      <c r="A1062" s="146">
        <v>400</v>
      </c>
      <c r="B1062" s="155"/>
      <c r="C1062" s="156" t="s">
        <v>1227</v>
      </c>
      <c r="D1062" s="146" t="s">
        <v>74</v>
      </c>
      <c r="E1062" s="146">
        <v>75</v>
      </c>
      <c r="F1062" s="155"/>
      <c r="G1062" s="155"/>
      <c r="H1062" s="155"/>
      <c r="I1062" s="155"/>
      <c r="J1062" s="155"/>
      <c r="K1062" s="155"/>
      <c r="L1062" s="155"/>
      <c r="M1062" s="155"/>
      <c r="N1062" s="146">
        <v>5</v>
      </c>
      <c r="O1062" s="155">
        <f t="shared" si="73"/>
        <v>375</v>
      </c>
    </row>
    <row r="1063" spans="1:15">
      <c r="A1063" s="146">
        <v>401</v>
      </c>
      <c r="B1063" s="155"/>
      <c r="C1063" s="156" t="s">
        <v>1228</v>
      </c>
      <c r="D1063" s="146" t="s">
        <v>74</v>
      </c>
      <c r="E1063" s="146">
        <v>50</v>
      </c>
      <c r="F1063" s="155"/>
      <c r="G1063" s="155"/>
      <c r="H1063" s="155"/>
      <c r="I1063" s="155"/>
      <c r="J1063" s="155"/>
      <c r="K1063" s="155"/>
      <c r="L1063" s="155"/>
      <c r="M1063" s="155"/>
      <c r="N1063" s="146">
        <v>5</v>
      </c>
      <c r="O1063" s="155">
        <f t="shared" si="73"/>
        <v>250</v>
      </c>
    </row>
    <row r="1064" spans="1:15">
      <c r="A1064" s="146">
        <v>402</v>
      </c>
      <c r="B1064" s="155"/>
      <c r="C1064" s="156" t="s">
        <v>1229</v>
      </c>
      <c r="D1064" s="146" t="s">
        <v>74</v>
      </c>
      <c r="E1064" s="146">
        <v>75</v>
      </c>
      <c r="F1064" s="155"/>
      <c r="G1064" s="155"/>
      <c r="H1064" s="155"/>
      <c r="I1064" s="155"/>
      <c r="J1064" s="155"/>
      <c r="K1064" s="155"/>
      <c r="L1064" s="155"/>
      <c r="M1064" s="155"/>
      <c r="N1064" s="146">
        <v>1</v>
      </c>
      <c r="O1064" s="155">
        <f t="shared" si="73"/>
        <v>75</v>
      </c>
    </row>
    <row r="1065" spans="1:15">
      <c r="A1065" s="146">
        <v>403</v>
      </c>
      <c r="B1065" s="155"/>
      <c r="C1065" s="156" t="s">
        <v>1230</v>
      </c>
      <c r="D1065" s="146" t="s">
        <v>74</v>
      </c>
      <c r="E1065" s="146">
        <v>75</v>
      </c>
      <c r="F1065" s="155"/>
      <c r="G1065" s="155"/>
      <c r="H1065" s="155"/>
      <c r="I1065" s="155"/>
      <c r="J1065" s="155"/>
      <c r="K1065" s="155"/>
      <c r="L1065" s="155"/>
      <c r="M1065" s="155"/>
      <c r="N1065" s="146">
        <v>1</v>
      </c>
      <c r="O1065" s="155">
        <f t="shared" si="73"/>
        <v>75</v>
      </c>
    </row>
    <row r="1066" spans="1:15">
      <c r="A1066" s="146">
        <v>404</v>
      </c>
      <c r="B1066" s="155"/>
      <c r="C1066" s="156" t="s">
        <v>1231</v>
      </c>
      <c r="D1066" s="146" t="s">
        <v>74</v>
      </c>
      <c r="E1066" s="146">
        <v>300</v>
      </c>
      <c r="F1066" s="155"/>
      <c r="G1066" s="155"/>
      <c r="H1066" s="155"/>
      <c r="I1066" s="155"/>
      <c r="J1066" s="155"/>
      <c r="K1066" s="155"/>
      <c r="L1066" s="155"/>
      <c r="M1066" s="155"/>
      <c r="N1066" s="146">
        <v>1</v>
      </c>
      <c r="O1066" s="155">
        <f t="shared" si="73"/>
        <v>300</v>
      </c>
    </row>
    <row r="1067" spans="1:15">
      <c r="A1067" s="146">
        <v>405</v>
      </c>
      <c r="B1067" s="155"/>
      <c r="C1067" s="156" t="s">
        <v>1232</v>
      </c>
      <c r="D1067" s="146" t="s">
        <v>74</v>
      </c>
      <c r="E1067" s="146">
        <v>75</v>
      </c>
      <c r="F1067" s="155"/>
      <c r="G1067" s="155"/>
      <c r="H1067" s="155"/>
      <c r="I1067" s="155"/>
      <c r="J1067" s="155"/>
      <c r="K1067" s="155"/>
      <c r="L1067" s="155"/>
      <c r="M1067" s="155"/>
      <c r="N1067" s="146">
        <v>1</v>
      </c>
      <c r="O1067" s="155">
        <f t="shared" si="73"/>
        <v>75</v>
      </c>
    </row>
    <row r="1068" spans="1:15">
      <c r="A1068" s="146">
        <v>406</v>
      </c>
      <c r="B1068" s="155"/>
      <c r="C1068" s="156" t="s">
        <v>1233</v>
      </c>
      <c r="D1068" s="146" t="s">
        <v>74</v>
      </c>
      <c r="E1068" s="146">
        <v>75</v>
      </c>
      <c r="F1068" s="155"/>
      <c r="G1068" s="155"/>
      <c r="H1068" s="155"/>
      <c r="I1068" s="155"/>
      <c r="J1068" s="155"/>
      <c r="K1068" s="155"/>
      <c r="L1068" s="155"/>
      <c r="M1068" s="155"/>
      <c r="N1068" s="146">
        <v>1</v>
      </c>
      <c r="O1068" s="155">
        <f t="shared" si="73"/>
        <v>75</v>
      </c>
    </row>
    <row r="1069" spans="1:15">
      <c r="A1069" s="146">
        <v>407</v>
      </c>
      <c r="B1069" s="155"/>
      <c r="C1069" s="156" t="s">
        <v>1234</v>
      </c>
      <c r="D1069" s="146" t="s">
        <v>74</v>
      </c>
      <c r="E1069" s="146">
        <v>75</v>
      </c>
      <c r="F1069" s="155"/>
      <c r="G1069" s="155"/>
      <c r="H1069" s="155"/>
      <c r="I1069" s="155"/>
      <c r="J1069" s="155"/>
      <c r="K1069" s="155"/>
      <c r="L1069" s="155"/>
      <c r="M1069" s="155"/>
      <c r="N1069" s="146">
        <v>2</v>
      </c>
      <c r="O1069" s="155">
        <f t="shared" si="73"/>
        <v>150</v>
      </c>
    </row>
    <row r="1070" spans="1:15">
      <c r="A1070" s="146">
        <v>408</v>
      </c>
      <c r="B1070" s="155"/>
      <c r="C1070" s="156" t="s">
        <v>1235</v>
      </c>
      <c r="D1070" s="146" t="s">
        <v>74</v>
      </c>
      <c r="E1070" s="146">
        <v>75</v>
      </c>
      <c r="F1070" s="155"/>
      <c r="G1070" s="155"/>
      <c r="H1070" s="155"/>
      <c r="I1070" s="155"/>
      <c r="J1070" s="155"/>
      <c r="K1070" s="155"/>
      <c r="L1070" s="155"/>
      <c r="M1070" s="155"/>
      <c r="N1070" s="146">
        <v>1</v>
      </c>
      <c r="O1070" s="155">
        <f t="shared" si="73"/>
        <v>75</v>
      </c>
    </row>
    <row r="1071" spans="1:15">
      <c r="A1071" s="146">
        <v>409</v>
      </c>
      <c r="B1071" s="155"/>
      <c r="C1071" s="156" t="s">
        <v>1236</v>
      </c>
      <c r="D1071" s="146" t="s">
        <v>74</v>
      </c>
      <c r="E1071" s="146">
        <v>75</v>
      </c>
      <c r="F1071" s="155"/>
      <c r="G1071" s="155"/>
      <c r="H1071" s="155"/>
      <c r="I1071" s="155"/>
      <c r="J1071" s="155"/>
      <c r="K1071" s="155"/>
      <c r="L1071" s="155"/>
      <c r="M1071" s="155"/>
      <c r="N1071" s="146">
        <v>2</v>
      </c>
      <c r="O1071" s="155">
        <f t="shared" si="73"/>
        <v>150</v>
      </c>
    </row>
    <row r="1072" spans="1:15">
      <c r="A1072" s="146">
        <v>410</v>
      </c>
      <c r="B1072" s="155"/>
      <c r="C1072" s="156" t="s">
        <v>1237</v>
      </c>
      <c r="D1072" s="146" t="s">
        <v>74</v>
      </c>
      <c r="E1072" s="146">
        <v>75</v>
      </c>
      <c r="F1072" s="155"/>
      <c r="G1072" s="155"/>
      <c r="H1072" s="155"/>
      <c r="I1072" s="155"/>
      <c r="J1072" s="155"/>
      <c r="K1072" s="155"/>
      <c r="L1072" s="155"/>
      <c r="M1072" s="155"/>
      <c r="N1072" s="146">
        <v>2</v>
      </c>
      <c r="O1072" s="155">
        <f t="shared" si="73"/>
        <v>150</v>
      </c>
    </row>
    <row r="1073" spans="1:15">
      <c r="A1073" s="146">
        <v>411</v>
      </c>
      <c r="B1073" s="155"/>
      <c r="C1073" s="156" t="s">
        <v>1238</v>
      </c>
      <c r="D1073" s="146" t="s">
        <v>74</v>
      </c>
      <c r="E1073" s="146">
        <v>75</v>
      </c>
      <c r="F1073" s="155"/>
      <c r="G1073" s="155"/>
      <c r="H1073" s="155"/>
      <c r="I1073" s="155"/>
      <c r="J1073" s="155"/>
      <c r="K1073" s="155"/>
      <c r="L1073" s="155"/>
      <c r="M1073" s="155"/>
      <c r="N1073" s="146">
        <v>2</v>
      </c>
      <c r="O1073" s="155">
        <f t="shared" si="73"/>
        <v>150</v>
      </c>
    </row>
    <row r="1074" spans="1:15">
      <c r="A1074" s="146">
        <v>412</v>
      </c>
      <c r="B1074" s="155"/>
      <c r="C1074" s="156" t="s">
        <v>1239</v>
      </c>
      <c r="D1074" s="146" t="s">
        <v>74</v>
      </c>
      <c r="E1074" s="146">
        <v>75</v>
      </c>
      <c r="F1074" s="155"/>
      <c r="G1074" s="155"/>
      <c r="H1074" s="155"/>
      <c r="I1074" s="155"/>
      <c r="J1074" s="155"/>
      <c r="K1074" s="155"/>
      <c r="L1074" s="155"/>
      <c r="M1074" s="155"/>
      <c r="N1074" s="146">
        <v>2</v>
      </c>
      <c r="O1074" s="155">
        <f t="shared" si="73"/>
        <v>150</v>
      </c>
    </row>
    <row r="1075" spans="1:15">
      <c r="A1075" s="146">
        <v>413</v>
      </c>
      <c r="B1075" s="155"/>
      <c r="C1075" s="156" t="s">
        <v>1240</v>
      </c>
      <c r="D1075" s="146" t="s">
        <v>74</v>
      </c>
      <c r="E1075" s="146">
        <v>100</v>
      </c>
      <c r="F1075" s="155"/>
      <c r="G1075" s="155"/>
      <c r="H1075" s="155"/>
      <c r="I1075" s="155"/>
      <c r="J1075" s="155"/>
      <c r="K1075" s="155"/>
      <c r="L1075" s="155"/>
      <c r="M1075" s="155"/>
      <c r="N1075" s="146">
        <v>2</v>
      </c>
      <c r="O1075" s="155">
        <f t="shared" si="73"/>
        <v>200</v>
      </c>
    </row>
    <row r="1076" spans="1:15">
      <c r="A1076" s="146">
        <v>414</v>
      </c>
      <c r="B1076" s="155"/>
      <c r="C1076" s="156" t="s">
        <v>1241</v>
      </c>
      <c r="D1076" s="146" t="s">
        <v>74</v>
      </c>
      <c r="E1076" s="146">
        <v>10</v>
      </c>
      <c r="F1076" s="155"/>
      <c r="G1076" s="155"/>
      <c r="H1076" s="155"/>
      <c r="I1076" s="155"/>
      <c r="J1076" s="155"/>
      <c r="K1076" s="155"/>
      <c r="L1076" s="155"/>
      <c r="M1076" s="155"/>
      <c r="N1076" s="146">
        <v>1</v>
      </c>
      <c r="O1076" s="155">
        <f t="shared" si="73"/>
        <v>10</v>
      </c>
    </row>
    <row r="1077" spans="1:15">
      <c r="A1077" s="146">
        <v>415</v>
      </c>
      <c r="B1077" s="155"/>
      <c r="C1077" s="156" t="s">
        <v>1242</v>
      </c>
      <c r="D1077" s="146" t="s">
        <v>74</v>
      </c>
      <c r="E1077" s="146">
        <v>75</v>
      </c>
      <c r="F1077" s="155"/>
      <c r="G1077" s="155"/>
      <c r="H1077" s="155"/>
      <c r="I1077" s="155"/>
      <c r="J1077" s="155"/>
      <c r="K1077" s="155"/>
      <c r="L1077" s="155"/>
      <c r="M1077" s="155"/>
      <c r="N1077" s="146">
        <v>10</v>
      </c>
      <c r="O1077" s="155">
        <f t="shared" si="73"/>
        <v>750</v>
      </c>
    </row>
    <row r="1078" spans="1:15">
      <c r="A1078" s="146">
        <v>416</v>
      </c>
      <c r="B1078" s="155"/>
      <c r="C1078" s="156" t="s">
        <v>1243</v>
      </c>
      <c r="D1078" s="146" t="s">
        <v>74</v>
      </c>
      <c r="E1078" s="146">
        <v>100</v>
      </c>
      <c r="F1078" s="155"/>
      <c r="G1078" s="155"/>
      <c r="H1078" s="155"/>
      <c r="I1078" s="155"/>
      <c r="J1078" s="155"/>
      <c r="K1078" s="155"/>
      <c r="L1078" s="155"/>
      <c r="M1078" s="155"/>
      <c r="N1078" s="146">
        <v>1</v>
      </c>
      <c r="O1078" s="155">
        <f t="shared" si="73"/>
        <v>100</v>
      </c>
    </row>
    <row r="1079" spans="1:15">
      <c r="A1079" s="146">
        <v>417</v>
      </c>
      <c r="B1079" s="155"/>
      <c r="C1079" s="156" t="s">
        <v>1244</v>
      </c>
      <c r="D1079" s="146" t="s">
        <v>74</v>
      </c>
      <c r="E1079" s="146">
        <v>100</v>
      </c>
      <c r="F1079" s="155"/>
      <c r="G1079" s="155"/>
      <c r="H1079" s="155"/>
      <c r="I1079" s="155"/>
      <c r="J1079" s="155"/>
      <c r="K1079" s="155"/>
      <c r="L1079" s="155"/>
      <c r="M1079" s="155"/>
      <c r="N1079" s="146">
        <v>7</v>
      </c>
      <c r="O1079" s="155">
        <f t="shared" si="73"/>
        <v>700</v>
      </c>
    </row>
    <row r="1080" spans="1:15">
      <c r="A1080" s="146">
        <v>418</v>
      </c>
      <c r="B1080" s="155"/>
      <c r="C1080" s="156" t="s">
        <v>1245</v>
      </c>
      <c r="D1080" s="146" t="s">
        <v>74</v>
      </c>
      <c r="E1080" s="146">
        <v>50</v>
      </c>
      <c r="F1080" s="155"/>
      <c r="G1080" s="155"/>
      <c r="H1080" s="155"/>
      <c r="I1080" s="155"/>
      <c r="J1080" s="155"/>
      <c r="K1080" s="155"/>
      <c r="L1080" s="155"/>
      <c r="M1080" s="155"/>
      <c r="N1080" s="146">
        <v>2</v>
      </c>
      <c r="O1080" s="155">
        <f t="shared" si="73"/>
        <v>100</v>
      </c>
    </row>
    <row r="1081" spans="1:15">
      <c r="A1081" s="146">
        <v>419</v>
      </c>
      <c r="B1081" s="155"/>
      <c r="C1081" s="156" t="s">
        <v>1246</v>
      </c>
      <c r="D1081" s="146" t="s">
        <v>74</v>
      </c>
      <c r="E1081" s="146">
        <v>100</v>
      </c>
      <c r="F1081" s="155"/>
      <c r="G1081" s="155"/>
      <c r="H1081" s="155"/>
      <c r="I1081" s="155"/>
      <c r="J1081" s="155"/>
      <c r="K1081" s="155"/>
      <c r="L1081" s="155"/>
      <c r="M1081" s="155"/>
      <c r="N1081" s="146">
        <v>1</v>
      </c>
      <c r="O1081" s="155">
        <f t="shared" si="73"/>
        <v>100</v>
      </c>
    </row>
    <row r="1082" spans="1:15">
      <c r="A1082" s="146">
        <v>420</v>
      </c>
      <c r="B1082" s="155"/>
      <c r="C1082" s="156" t="s">
        <v>1247</v>
      </c>
      <c r="D1082" s="146" t="s">
        <v>74</v>
      </c>
      <c r="E1082" s="146">
        <v>600</v>
      </c>
      <c r="F1082" s="155"/>
      <c r="G1082" s="155"/>
      <c r="H1082" s="155"/>
      <c r="I1082" s="155"/>
      <c r="J1082" s="155"/>
      <c r="K1082" s="155"/>
      <c r="L1082" s="155"/>
      <c r="M1082" s="155"/>
      <c r="N1082" s="146">
        <v>5</v>
      </c>
      <c r="O1082" s="155">
        <f t="shared" si="73"/>
        <v>3000</v>
      </c>
    </row>
    <row r="1083" spans="1:15">
      <c r="A1083" s="146">
        <v>421</v>
      </c>
      <c r="B1083" s="155"/>
      <c r="C1083" s="156" t="s">
        <v>1248</v>
      </c>
      <c r="D1083" s="146" t="s">
        <v>74</v>
      </c>
      <c r="E1083" s="146">
        <v>100</v>
      </c>
      <c r="F1083" s="155"/>
      <c r="G1083" s="155"/>
      <c r="H1083" s="155"/>
      <c r="I1083" s="155"/>
      <c r="J1083" s="155"/>
      <c r="K1083" s="155"/>
      <c r="L1083" s="155"/>
      <c r="M1083" s="155"/>
      <c r="N1083" s="146">
        <v>5</v>
      </c>
      <c r="O1083" s="155">
        <f t="shared" si="73"/>
        <v>500</v>
      </c>
    </row>
    <row r="1084" spans="1:15">
      <c r="A1084" s="146">
        <v>422</v>
      </c>
      <c r="B1084" s="155"/>
      <c r="C1084" s="156" t="s">
        <v>1249</v>
      </c>
      <c r="D1084" s="146" t="s">
        <v>74</v>
      </c>
      <c r="E1084" s="146">
        <v>50</v>
      </c>
      <c r="F1084" s="155"/>
      <c r="G1084" s="155"/>
      <c r="H1084" s="155"/>
      <c r="I1084" s="155"/>
      <c r="J1084" s="155"/>
      <c r="K1084" s="155"/>
      <c r="L1084" s="155"/>
      <c r="M1084" s="155"/>
      <c r="N1084" s="146">
        <v>2</v>
      </c>
      <c r="O1084" s="155">
        <f t="shared" si="73"/>
        <v>100</v>
      </c>
    </row>
    <row r="1085" spans="1:15">
      <c r="A1085" s="146">
        <v>423</v>
      </c>
      <c r="B1085" s="155"/>
      <c r="C1085" s="156" t="s">
        <v>1250</v>
      </c>
      <c r="D1085" s="146" t="s">
        <v>74</v>
      </c>
      <c r="E1085" s="146">
        <v>50</v>
      </c>
      <c r="F1085" s="155"/>
      <c r="G1085" s="155"/>
      <c r="H1085" s="155"/>
      <c r="I1085" s="155"/>
      <c r="J1085" s="155"/>
      <c r="K1085" s="155"/>
      <c r="L1085" s="155"/>
      <c r="M1085" s="155"/>
      <c r="N1085" s="146">
        <v>1</v>
      </c>
      <c r="O1085" s="155">
        <f t="shared" si="73"/>
        <v>50</v>
      </c>
    </row>
    <row r="1086" spans="1:15">
      <c r="A1086" s="146">
        <v>424</v>
      </c>
      <c r="B1086" s="155"/>
      <c r="C1086" s="156" t="s">
        <v>1251</v>
      </c>
      <c r="D1086" s="146" t="s">
        <v>74</v>
      </c>
      <c r="E1086" s="146">
        <v>200</v>
      </c>
      <c r="F1086" s="155"/>
      <c r="G1086" s="155"/>
      <c r="H1086" s="155"/>
      <c r="I1086" s="155"/>
      <c r="J1086" s="155"/>
      <c r="K1086" s="155"/>
      <c r="L1086" s="155"/>
      <c r="M1086" s="155"/>
      <c r="N1086" s="146">
        <v>1</v>
      </c>
      <c r="O1086" s="155">
        <f t="shared" si="73"/>
        <v>200</v>
      </c>
    </row>
    <row r="1087" spans="1:15">
      <c r="A1087" s="146">
        <v>425</v>
      </c>
      <c r="B1087" s="155"/>
      <c r="C1087" s="156" t="s">
        <v>1252</v>
      </c>
      <c r="D1087" s="146" t="s">
        <v>74</v>
      </c>
      <c r="E1087" s="146">
        <v>15</v>
      </c>
      <c r="F1087" s="155"/>
      <c r="G1087" s="155"/>
      <c r="H1087" s="155"/>
      <c r="I1087" s="155"/>
      <c r="J1087" s="155"/>
      <c r="K1087" s="155"/>
      <c r="L1087" s="155"/>
      <c r="M1087" s="155"/>
      <c r="N1087" s="146">
        <v>1</v>
      </c>
      <c r="O1087" s="155">
        <f t="shared" si="73"/>
        <v>15</v>
      </c>
    </row>
    <row r="1088" spans="1:15">
      <c r="A1088" s="146">
        <v>426</v>
      </c>
      <c r="B1088" s="155"/>
      <c r="C1088" s="156" t="s">
        <v>1253</v>
      </c>
      <c r="D1088" s="146" t="s">
        <v>74</v>
      </c>
      <c r="E1088" s="146">
        <v>360</v>
      </c>
      <c r="F1088" s="155"/>
      <c r="G1088" s="155"/>
      <c r="H1088" s="155"/>
      <c r="I1088" s="155"/>
      <c r="J1088" s="155"/>
      <c r="K1088" s="155"/>
      <c r="L1088" s="155"/>
      <c r="M1088" s="155"/>
      <c r="N1088" s="146">
        <v>1</v>
      </c>
      <c r="O1088" s="155">
        <f t="shared" si="73"/>
        <v>360</v>
      </c>
    </row>
    <row r="1089" spans="1:15">
      <c r="A1089" s="146">
        <v>427</v>
      </c>
      <c r="B1089" s="155"/>
      <c r="C1089" s="156" t="s">
        <v>1254</v>
      </c>
      <c r="D1089" s="146" t="s">
        <v>74</v>
      </c>
      <c r="E1089" s="146">
        <v>2</v>
      </c>
      <c r="F1089" s="155"/>
      <c r="G1089" s="155"/>
      <c r="H1089" s="155"/>
      <c r="I1089" s="155"/>
      <c r="J1089" s="155"/>
      <c r="K1089" s="155"/>
      <c r="L1089" s="155"/>
      <c r="M1089" s="155"/>
      <c r="N1089" s="146">
        <v>44</v>
      </c>
      <c r="O1089" s="155">
        <f t="shared" si="73"/>
        <v>88</v>
      </c>
    </row>
    <row r="1090" spans="1:15">
      <c r="A1090" s="146">
        <v>428</v>
      </c>
      <c r="B1090" s="155"/>
      <c r="C1090" s="156" t="s">
        <v>1255</v>
      </c>
      <c r="D1090" s="146" t="s">
        <v>74</v>
      </c>
      <c r="E1090" s="146">
        <v>3</v>
      </c>
      <c r="F1090" s="155"/>
      <c r="G1090" s="155"/>
      <c r="H1090" s="155"/>
      <c r="I1090" s="155"/>
      <c r="J1090" s="155"/>
      <c r="K1090" s="155"/>
      <c r="L1090" s="155"/>
      <c r="M1090" s="155"/>
      <c r="N1090" s="146">
        <v>10</v>
      </c>
      <c r="O1090" s="155">
        <f t="shared" si="73"/>
        <v>30</v>
      </c>
    </row>
    <row r="1091" spans="1:15">
      <c r="A1091" s="146">
        <v>429</v>
      </c>
      <c r="B1091" s="155"/>
      <c r="C1091" s="156" t="s">
        <v>1256</v>
      </c>
      <c r="D1091" s="146" t="s">
        <v>74</v>
      </c>
      <c r="E1091" s="146">
        <v>150</v>
      </c>
      <c r="F1091" s="155"/>
      <c r="G1091" s="155"/>
      <c r="H1091" s="155"/>
      <c r="I1091" s="155"/>
      <c r="J1091" s="155"/>
      <c r="K1091" s="155"/>
      <c r="L1091" s="155"/>
      <c r="M1091" s="155"/>
      <c r="N1091" s="146">
        <v>1</v>
      </c>
      <c r="O1091" s="155">
        <f t="shared" si="73"/>
        <v>150</v>
      </c>
    </row>
    <row r="1092" spans="1:15">
      <c r="A1092" s="146">
        <v>430</v>
      </c>
      <c r="B1092" s="155"/>
      <c r="C1092" s="156" t="s">
        <v>1257</v>
      </c>
      <c r="D1092" s="146" t="s">
        <v>74</v>
      </c>
      <c r="E1092" s="146">
        <v>100</v>
      </c>
      <c r="F1092" s="155"/>
      <c r="G1092" s="155"/>
      <c r="H1092" s="155"/>
      <c r="I1092" s="155"/>
      <c r="J1092" s="155"/>
      <c r="K1092" s="155"/>
      <c r="L1092" s="155"/>
      <c r="M1092" s="155"/>
      <c r="N1092" s="146">
        <v>2</v>
      </c>
      <c r="O1092" s="155">
        <f t="shared" si="73"/>
        <v>200</v>
      </c>
    </row>
    <row r="1093" spans="1:15">
      <c r="A1093" s="146">
        <v>431</v>
      </c>
      <c r="B1093" s="155"/>
      <c r="C1093" s="156" t="s">
        <v>1258</v>
      </c>
      <c r="D1093" s="146" t="s">
        <v>74</v>
      </c>
      <c r="E1093" s="146">
        <v>100</v>
      </c>
      <c r="F1093" s="155"/>
      <c r="G1093" s="155"/>
      <c r="H1093" s="155"/>
      <c r="I1093" s="155"/>
      <c r="J1093" s="155"/>
      <c r="K1093" s="155"/>
      <c r="L1093" s="155"/>
      <c r="M1093" s="155"/>
      <c r="N1093" s="146">
        <v>2</v>
      </c>
      <c r="O1093" s="155">
        <f t="shared" si="73"/>
        <v>200</v>
      </c>
    </row>
    <row r="1094" spans="1:15">
      <c r="A1094" s="146">
        <v>432</v>
      </c>
      <c r="B1094" s="155"/>
      <c r="C1094" s="156" t="s">
        <v>1259</v>
      </c>
      <c r="D1094" s="146" t="s">
        <v>74</v>
      </c>
      <c r="E1094" s="146">
        <v>5</v>
      </c>
      <c r="F1094" s="155"/>
      <c r="G1094" s="155"/>
      <c r="H1094" s="155"/>
      <c r="I1094" s="155"/>
      <c r="J1094" s="155"/>
      <c r="K1094" s="155"/>
      <c r="L1094" s="155"/>
      <c r="M1094" s="155"/>
      <c r="N1094" s="146">
        <v>5</v>
      </c>
      <c r="O1094" s="155">
        <f t="shared" si="73"/>
        <v>25</v>
      </c>
    </row>
    <row r="1095" spans="1:15">
      <c r="A1095" s="146">
        <v>433</v>
      </c>
      <c r="B1095" s="155"/>
      <c r="C1095" s="156" t="s">
        <v>1260</v>
      </c>
      <c r="D1095" s="146" t="s">
        <v>74</v>
      </c>
      <c r="E1095" s="146">
        <v>2</v>
      </c>
      <c r="F1095" s="155"/>
      <c r="G1095" s="155"/>
      <c r="H1095" s="155"/>
      <c r="I1095" s="155"/>
      <c r="J1095" s="155"/>
      <c r="K1095" s="155"/>
      <c r="L1095" s="155"/>
      <c r="M1095" s="155"/>
      <c r="N1095" s="146">
        <v>6</v>
      </c>
      <c r="O1095" s="155">
        <f t="shared" si="73"/>
        <v>12</v>
      </c>
    </row>
    <row r="1096" spans="1:15">
      <c r="A1096" s="146">
        <v>434</v>
      </c>
      <c r="B1096" s="155"/>
      <c r="C1096" s="156" t="s">
        <v>1261</v>
      </c>
      <c r="D1096" s="146" t="s">
        <v>74</v>
      </c>
      <c r="E1096" s="146">
        <v>10</v>
      </c>
      <c r="F1096" s="155"/>
      <c r="G1096" s="155"/>
      <c r="H1096" s="155"/>
      <c r="I1096" s="155"/>
      <c r="J1096" s="155"/>
      <c r="K1096" s="155"/>
      <c r="L1096" s="155"/>
      <c r="M1096" s="155"/>
      <c r="N1096" s="146">
        <v>10</v>
      </c>
      <c r="O1096" s="155">
        <f t="shared" si="73"/>
        <v>100</v>
      </c>
    </row>
    <row r="1097" spans="1:15">
      <c r="A1097" s="146">
        <v>435</v>
      </c>
      <c r="B1097" s="155"/>
      <c r="C1097" s="156" t="s">
        <v>1262</v>
      </c>
      <c r="D1097" s="146" t="s">
        <v>74</v>
      </c>
      <c r="E1097" s="146">
        <v>10</v>
      </c>
      <c r="F1097" s="155"/>
      <c r="G1097" s="155"/>
      <c r="H1097" s="155"/>
      <c r="I1097" s="155"/>
      <c r="J1097" s="155"/>
      <c r="K1097" s="155"/>
      <c r="L1097" s="155"/>
      <c r="M1097" s="155"/>
      <c r="N1097" s="146">
        <v>16</v>
      </c>
      <c r="O1097" s="155">
        <f t="shared" si="73"/>
        <v>160</v>
      </c>
    </row>
    <row r="1098" spans="1:15">
      <c r="A1098" s="146">
        <v>436</v>
      </c>
      <c r="B1098" s="155"/>
      <c r="C1098" s="156" t="s">
        <v>1263</v>
      </c>
      <c r="D1098" s="146" t="s">
        <v>74</v>
      </c>
      <c r="E1098" s="146">
        <v>100</v>
      </c>
      <c r="F1098" s="155"/>
      <c r="G1098" s="155"/>
      <c r="H1098" s="155"/>
      <c r="I1098" s="155"/>
      <c r="J1098" s="155"/>
      <c r="K1098" s="155"/>
      <c r="L1098" s="155"/>
      <c r="M1098" s="155"/>
      <c r="N1098" s="146">
        <v>18</v>
      </c>
      <c r="O1098" s="155">
        <f t="shared" si="73"/>
        <v>1800</v>
      </c>
    </row>
    <row r="1099" spans="1:15">
      <c r="A1099" s="146">
        <v>437</v>
      </c>
      <c r="B1099" s="155"/>
      <c r="C1099" s="156" t="s">
        <v>1264</v>
      </c>
      <c r="D1099" s="146" t="s">
        <v>74</v>
      </c>
      <c r="E1099" s="146">
        <v>750</v>
      </c>
      <c r="F1099" s="155"/>
      <c r="G1099" s="155"/>
      <c r="H1099" s="155"/>
      <c r="I1099" s="155"/>
      <c r="J1099" s="155"/>
      <c r="K1099" s="155"/>
      <c r="L1099" s="155"/>
      <c r="M1099" s="155"/>
      <c r="N1099" s="146">
        <v>40</v>
      </c>
      <c r="O1099" s="155">
        <f t="shared" si="73"/>
        <v>30000</v>
      </c>
    </row>
    <row r="1100" spans="1:15">
      <c r="A1100" s="146">
        <v>438</v>
      </c>
      <c r="B1100" s="155"/>
      <c r="C1100" s="156" t="s">
        <v>1265</v>
      </c>
      <c r="D1100" s="146" t="s">
        <v>74</v>
      </c>
      <c r="E1100" s="146">
        <v>200</v>
      </c>
      <c r="F1100" s="155"/>
      <c r="G1100" s="155"/>
      <c r="H1100" s="155"/>
      <c r="I1100" s="155"/>
      <c r="J1100" s="155"/>
      <c r="K1100" s="155"/>
      <c r="L1100" s="155"/>
      <c r="M1100" s="155"/>
      <c r="N1100" s="146">
        <v>65</v>
      </c>
      <c r="O1100" s="155">
        <f t="shared" si="73"/>
        <v>13000</v>
      </c>
    </row>
    <row r="1101" spans="1:15">
      <c r="A1101" s="146">
        <v>439</v>
      </c>
      <c r="B1101" s="155"/>
      <c r="C1101" s="156" t="s">
        <v>1266</v>
      </c>
      <c r="D1101" s="146" t="s">
        <v>74</v>
      </c>
      <c r="E1101" s="146">
        <v>17</v>
      </c>
      <c r="F1101" s="155"/>
      <c r="G1101" s="155"/>
      <c r="H1101" s="155"/>
      <c r="I1101" s="155"/>
      <c r="J1101" s="155"/>
      <c r="K1101" s="155"/>
      <c r="L1101" s="155"/>
      <c r="M1101" s="155"/>
      <c r="N1101" s="146">
        <v>3</v>
      </c>
      <c r="O1101" s="155">
        <f t="shared" si="73"/>
        <v>51</v>
      </c>
    </row>
    <row r="1102" spans="1:15">
      <c r="A1102" s="146">
        <v>440</v>
      </c>
      <c r="B1102" s="155"/>
      <c r="C1102" s="156" t="s">
        <v>1267</v>
      </c>
      <c r="D1102" s="146" t="s">
        <v>74</v>
      </c>
      <c r="E1102" s="146">
        <v>17</v>
      </c>
      <c r="F1102" s="155"/>
      <c r="G1102" s="155"/>
      <c r="H1102" s="155"/>
      <c r="I1102" s="155"/>
      <c r="J1102" s="155"/>
      <c r="K1102" s="155"/>
      <c r="L1102" s="155"/>
      <c r="M1102" s="155"/>
      <c r="N1102" s="146">
        <v>3</v>
      </c>
      <c r="O1102" s="155">
        <f t="shared" si="73"/>
        <v>51</v>
      </c>
    </row>
    <row r="1103" spans="1:15">
      <c r="A1103" s="146">
        <v>441</v>
      </c>
      <c r="B1103" s="155"/>
      <c r="C1103" s="156" t="s">
        <v>1268</v>
      </c>
      <c r="D1103" s="146" t="s">
        <v>74</v>
      </c>
      <c r="E1103" s="146">
        <v>17</v>
      </c>
      <c r="F1103" s="155"/>
      <c r="G1103" s="155"/>
      <c r="H1103" s="155"/>
      <c r="I1103" s="155"/>
      <c r="J1103" s="155"/>
      <c r="K1103" s="155"/>
      <c r="L1103" s="155"/>
      <c r="M1103" s="155"/>
      <c r="N1103" s="146">
        <v>1</v>
      </c>
      <c r="O1103" s="155">
        <f t="shared" si="73"/>
        <v>17</v>
      </c>
    </row>
    <row r="1104" spans="1:15">
      <c r="A1104" s="146">
        <v>442</v>
      </c>
      <c r="B1104" s="155"/>
      <c r="C1104" s="156" t="s">
        <v>1269</v>
      </c>
      <c r="D1104" s="146" t="s">
        <v>74</v>
      </c>
      <c r="E1104" s="146">
        <v>17</v>
      </c>
      <c r="F1104" s="155"/>
      <c r="G1104" s="155"/>
      <c r="H1104" s="155"/>
      <c r="I1104" s="155"/>
      <c r="J1104" s="155"/>
      <c r="K1104" s="155"/>
      <c r="L1104" s="155"/>
      <c r="M1104" s="155"/>
      <c r="N1104" s="146">
        <v>6</v>
      </c>
      <c r="O1104" s="155">
        <f t="shared" si="73"/>
        <v>102</v>
      </c>
    </row>
    <row r="1105" spans="1:15">
      <c r="A1105" s="146">
        <v>443</v>
      </c>
      <c r="B1105" s="155"/>
      <c r="C1105" s="156" t="s">
        <v>1270</v>
      </c>
      <c r="D1105" s="146" t="s">
        <v>74</v>
      </c>
      <c r="E1105" s="146">
        <v>30</v>
      </c>
      <c r="F1105" s="155"/>
      <c r="G1105" s="155"/>
      <c r="H1105" s="155"/>
      <c r="I1105" s="155"/>
      <c r="J1105" s="155"/>
      <c r="K1105" s="155"/>
      <c r="L1105" s="155"/>
      <c r="M1105" s="155"/>
      <c r="N1105" s="146">
        <v>4</v>
      </c>
      <c r="O1105" s="155">
        <f t="shared" si="73"/>
        <v>120</v>
      </c>
    </row>
    <row r="1106" spans="1:15">
      <c r="A1106" s="146">
        <v>444</v>
      </c>
      <c r="B1106" s="155"/>
      <c r="C1106" s="156" t="s">
        <v>1271</v>
      </c>
      <c r="D1106" s="146" t="s">
        <v>74</v>
      </c>
      <c r="E1106" s="146">
        <v>0</v>
      </c>
      <c r="F1106" s="155"/>
      <c r="G1106" s="155"/>
      <c r="H1106" s="155"/>
      <c r="I1106" s="155"/>
      <c r="J1106" s="155"/>
      <c r="K1106" s="155"/>
      <c r="L1106" s="155"/>
      <c r="M1106" s="155"/>
      <c r="N1106" s="146">
        <v>1</v>
      </c>
      <c r="O1106" s="155">
        <f t="shared" si="73"/>
        <v>0</v>
      </c>
    </row>
    <row r="1107" spans="1:15">
      <c r="A1107" s="146">
        <v>445</v>
      </c>
      <c r="B1107" s="155"/>
      <c r="C1107" s="156" t="s">
        <v>1272</v>
      </c>
      <c r="D1107" s="146" t="s">
        <v>74</v>
      </c>
      <c r="E1107" s="146">
        <v>10</v>
      </c>
      <c r="F1107" s="155"/>
      <c r="G1107" s="155"/>
      <c r="H1107" s="155"/>
      <c r="I1107" s="155"/>
      <c r="J1107" s="155"/>
      <c r="K1107" s="155"/>
      <c r="L1107" s="155"/>
      <c r="M1107" s="155"/>
      <c r="N1107" s="146">
        <v>1</v>
      </c>
      <c r="O1107" s="155">
        <f t="shared" si="73"/>
        <v>10</v>
      </c>
    </row>
    <row r="1108" spans="1:15" ht="25.5">
      <c r="A1108" s="146">
        <v>446</v>
      </c>
      <c r="B1108" s="155"/>
      <c r="C1108" s="156" t="s">
        <v>1273</v>
      </c>
      <c r="D1108" s="146" t="s">
        <v>74</v>
      </c>
      <c r="E1108" s="146">
        <v>10000</v>
      </c>
      <c r="F1108" s="155"/>
      <c r="G1108" s="155"/>
      <c r="H1108" s="155"/>
      <c r="I1108" s="155"/>
      <c r="J1108" s="155"/>
      <c r="K1108" s="155"/>
      <c r="L1108" s="155"/>
      <c r="M1108" s="155"/>
      <c r="N1108" s="146">
        <v>1</v>
      </c>
      <c r="O1108" s="155">
        <f t="shared" si="73"/>
        <v>10000</v>
      </c>
    </row>
    <row r="1109" spans="1:15" ht="51">
      <c r="A1109" s="146">
        <v>447</v>
      </c>
      <c r="B1109" s="155"/>
      <c r="C1109" s="156" t="s">
        <v>1274</v>
      </c>
      <c r="D1109" s="146" t="s">
        <v>74</v>
      </c>
      <c r="E1109" s="146">
        <v>19000</v>
      </c>
      <c r="F1109" s="155"/>
      <c r="G1109" s="155"/>
      <c r="H1109" s="155"/>
      <c r="I1109" s="155"/>
      <c r="J1109" s="155"/>
      <c r="K1109" s="155"/>
      <c r="L1109" s="155"/>
      <c r="M1109" s="155"/>
      <c r="N1109" s="146">
        <v>2</v>
      </c>
      <c r="O1109" s="155">
        <f t="shared" si="73"/>
        <v>38000</v>
      </c>
    </row>
    <row r="1110" spans="1:15">
      <c r="A1110" s="146">
        <v>448</v>
      </c>
      <c r="B1110" s="155"/>
      <c r="C1110" s="156" t="s">
        <v>1275</v>
      </c>
      <c r="D1110" s="146" t="s">
        <v>74</v>
      </c>
      <c r="E1110" s="146">
        <v>19000</v>
      </c>
      <c r="F1110" s="155"/>
      <c r="G1110" s="155"/>
      <c r="H1110" s="155"/>
      <c r="I1110" s="155"/>
      <c r="J1110" s="155"/>
      <c r="K1110" s="155"/>
      <c r="L1110" s="155"/>
      <c r="M1110" s="155"/>
      <c r="N1110" s="146">
        <v>1</v>
      </c>
      <c r="O1110" s="155">
        <f t="shared" si="73"/>
        <v>19000</v>
      </c>
    </row>
    <row r="1111" spans="1:15">
      <c r="A1111" s="146">
        <v>449</v>
      </c>
      <c r="B1111" s="155"/>
      <c r="C1111" s="156" t="s">
        <v>1276</v>
      </c>
      <c r="D1111" s="146" t="s">
        <v>63</v>
      </c>
      <c r="E1111" s="146">
        <v>1</v>
      </c>
      <c r="F1111" s="155"/>
      <c r="G1111" s="155"/>
      <c r="H1111" s="155"/>
      <c r="I1111" s="155"/>
      <c r="J1111" s="155"/>
      <c r="K1111" s="155"/>
      <c r="L1111" s="155"/>
      <c r="M1111" s="155"/>
      <c r="N1111" s="146">
        <v>195</v>
      </c>
      <c r="O1111" s="155">
        <f t="shared" si="73"/>
        <v>195</v>
      </c>
    </row>
    <row r="1112" spans="1:15">
      <c r="A1112" s="146">
        <v>450</v>
      </c>
      <c r="B1112" s="155"/>
      <c r="C1112" s="156" t="s">
        <v>1277</v>
      </c>
      <c r="D1112" s="146" t="s">
        <v>63</v>
      </c>
      <c r="E1112" s="146">
        <v>1.5</v>
      </c>
      <c r="F1112" s="155"/>
      <c r="G1112" s="155"/>
      <c r="H1112" s="155"/>
      <c r="I1112" s="155"/>
      <c r="J1112" s="155"/>
      <c r="K1112" s="155"/>
      <c r="L1112" s="155"/>
      <c r="M1112" s="155"/>
      <c r="N1112" s="146">
        <v>72.88</v>
      </c>
      <c r="O1112" s="155">
        <f t="shared" ref="O1112:O1140" si="74">(E1112*N1112)</f>
        <v>109.32</v>
      </c>
    </row>
    <row r="1113" spans="1:15">
      <c r="A1113" s="146">
        <v>451</v>
      </c>
      <c r="B1113" s="155"/>
      <c r="C1113" s="156" t="s">
        <v>1278</v>
      </c>
      <c r="D1113" s="146" t="s">
        <v>63</v>
      </c>
      <c r="E1113" s="146">
        <v>1</v>
      </c>
      <c r="F1113" s="155"/>
      <c r="G1113" s="155"/>
      <c r="H1113" s="155"/>
      <c r="I1113" s="155"/>
      <c r="J1113" s="155"/>
      <c r="K1113" s="155"/>
      <c r="L1113" s="155"/>
      <c r="M1113" s="155"/>
      <c r="N1113" s="146">
        <v>82</v>
      </c>
      <c r="O1113" s="155">
        <f t="shared" si="74"/>
        <v>82</v>
      </c>
    </row>
    <row r="1114" spans="1:15">
      <c r="A1114" s="146">
        <v>452</v>
      </c>
      <c r="B1114" s="155"/>
      <c r="C1114" s="156" t="s">
        <v>1279</v>
      </c>
      <c r="D1114" s="146" t="s">
        <v>28</v>
      </c>
      <c r="E1114" s="146">
        <v>80</v>
      </c>
      <c r="F1114" s="155"/>
      <c r="G1114" s="155"/>
      <c r="H1114" s="155"/>
      <c r="I1114" s="155"/>
      <c r="J1114" s="155"/>
      <c r="K1114" s="155"/>
      <c r="L1114" s="155"/>
      <c r="M1114" s="155"/>
      <c r="N1114" s="146">
        <v>6.25</v>
      </c>
      <c r="O1114" s="155">
        <f t="shared" si="74"/>
        <v>500</v>
      </c>
    </row>
    <row r="1115" spans="1:15">
      <c r="A1115" s="146">
        <v>453</v>
      </c>
      <c r="B1115" s="155"/>
      <c r="C1115" s="156" t="s">
        <v>1280</v>
      </c>
      <c r="D1115" s="146" t="s">
        <v>28</v>
      </c>
      <c r="E1115" s="146">
        <v>80</v>
      </c>
      <c r="F1115" s="155"/>
      <c r="G1115" s="155"/>
      <c r="H1115" s="155"/>
      <c r="I1115" s="155"/>
      <c r="J1115" s="155"/>
      <c r="K1115" s="155"/>
      <c r="L1115" s="155"/>
      <c r="M1115" s="155"/>
      <c r="N1115" s="146">
        <v>23</v>
      </c>
      <c r="O1115" s="155">
        <f t="shared" si="74"/>
        <v>1840</v>
      </c>
    </row>
    <row r="1116" spans="1:15">
      <c r="A1116" s="146">
        <v>454</v>
      </c>
      <c r="B1116" s="155"/>
      <c r="C1116" s="156" t="s">
        <v>1281</v>
      </c>
      <c r="D1116" s="146" t="s">
        <v>74</v>
      </c>
      <c r="E1116" s="146">
        <v>2</v>
      </c>
      <c r="F1116" s="155"/>
      <c r="G1116" s="155"/>
      <c r="H1116" s="155"/>
      <c r="I1116" s="155"/>
      <c r="J1116" s="155"/>
      <c r="K1116" s="155"/>
      <c r="L1116" s="155"/>
      <c r="M1116" s="155"/>
      <c r="N1116" s="146">
        <v>4</v>
      </c>
      <c r="O1116" s="155">
        <f t="shared" si="74"/>
        <v>8</v>
      </c>
    </row>
    <row r="1117" spans="1:15">
      <c r="A1117" s="146">
        <v>455</v>
      </c>
      <c r="B1117" s="155"/>
      <c r="C1117" s="156" t="s">
        <v>1282</v>
      </c>
      <c r="D1117" s="146" t="s">
        <v>74</v>
      </c>
      <c r="E1117" s="146">
        <v>4</v>
      </c>
      <c r="F1117" s="155"/>
      <c r="G1117" s="155"/>
      <c r="H1117" s="155"/>
      <c r="I1117" s="155"/>
      <c r="J1117" s="155"/>
      <c r="K1117" s="155"/>
      <c r="L1117" s="155"/>
      <c r="M1117" s="155"/>
      <c r="N1117" s="146">
        <v>4</v>
      </c>
      <c r="O1117" s="155">
        <f t="shared" si="74"/>
        <v>16</v>
      </c>
    </row>
    <row r="1118" spans="1:15">
      <c r="A1118" s="146">
        <v>456</v>
      </c>
      <c r="B1118" s="155"/>
      <c r="C1118" s="156" t="s">
        <v>1283</v>
      </c>
      <c r="D1118" s="146" t="s">
        <v>74</v>
      </c>
      <c r="E1118" s="146">
        <v>1.5</v>
      </c>
      <c r="F1118" s="155"/>
      <c r="G1118" s="155"/>
      <c r="H1118" s="155"/>
      <c r="I1118" s="155"/>
      <c r="J1118" s="155"/>
      <c r="K1118" s="155"/>
      <c r="L1118" s="155"/>
      <c r="M1118" s="155"/>
      <c r="N1118" s="146">
        <v>105</v>
      </c>
      <c r="O1118" s="155">
        <f t="shared" si="74"/>
        <v>157.5</v>
      </c>
    </row>
    <row r="1119" spans="1:15">
      <c r="A1119" s="146">
        <v>457</v>
      </c>
      <c r="B1119" s="155"/>
      <c r="C1119" s="156" t="s">
        <v>1284</v>
      </c>
      <c r="D1119" s="146" t="s">
        <v>74</v>
      </c>
      <c r="E1119" s="146">
        <v>15</v>
      </c>
      <c r="F1119" s="155"/>
      <c r="G1119" s="155"/>
      <c r="H1119" s="155"/>
      <c r="I1119" s="155"/>
      <c r="J1119" s="155"/>
      <c r="K1119" s="155"/>
      <c r="L1119" s="155"/>
      <c r="M1119" s="155"/>
      <c r="N1119" s="146">
        <v>2</v>
      </c>
      <c r="O1119" s="155">
        <f t="shared" si="74"/>
        <v>30</v>
      </c>
    </row>
    <row r="1120" spans="1:15">
      <c r="A1120" s="146">
        <v>458</v>
      </c>
      <c r="B1120" s="155"/>
      <c r="C1120" s="156" t="s">
        <v>1285</v>
      </c>
      <c r="D1120" s="146" t="s">
        <v>74</v>
      </c>
      <c r="E1120" s="146">
        <v>15</v>
      </c>
      <c r="F1120" s="155"/>
      <c r="G1120" s="155"/>
      <c r="H1120" s="155"/>
      <c r="I1120" s="155"/>
      <c r="J1120" s="155"/>
      <c r="K1120" s="155"/>
      <c r="L1120" s="155"/>
      <c r="M1120" s="155"/>
      <c r="N1120" s="146">
        <v>2</v>
      </c>
      <c r="O1120" s="155">
        <f t="shared" si="74"/>
        <v>30</v>
      </c>
    </row>
    <row r="1121" spans="1:15">
      <c r="A1121" s="146">
        <v>459</v>
      </c>
      <c r="B1121" s="155"/>
      <c r="C1121" s="156" t="s">
        <v>1286</v>
      </c>
      <c r="D1121" s="146" t="s">
        <v>74</v>
      </c>
      <c r="E1121" s="146">
        <v>35</v>
      </c>
      <c r="F1121" s="155"/>
      <c r="G1121" s="155"/>
      <c r="H1121" s="155"/>
      <c r="I1121" s="155"/>
      <c r="J1121" s="155"/>
      <c r="K1121" s="155"/>
      <c r="L1121" s="155"/>
      <c r="M1121" s="155"/>
      <c r="N1121" s="146">
        <v>1</v>
      </c>
      <c r="O1121" s="155">
        <f t="shared" si="74"/>
        <v>35</v>
      </c>
    </row>
    <row r="1122" spans="1:15">
      <c r="A1122" s="146">
        <v>460</v>
      </c>
      <c r="B1122" s="155"/>
      <c r="C1122" s="156" t="s">
        <v>1287</v>
      </c>
      <c r="D1122" s="146" t="s">
        <v>74</v>
      </c>
      <c r="E1122" s="146">
        <v>15</v>
      </c>
      <c r="F1122" s="155"/>
      <c r="G1122" s="155"/>
      <c r="H1122" s="155"/>
      <c r="I1122" s="155"/>
      <c r="J1122" s="155"/>
      <c r="K1122" s="155"/>
      <c r="L1122" s="155"/>
      <c r="M1122" s="155"/>
      <c r="N1122" s="146">
        <v>2</v>
      </c>
      <c r="O1122" s="155">
        <f t="shared" si="74"/>
        <v>30</v>
      </c>
    </row>
    <row r="1123" spans="1:15">
      <c r="A1123" s="146">
        <v>461</v>
      </c>
      <c r="B1123" s="155"/>
      <c r="C1123" s="156" t="s">
        <v>1288</v>
      </c>
      <c r="D1123" s="146" t="s">
        <v>74</v>
      </c>
      <c r="E1123" s="146">
        <v>1</v>
      </c>
      <c r="F1123" s="155"/>
      <c r="G1123" s="155"/>
      <c r="H1123" s="155"/>
      <c r="I1123" s="155"/>
      <c r="J1123" s="155"/>
      <c r="K1123" s="155"/>
      <c r="L1123" s="155"/>
      <c r="M1123" s="155"/>
      <c r="N1123" s="146">
        <v>2</v>
      </c>
      <c r="O1123" s="155">
        <f t="shared" si="74"/>
        <v>2</v>
      </c>
    </row>
    <row r="1124" spans="1:15">
      <c r="A1124" s="146">
        <v>462</v>
      </c>
      <c r="B1124" s="155"/>
      <c r="C1124" s="156" t="s">
        <v>1289</v>
      </c>
      <c r="D1124" s="146" t="s">
        <v>74</v>
      </c>
      <c r="E1124" s="146">
        <v>3</v>
      </c>
      <c r="F1124" s="155"/>
      <c r="G1124" s="155"/>
      <c r="H1124" s="155"/>
      <c r="I1124" s="155"/>
      <c r="J1124" s="155"/>
      <c r="K1124" s="155"/>
      <c r="L1124" s="155"/>
      <c r="M1124" s="155"/>
      <c r="N1124" s="146">
        <v>4</v>
      </c>
      <c r="O1124" s="155">
        <f t="shared" si="74"/>
        <v>12</v>
      </c>
    </row>
    <row r="1125" spans="1:15">
      <c r="A1125" s="146">
        <v>463</v>
      </c>
      <c r="B1125" s="155"/>
      <c r="C1125" s="156" t="s">
        <v>1290</v>
      </c>
      <c r="D1125" s="146" t="s">
        <v>74</v>
      </c>
      <c r="E1125" s="146">
        <v>0.5</v>
      </c>
      <c r="F1125" s="155"/>
      <c r="G1125" s="155"/>
      <c r="H1125" s="155"/>
      <c r="I1125" s="155"/>
      <c r="J1125" s="155"/>
      <c r="K1125" s="155"/>
      <c r="L1125" s="155"/>
      <c r="M1125" s="155"/>
      <c r="N1125" s="146">
        <v>140</v>
      </c>
      <c r="O1125" s="155">
        <f t="shared" si="74"/>
        <v>70</v>
      </c>
    </row>
    <row r="1126" spans="1:15">
      <c r="A1126" s="146">
        <v>464</v>
      </c>
      <c r="B1126" s="155"/>
      <c r="C1126" s="156" t="s">
        <v>1291</v>
      </c>
      <c r="D1126" s="146" t="s">
        <v>63</v>
      </c>
      <c r="E1126" s="146">
        <v>24</v>
      </c>
      <c r="F1126" s="155"/>
      <c r="G1126" s="155"/>
      <c r="H1126" s="155"/>
      <c r="I1126" s="155"/>
      <c r="J1126" s="155"/>
      <c r="K1126" s="155"/>
      <c r="L1126" s="155"/>
      <c r="M1126" s="155"/>
      <c r="N1126" s="146">
        <v>2</v>
      </c>
      <c r="O1126" s="155">
        <f t="shared" si="74"/>
        <v>48</v>
      </c>
    </row>
    <row r="1127" spans="1:15">
      <c r="A1127" s="146">
        <v>465</v>
      </c>
      <c r="B1127" s="155"/>
      <c r="C1127" s="156" t="s">
        <v>1292</v>
      </c>
      <c r="D1127" s="146" t="s">
        <v>74</v>
      </c>
      <c r="E1127" s="146">
        <v>6</v>
      </c>
      <c r="F1127" s="155"/>
      <c r="G1127" s="155"/>
      <c r="H1127" s="155"/>
      <c r="I1127" s="155"/>
      <c r="J1127" s="155"/>
      <c r="K1127" s="155"/>
      <c r="L1127" s="155"/>
      <c r="M1127" s="155"/>
      <c r="N1127" s="146">
        <v>6</v>
      </c>
      <c r="O1127" s="155">
        <f t="shared" si="74"/>
        <v>36</v>
      </c>
    </row>
    <row r="1128" spans="1:15">
      <c r="A1128" s="146">
        <v>466</v>
      </c>
      <c r="B1128" s="155"/>
      <c r="C1128" s="156" t="s">
        <v>1293</v>
      </c>
      <c r="D1128" s="146" t="s">
        <v>74</v>
      </c>
      <c r="E1128" s="146">
        <v>3.5</v>
      </c>
      <c r="F1128" s="155"/>
      <c r="G1128" s="155"/>
      <c r="H1128" s="155"/>
      <c r="I1128" s="155"/>
      <c r="J1128" s="155"/>
      <c r="K1128" s="155"/>
      <c r="L1128" s="155"/>
      <c r="M1128" s="155"/>
      <c r="N1128" s="146">
        <v>6</v>
      </c>
      <c r="O1128" s="155">
        <f t="shared" si="74"/>
        <v>21</v>
      </c>
    </row>
    <row r="1129" spans="1:15" ht="25.5">
      <c r="A1129" s="146">
        <v>467</v>
      </c>
      <c r="B1129" s="155"/>
      <c r="C1129" s="156" t="s">
        <v>1294</v>
      </c>
      <c r="D1129" s="146" t="s">
        <v>74</v>
      </c>
      <c r="E1129" s="146">
        <v>300</v>
      </c>
      <c r="F1129" s="155"/>
      <c r="G1129" s="155"/>
      <c r="H1129" s="155"/>
      <c r="I1129" s="155"/>
      <c r="J1129" s="155"/>
      <c r="K1129" s="155"/>
      <c r="L1129" s="155"/>
      <c r="M1129" s="155"/>
      <c r="N1129" s="146">
        <v>10</v>
      </c>
      <c r="O1129" s="155">
        <f t="shared" si="74"/>
        <v>3000</v>
      </c>
    </row>
    <row r="1130" spans="1:15" ht="25.5">
      <c r="A1130" s="146">
        <v>468</v>
      </c>
      <c r="B1130" s="155"/>
      <c r="C1130" s="156" t="s">
        <v>1295</v>
      </c>
      <c r="D1130" s="146" t="s">
        <v>74</v>
      </c>
      <c r="E1130" s="146">
        <v>200</v>
      </c>
      <c r="F1130" s="155"/>
      <c r="G1130" s="155"/>
      <c r="H1130" s="155"/>
      <c r="I1130" s="155"/>
      <c r="J1130" s="155"/>
      <c r="K1130" s="155"/>
      <c r="L1130" s="155"/>
      <c r="M1130" s="155"/>
      <c r="N1130" s="146">
        <v>1</v>
      </c>
      <c r="O1130" s="155">
        <f t="shared" si="74"/>
        <v>200</v>
      </c>
    </row>
    <row r="1131" spans="1:15" ht="25.5">
      <c r="A1131" s="146">
        <v>469</v>
      </c>
      <c r="B1131" s="155"/>
      <c r="C1131" s="156" t="s">
        <v>1296</v>
      </c>
      <c r="D1131" s="146" t="s">
        <v>74</v>
      </c>
      <c r="E1131" s="146">
        <v>200</v>
      </c>
      <c r="F1131" s="155"/>
      <c r="G1131" s="155"/>
      <c r="H1131" s="155"/>
      <c r="I1131" s="155"/>
      <c r="J1131" s="155"/>
      <c r="K1131" s="155"/>
      <c r="L1131" s="155"/>
      <c r="M1131" s="155"/>
      <c r="N1131" s="146">
        <v>2</v>
      </c>
      <c r="O1131" s="155">
        <f t="shared" si="74"/>
        <v>400</v>
      </c>
    </row>
    <row r="1132" spans="1:15">
      <c r="A1132" s="146">
        <v>470</v>
      </c>
      <c r="B1132" s="155"/>
      <c r="C1132" s="156" t="s">
        <v>1297</v>
      </c>
      <c r="D1132" s="146" t="s">
        <v>74</v>
      </c>
      <c r="E1132" s="146">
        <v>50</v>
      </c>
      <c r="F1132" s="155"/>
      <c r="G1132" s="155"/>
      <c r="H1132" s="155"/>
      <c r="I1132" s="155"/>
      <c r="J1132" s="155"/>
      <c r="K1132" s="155"/>
      <c r="L1132" s="155"/>
      <c r="M1132" s="155"/>
      <c r="N1132" s="146">
        <v>48</v>
      </c>
      <c r="O1132" s="155">
        <f t="shared" si="74"/>
        <v>2400</v>
      </c>
    </row>
    <row r="1133" spans="1:15">
      <c r="A1133" s="146">
        <v>471</v>
      </c>
      <c r="B1133" s="155"/>
      <c r="C1133" s="156" t="s">
        <v>1298</v>
      </c>
      <c r="D1133" s="146" t="s">
        <v>74</v>
      </c>
      <c r="E1133" s="146">
        <v>5</v>
      </c>
      <c r="F1133" s="155"/>
      <c r="G1133" s="155"/>
      <c r="H1133" s="155"/>
      <c r="I1133" s="155"/>
      <c r="J1133" s="155"/>
      <c r="K1133" s="155"/>
      <c r="L1133" s="155"/>
      <c r="M1133" s="155"/>
      <c r="N1133" s="146">
        <v>1</v>
      </c>
      <c r="O1133" s="155">
        <f t="shared" si="74"/>
        <v>5</v>
      </c>
    </row>
    <row r="1134" spans="1:15" ht="25.5">
      <c r="A1134" s="146">
        <v>472</v>
      </c>
      <c r="B1134" s="155"/>
      <c r="C1134" s="156" t="s">
        <v>1299</v>
      </c>
      <c r="D1134" s="146" t="s">
        <v>74</v>
      </c>
      <c r="E1134" s="146">
        <v>50</v>
      </c>
      <c r="F1134" s="155"/>
      <c r="G1134" s="155"/>
      <c r="H1134" s="155"/>
      <c r="I1134" s="155"/>
      <c r="J1134" s="155"/>
      <c r="K1134" s="155"/>
      <c r="L1134" s="155"/>
      <c r="M1134" s="155"/>
      <c r="N1134" s="146">
        <v>1</v>
      </c>
      <c r="O1134" s="155">
        <f t="shared" si="74"/>
        <v>50</v>
      </c>
    </row>
    <row r="1135" spans="1:15">
      <c r="A1135" s="146">
        <v>473</v>
      </c>
      <c r="B1135" s="155"/>
      <c r="C1135" s="156" t="s">
        <v>1300</v>
      </c>
      <c r="D1135" s="146" t="s">
        <v>74</v>
      </c>
      <c r="E1135" s="146">
        <v>0</v>
      </c>
      <c r="F1135" s="155"/>
      <c r="G1135" s="155"/>
      <c r="H1135" s="155"/>
      <c r="I1135" s="155"/>
      <c r="J1135" s="155"/>
      <c r="K1135" s="155"/>
      <c r="L1135" s="155"/>
      <c r="M1135" s="155"/>
      <c r="N1135" s="146">
        <v>4</v>
      </c>
      <c r="O1135" s="155">
        <f t="shared" si="74"/>
        <v>0</v>
      </c>
    </row>
    <row r="1136" spans="1:15">
      <c r="A1136" s="146">
        <v>474</v>
      </c>
      <c r="B1136" s="155"/>
      <c r="C1136" s="156" t="s">
        <v>1301</v>
      </c>
      <c r="D1136" s="146" t="s">
        <v>74</v>
      </c>
      <c r="E1136" s="146">
        <v>0</v>
      </c>
      <c r="F1136" s="155"/>
      <c r="G1136" s="155"/>
      <c r="H1136" s="155"/>
      <c r="I1136" s="155"/>
      <c r="J1136" s="155"/>
      <c r="K1136" s="155"/>
      <c r="L1136" s="155"/>
      <c r="M1136" s="155"/>
      <c r="N1136" s="146">
        <v>1</v>
      </c>
      <c r="O1136" s="155">
        <f t="shared" si="74"/>
        <v>0</v>
      </c>
    </row>
    <row r="1137" spans="1:15">
      <c r="A1137" s="146">
        <v>475</v>
      </c>
      <c r="B1137" s="155"/>
      <c r="C1137" s="156" t="s">
        <v>1302</v>
      </c>
      <c r="D1137" s="146" t="s">
        <v>74</v>
      </c>
      <c r="E1137" s="146">
        <v>0</v>
      </c>
      <c r="F1137" s="155"/>
      <c r="G1137" s="155"/>
      <c r="H1137" s="155"/>
      <c r="I1137" s="155"/>
      <c r="J1137" s="155"/>
      <c r="K1137" s="155"/>
      <c r="L1137" s="155"/>
      <c r="M1137" s="155"/>
      <c r="N1137" s="146">
        <v>3</v>
      </c>
      <c r="O1137" s="155">
        <f t="shared" si="74"/>
        <v>0</v>
      </c>
    </row>
    <row r="1138" spans="1:15">
      <c r="A1138" s="146">
        <v>476</v>
      </c>
      <c r="B1138" s="155"/>
      <c r="C1138" s="156" t="s">
        <v>1303</v>
      </c>
      <c r="D1138" s="146" t="s">
        <v>74</v>
      </c>
      <c r="E1138" s="146">
        <v>0</v>
      </c>
      <c r="F1138" s="155"/>
      <c r="G1138" s="155"/>
      <c r="H1138" s="155"/>
      <c r="I1138" s="155"/>
      <c r="J1138" s="155"/>
      <c r="K1138" s="155"/>
      <c r="L1138" s="155"/>
      <c r="M1138" s="155"/>
      <c r="N1138" s="146">
        <v>3</v>
      </c>
      <c r="O1138" s="155">
        <f t="shared" si="74"/>
        <v>0</v>
      </c>
    </row>
    <row r="1139" spans="1:15" ht="25.5">
      <c r="A1139" s="146">
        <v>477</v>
      </c>
      <c r="B1139" s="155"/>
      <c r="C1139" s="158" t="s">
        <v>1304</v>
      </c>
      <c r="D1139" s="146" t="s">
        <v>74</v>
      </c>
      <c r="E1139" s="146">
        <v>250863.25</v>
      </c>
      <c r="F1139" s="146">
        <v>1</v>
      </c>
      <c r="G1139" s="156">
        <f t="shared" ref="G1139:G1146" si="75">(E1139*F1139)</f>
        <v>250863.25</v>
      </c>
      <c r="H1139" s="155"/>
      <c r="I1139" s="155"/>
      <c r="J1139" s="155"/>
      <c r="K1139" s="155"/>
      <c r="L1139" s="155"/>
      <c r="M1139" s="155"/>
      <c r="N1139" s="146"/>
      <c r="O1139" s="155"/>
    </row>
    <row r="1140" spans="1:15">
      <c r="A1140" s="146">
        <v>478</v>
      </c>
      <c r="B1140" s="155"/>
      <c r="C1140" s="158" t="s">
        <v>1305</v>
      </c>
      <c r="D1140" s="146" t="s">
        <v>74</v>
      </c>
      <c r="E1140" s="146">
        <v>500</v>
      </c>
      <c r="F1140" s="146"/>
      <c r="G1140" s="159"/>
      <c r="H1140" s="155"/>
      <c r="I1140" s="155"/>
      <c r="J1140" s="155"/>
      <c r="K1140" s="155"/>
      <c r="L1140" s="155"/>
      <c r="M1140" s="155"/>
      <c r="N1140" s="146">
        <v>2</v>
      </c>
      <c r="O1140" s="155">
        <f t="shared" si="74"/>
        <v>1000</v>
      </c>
    </row>
    <row r="1141" spans="1:15">
      <c r="A1141" s="146">
        <v>479</v>
      </c>
      <c r="B1141" s="155"/>
      <c r="C1141" s="160" t="s">
        <v>1306</v>
      </c>
      <c r="D1141" s="146" t="s">
        <v>74</v>
      </c>
      <c r="E1141" s="146">
        <v>23423</v>
      </c>
      <c r="F1141" s="146">
        <v>6</v>
      </c>
      <c r="G1141" s="159">
        <f t="shared" si="75"/>
        <v>140538</v>
      </c>
      <c r="H1141" s="155"/>
      <c r="I1141" s="155"/>
      <c r="J1141" s="155"/>
      <c r="K1141" s="155"/>
      <c r="L1141" s="155"/>
      <c r="M1141" s="155"/>
      <c r="N1141" s="146"/>
      <c r="O1141" s="155"/>
    </row>
    <row r="1142" spans="1:15" ht="25.5">
      <c r="A1142" s="146">
        <v>480</v>
      </c>
      <c r="B1142" s="155"/>
      <c r="C1142" s="161" t="s">
        <v>1307</v>
      </c>
      <c r="D1142" s="162" t="s">
        <v>74</v>
      </c>
      <c r="E1142" s="163">
        <v>379016</v>
      </c>
      <c r="F1142" s="162">
        <v>1</v>
      </c>
      <c r="G1142" s="159">
        <f t="shared" si="75"/>
        <v>379016</v>
      </c>
      <c r="H1142" s="164"/>
      <c r="I1142" s="164"/>
      <c r="J1142" s="164"/>
      <c r="K1142" s="164"/>
      <c r="L1142" s="164"/>
      <c r="M1142" s="164"/>
      <c r="N1142" s="165"/>
      <c r="O1142" s="164"/>
    </row>
    <row r="1143" spans="1:15" ht="25.5">
      <c r="A1143" s="146">
        <v>481</v>
      </c>
      <c r="B1143" s="155"/>
      <c r="C1143" s="161" t="s">
        <v>1308</v>
      </c>
      <c r="D1143" s="162" t="s">
        <v>74</v>
      </c>
      <c r="E1143" s="163">
        <v>425567</v>
      </c>
      <c r="F1143" s="162">
        <v>2</v>
      </c>
      <c r="G1143" s="159">
        <f t="shared" si="75"/>
        <v>851134</v>
      </c>
      <c r="H1143" s="164"/>
      <c r="I1143" s="164"/>
      <c r="J1143" s="164"/>
      <c r="K1143" s="164"/>
      <c r="L1143" s="164"/>
      <c r="M1143" s="164"/>
      <c r="N1143" s="165"/>
      <c r="O1143" s="164"/>
    </row>
    <row r="1144" spans="1:15">
      <c r="A1144" s="146">
        <v>482</v>
      </c>
      <c r="B1144" s="155"/>
      <c r="C1144" s="161" t="s">
        <v>1309</v>
      </c>
      <c r="D1144" s="162" t="s">
        <v>74</v>
      </c>
      <c r="E1144" s="163">
        <v>487500</v>
      </c>
      <c r="F1144" s="162">
        <v>1</v>
      </c>
      <c r="G1144" s="159">
        <f t="shared" si="75"/>
        <v>487500</v>
      </c>
      <c r="H1144" s="164"/>
      <c r="I1144" s="164"/>
      <c r="J1144" s="164"/>
      <c r="K1144" s="164"/>
      <c r="L1144" s="164"/>
      <c r="M1144" s="164"/>
      <c r="N1144" s="165"/>
      <c r="O1144" s="164"/>
    </row>
    <row r="1145" spans="1:15">
      <c r="A1145" s="146">
        <v>483</v>
      </c>
      <c r="B1145" s="155"/>
      <c r="C1145" s="161" t="s">
        <v>1310</v>
      </c>
      <c r="D1145" s="162" t="s">
        <v>74</v>
      </c>
      <c r="E1145" s="163">
        <v>23.01</v>
      </c>
      <c r="F1145" s="162">
        <v>1066</v>
      </c>
      <c r="G1145" s="159">
        <f t="shared" si="75"/>
        <v>24528.66</v>
      </c>
      <c r="H1145" s="164"/>
      <c r="I1145" s="164"/>
      <c r="J1145" s="164"/>
      <c r="K1145" s="164"/>
      <c r="L1145" s="164"/>
      <c r="M1145" s="164"/>
      <c r="N1145" s="165"/>
      <c r="O1145" s="164"/>
    </row>
    <row r="1146" spans="1:15">
      <c r="A1146" s="146">
        <v>484</v>
      </c>
      <c r="B1146" s="155"/>
      <c r="C1146" s="160" t="s">
        <v>1311</v>
      </c>
      <c r="D1146" s="162" t="s">
        <v>74</v>
      </c>
      <c r="E1146" s="163">
        <v>75.52</v>
      </c>
      <c r="F1146" s="162">
        <v>45</v>
      </c>
      <c r="G1146" s="159">
        <f t="shared" si="75"/>
        <v>3398.3999999999996</v>
      </c>
      <c r="H1146" s="164"/>
      <c r="I1146" s="164"/>
      <c r="J1146" s="164"/>
      <c r="K1146" s="164"/>
      <c r="L1146" s="164"/>
      <c r="M1146" s="164"/>
      <c r="N1146" s="165"/>
      <c r="O1146" s="164"/>
    </row>
    <row r="1147" spans="1:15">
      <c r="A1147" s="146">
        <v>485</v>
      </c>
      <c r="B1147" s="155"/>
      <c r="C1147" s="166" t="s">
        <v>1312</v>
      </c>
      <c r="D1147" s="162" t="s">
        <v>74</v>
      </c>
      <c r="E1147" s="167">
        <v>37.465000000000003</v>
      </c>
      <c r="F1147" s="162">
        <v>1828</v>
      </c>
      <c r="G1147" s="159">
        <f>(E1147*F1147)</f>
        <v>68486.02</v>
      </c>
      <c r="H1147" s="164"/>
      <c r="I1147" s="164"/>
      <c r="J1147" s="164"/>
      <c r="K1147" s="164"/>
      <c r="L1147" s="164"/>
      <c r="M1147" s="164"/>
      <c r="N1147" s="165"/>
      <c r="O1147" s="164"/>
    </row>
    <row r="1148" spans="1:15">
      <c r="A1148" s="146">
        <v>486</v>
      </c>
      <c r="B1148" s="155"/>
      <c r="C1148" s="166" t="s">
        <v>1313</v>
      </c>
      <c r="D1148" s="162" t="s">
        <v>74</v>
      </c>
      <c r="E1148" s="163">
        <v>474.36</v>
      </c>
      <c r="F1148" s="162">
        <v>48</v>
      </c>
      <c r="G1148" s="159">
        <f>(E1148*F1148)</f>
        <v>22769.279999999999</v>
      </c>
      <c r="H1148" s="164"/>
      <c r="I1148" s="164"/>
      <c r="J1148" s="164"/>
      <c r="K1148" s="164"/>
      <c r="L1148" s="164"/>
      <c r="M1148" s="164"/>
      <c r="N1148" s="165"/>
      <c r="O1148" s="164"/>
    </row>
    <row r="1149" spans="1:15">
      <c r="A1149" s="146">
        <v>487</v>
      </c>
      <c r="B1149" s="155"/>
      <c r="C1149" s="166" t="s">
        <v>1314</v>
      </c>
      <c r="D1149" s="162" t="s">
        <v>74</v>
      </c>
      <c r="E1149" s="163">
        <v>644.28</v>
      </c>
      <c r="F1149" s="162">
        <v>58</v>
      </c>
      <c r="G1149" s="159">
        <f>(E1149*F1149)</f>
        <v>37368.239999999998</v>
      </c>
      <c r="H1149" s="164"/>
      <c r="I1149" s="164"/>
      <c r="J1149" s="164"/>
      <c r="K1149" s="164"/>
      <c r="L1149" s="164"/>
      <c r="M1149" s="164"/>
      <c r="N1149" s="165"/>
      <c r="O1149" s="164"/>
    </row>
    <row r="1150" spans="1:15">
      <c r="A1150" s="146">
        <v>488</v>
      </c>
      <c r="B1150" s="155"/>
      <c r="C1150" s="166" t="s">
        <v>1315</v>
      </c>
      <c r="D1150" s="162" t="s">
        <v>74</v>
      </c>
      <c r="E1150" s="163">
        <v>656.08</v>
      </c>
      <c r="F1150" s="162">
        <v>20</v>
      </c>
      <c r="G1150" s="159">
        <f>(E1150*F1150)</f>
        <v>13121.6</v>
      </c>
      <c r="H1150" s="164"/>
      <c r="I1150" s="164"/>
      <c r="J1150" s="164"/>
      <c r="K1150" s="164"/>
      <c r="L1150" s="164"/>
      <c r="M1150" s="164"/>
      <c r="N1150" s="165"/>
      <c r="O1150" s="164"/>
    </row>
    <row r="1151" spans="1:15">
      <c r="A1151" s="146">
        <v>489</v>
      </c>
      <c r="B1151" s="155"/>
      <c r="C1151" s="166" t="s">
        <v>1316</v>
      </c>
      <c r="D1151" s="162" t="s">
        <v>74</v>
      </c>
      <c r="E1151" s="163">
        <v>29382</v>
      </c>
      <c r="F1151" s="162">
        <v>1</v>
      </c>
      <c r="G1151" s="159">
        <f>(E1151*F1151)</f>
        <v>29382</v>
      </c>
      <c r="H1151" s="164"/>
      <c r="I1151" s="164"/>
      <c r="J1151" s="164"/>
      <c r="K1151" s="164"/>
      <c r="L1151" s="164"/>
      <c r="M1151" s="164"/>
      <c r="N1151" s="165"/>
      <c r="O1151" s="164"/>
    </row>
    <row r="1152" spans="1:15">
      <c r="A1152" s="289" t="s">
        <v>1317</v>
      </c>
      <c r="B1152" s="289"/>
      <c r="C1152" s="289"/>
      <c r="D1152" s="289"/>
      <c r="E1152" s="146"/>
      <c r="F1152" s="146"/>
      <c r="G1152" s="146">
        <f>SUM(G663:G1151)</f>
        <v>2308105.4500000002</v>
      </c>
      <c r="H1152" s="146"/>
      <c r="I1152" s="146"/>
      <c r="J1152" s="146"/>
      <c r="K1152" s="146"/>
      <c r="L1152" s="146"/>
      <c r="M1152" s="146"/>
      <c r="N1152" s="146"/>
      <c r="O1152" s="146">
        <f>SUM(O663:O1141)</f>
        <v>1682280.4200000002</v>
      </c>
    </row>
    <row r="1153" spans="1:15">
      <c r="A1153" s="290" t="s">
        <v>1318</v>
      </c>
      <c r="B1153" s="291"/>
      <c r="C1153" s="291"/>
      <c r="D1153" s="292"/>
      <c r="E1153" s="146"/>
      <c r="F1153" s="146"/>
      <c r="G1153" s="293">
        <f>(G1152+I1152+K1152+M1152+O1152)</f>
        <v>3990385.87</v>
      </c>
      <c r="H1153" s="294"/>
      <c r="I1153" s="294"/>
      <c r="J1153" s="294"/>
      <c r="K1153" s="294"/>
      <c r="L1153" s="294"/>
      <c r="M1153" s="294"/>
      <c r="N1153" s="294"/>
      <c r="O1153" s="295"/>
    </row>
    <row r="1155" spans="1:15">
      <c r="A1155" s="213"/>
      <c r="B1155" s="282" t="s">
        <v>1319</v>
      </c>
      <c r="C1155" s="282"/>
      <c r="D1155" s="282"/>
      <c r="E1155" s="282"/>
      <c r="F1155" s="282"/>
      <c r="G1155" s="282"/>
      <c r="H1155" s="282"/>
      <c r="I1155" s="282"/>
      <c r="J1155" s="282"/>
      <c r="K1155" s="282"/>
      <c r="L1155" s="282"/>
      <c r="M1155" s="282"/>
      <c r="N1155" s="282"/>
      <c r="O1155" s="282"/>
    </row>
    <row r="1156" spans="1:15">
      <c r="A1156" s="213"/>
      <c r="B1156" s="278" t="s">
        <v>1</v>
      </c>
      <c r="C1156" s="278"/>
      <c r="D1156" s="278" t="s">
        <v>822</v>
      </c>
      <c r="E1156" s="278"/>
      <c r="F1156" s="214"/>
      <c r="G1156" s="214"/>
      <c r="H1156" s="214"/>
      <c r="I1156" s="214"/>
      <c r="J1156" s="214"/>
      <c r="K1156" s="214"/>
      <c r="L1156" s="214"/>
      <c r="M1156" s="214"/>
      <c r="N1156" s="214"/>
      <c r="O1156" s="214"/>
    </row>
    <row r="1157" spans="1:15">
      <c r="A1157" s="213"/>
      <c r="B1157" s="278" t="s">
        <v>3</v>
      </c>
      <c r="C1157" s="278"/>
      <c r="D1157" s="279" t="s">
        <v>823</v>
      </c>
      <c r="E1157" s="279"/>
      <c r="F1157" s="279"/>
      <c r="G1157" s="279"/>
      <c r="H1157" s="279"/>
      <c r="I1157" s="279"/>
      <c r="J1157" s="279"/>
      <c r="K1157" s="214"/>
      <c r="L1157" s="214"/>
      <c r="M1157" s="214"/>
      <c r="N1157" s="214"/>
      <c r="O1157" s="214"/>
    </row>
    <row r="1158" spans="1:15">
      <c r="A1158" s="213"/>
      <c r="B1158" s="278" t="s">
        <v>5</v>
      </c>
      <c r="C1158" s="278"/>
      <c r="D1158" s="280" t="s">
        <v>824</v>
      </c>
      <c r="E1158" s="280"/>
      <c r="F1158" s="280"/>
      <c r="G1158" s="280"/>
      <c r="H1158" s="280"/>
      <c r="I1158" s="280"/>
      <c r="J1158" s="280"/>
      <c r="K1158" s="280"/>
      <c r="L1158" s="214"/>
      <c r="M1158" s="214"/>
      <c r="N1158" s="214"/>
      <c r="O1158" s="214"/>
    </row>
    <row r="1159" spans="1:15">
      <c r="A1159" s="213"/>
      <c r="B1159" s="278" t="s">
        <v>825</v>
      </c>
      <c r="C1159" s="278"/>
      <c r="D1159" s="280" t="s">
        <v>826</v>
      </c>
      <c r="E1159" s="280"/>
      <c r="F1159" s="280"/>
      <c r="G1159" s="280"/>
      <c r="H1159" s="280"/>
      <c r="I1159" s="280"/>
      <c r="J1159" s="280"/>
      <c r="K1159" s="280"/>
      <c r="L1159" s="214"/>
      <c r="M1159" s="214"/>
      <c r="N1159" s="214"/>
      <c r="O1159" s="214"/>
    </row>
    <row r="1160" spans="1:15">
      <c r="A1160" s="213"/>
      <c r="B1160" s="213" t="s">
        <v>186</v>
      </c>
      <c r="C1160" s="214"/>
      <c r="D1160" s="296">
        <v>46054</v>
      </c>
      <c r="E1160" s="297"/>
      <c r="F1160" s="297"/>
      <c r="G1160" s="297"/>
      <c r="H1160" s="214"/>
      <c r="I1160" s="214"/>
      <c r="J1160" s="214"/>
      <c r="K1160" s="214"/>
      <c r="L1160" s="214"/>
      <c r="M1160" s="214"/>
      <c r="N1160" s="214"/>
      <c r="O1160" s="214"/>
    </row>
    <row r="1161" spans="1:15">
      <c r="A1161" s="289" t="s">
        <v>827</v>
      </c>
      <c r="B1161" s="289" t="s">
        <v>346</v>
      </c>
      <c r="C1161" s="289" t="s">
        <v>11</v>
      </c>
      <c r="D1161" s="289" t="s">
        <v>12</v>
      </c>
      <c r="E1161" s="298" t="s">
        <v>348</v>
      </c>
      <c r="F1161" s="289" t="s">
        <v>14</v>
      </c>
      <c r="G1161" s="289"/>
      <c r="H1161" s="289" t="s">
        <v>110</v>
      </c>
      <c r="I1161" s="289"/>
      <c r="J1161" s="289" t="s">
        <v>16</v>
      </c>
      <c r="K1161" s="289"/>
      <c r="L1161" s="289" t="s">
        <v>17</v>
      </c>
      <c r="M1161" s="289"/>
      <c r="N1161" s="289" t="s">
        <v>188</v>
      </c>
      <c r="O1161" s="289"/>
    </row>
    <row r="1162" spans="1:15" ht="38.25">
      <c r="A1162" s="289"/>
      <c r="B1162" s="289"/>
      <c r="C1162" s="289"/>
      <c r="D1162" s="289"/>
      <c r="E1162" s="299"/>
      <c r="F1162" s="146" t="s">
        <v>20</v>
      </c>
      <c r="G1162" s="146" t="s">
        <v>22</v>
      </c>
      <c r="H1162" s="146" t="s">
        <v>20</v>
      </c>
      <c r="I1162" s="146" t="s">
        <v>22</v>
      </c>
      <c r="J1162" s="146" t="s">
        <v>20</v>
      </c>
      <c r="K1162" s="146" t="s">
        <v>22</v>
      </c>
      <c r="L1162" s="146" t="s">
        <v>20</v>
      </c>
      <c r="M1162" s="146" t="s">
        <v>22</v>
      </c>
      <c r="N1162" s="146" t="s">
        <v>20</v>
      </c>
      <c r="O1162" s="146" t="s">
        <v>22</v>
      </c>
    </row>
    <row r="1163" spans="1:15">
      <c r="A1163" s="146">
        <v>1</v>
      </c>
      <c r="B1163" s="155"/>
      <c r="C1163" s="161" t="s">
        <v>1320</v>
      </c>
      <c r="D1163" s="162" t="s">
        <v>74</v>
      </c>
      <c r="E1163" s="168">
        <v>300</v>
      </c>
      <c r="F1163" s="168"/>
      <c r="G1163" s="155"/>
      <c r="H1163" s="155"/>
      <c r="I1163" s="155"/>
      <c r="J1163" s="155"/>
      <c r="K1163" s="155"/>
      <c r="L1163" s="155"/>
      <c r="M1163" s="155"/>
      <c r="N1163" s="168">
        <v>1</v>
      </c>
      <c r="O1163" s="155">
        <f>(E1163*N1163)</f>
        <v>300</v>
      </c>
    </row>
    <row r="1164" spans="1:15">
      <c r="A1164" s="146">
        <v>2</v>
      </c>
      <c r="B1164" s="155"/>
      <c r="C1164" s="161" t="s">
        <v>1321</v>
      </c>
      <c r="D1164" s="162" t="s">
        <v>74</v>
      </c>
      <c r="E1164" s="168">
        <v>300</v>
      </c>
      <c r="F1164" s="168"/>
      <c r="G1164" s="155"/>
      <c r="H1164" s="155"/>
      <c r="I1164" s="155"/>
      <c r="J1164" s="155"/>
      <c r="K1164" s="155"/>
      <c r="L1164" s="155"/>
      <c r="M1164" s="155"/>
      <c r="N1164" s="168">
        <v>1</v>
      </c>
      <c r="O1164" s="155">
        <f t="shared" ref="O1164:O1227" si="76">(E1164*N1164)</f>
        <v>300</v>
      </c>
    </row>
    <row r="1165" spans="1:15">
      <c r="A1165" s="146">
        <v>3</v>
      </c>
      <c r="B1165" s="155"/>
      <c r="C1165" s="161" t="s">
        <v>1322</v>
      </c>
      <c r="D1165" s="162" t="s">
        <v>74</v>
      </c>
      <c r="E1165" s="168">
        <v>300</v>
      </c>
      <c r="F1165" s="168"/>
      <c r="G1165" s="155"/>
      <c r="H1165" s="155"/>
      <c r="I1165" s="155"/>
      <c r="J1165" s="155"/>
      <c r="K1165" s="155"/>
      <c r="L1165" s="155"/>
      <c r="M1165" s="155"/>
      <c r="N1165" s="168">
        <v>1</v>
      </c>
      <c r="O1165" s="155">
        <f t="shared" si="76"/>
        <v>300</v>
      </c>
    </row>
    <row r="1166" spans="1:15">
      <c r="A1166" s="146">
        <v>4</v>
      </c>
      <c r="B1166" s="155"/>
      <c r="C1166" s="161" t="s">
        <v>1323</v>
      </c>
      <c r="D1166" s="162" t="s">
        <v>74</v>
      </c>
      <c r="E1166" s="168">
        <v>30</v>
      </c>
      <c r="F1166" s="168"/>
      <c r="G1166" s="155"/>
      <c r="H1166" s="155"/>
      <c r="I1166" s="155"/>
      <c r="J1166" s="155"/>
      <c r="K1166" s="155"/>
      <c r="L1166" s="155"/>
      <c r="M1166" s="155"/>
      <c r="N1166" s="168">
        <v>1</v>
      </c>
      <c r="O1166" s="155">
        <f t="shared" si="76"/>
        <v>30</v>
      </c>
    </row>
    <row r="1167" spans="1:15">
      <c r="A1167" s="146">
        <v>5</v>
      </c>
      <c r="B1167" s="155"/>
      <c r="C1167" s="161" t="s">
        <v>1324</v>
      </c>
      <c r="D1167" s="162" t="s">
        <v>74</v>
      </c>
      <c r="E1167" s="168">
        <v>650</v>
      </c>
      <c r="F1167" s="168"/>
      <c r="G1167" s="155"/>
      <c r="H1167" s="155"/>
      <c r="I1167" s="155"/>
      <c r="J1167" s="155"/>
      <c r="K1167" s="155"/>
      <c r="L1167" s="155"/>
      <c r="M1167" s="155"/>
      <c r="N1167" s="168">
        <v>2</v>
      </c>
      <c r="O1167" s="155">
        <f t="shared" si="76"/>
        <v>1300</v>
      </c>
    </row>
    <row r="1168" spans="1:15">
      <c r="A1168" s="146">
        <v>6</v>
      </c>
      <c r="B1168" s="155"/>
      <c r="C1168" s="161" t="s">
        <v>1325</v>
      </c>
      <c r="D1168" s="162" t="s">
        <v>74</v>
      </c>
      <c r="E1168" s="168">
        <v>250</v>
      </c>
      <c r="F1168" s="168"/>
      <c r="G1168" s="155"/>
      <c r="H1168" s="155"/>
      <c r="I1168" s="155"/>
      <c r="J1168" s="155"/>
      <c r="K1168" s="155"/>
      <c r="L1168" s="155"/>
      <c r="M1168" s="155"/>
      <c r="N1168" s="168">
        <v>1</v>
      </c>
      <c r="O1168" s="155">
        <f t="shared" si="76"/>
        <v>250</v>
      </c>
    </row>
    <row r="1169" spans="1:15">
      <c r="A1169" s="146">
        <v>7</v>
      </c>
      <c r="B1169" s="155"/>
      <c r="C1169" s="161" t="s">
        <v>1326</v>
      </c>
      <c r="D1169" s="162" t="s">
        <v>74</v>
      </c>
      <c r="E1169" s="168">
        <v>600</v>
      </c>
      <c r="F1169" s="168"/>
      <c r="G1169" s="155"/>
      <c r="H1169" s="155"/>
      <c r="I1169" s="155"/>
      <c r="J1169" s="155"/>
      <c r="K1169" s="155"/>
      <c r="L1169" s="155"/>
      <c r="M1169" s="155"/>
      <c r="N1169" s="168">
        <v>1</v>
      </c>
      <c r="O1169" s="155">
        <f t="shared" si="76"/>
        <v>600</v>
      </c>
    </row>
    <row r="1170" spans="1:15">
      <c r="A1170" s="146">
        <v>8</v>
      </c>
      <c r="B1170" s="155"/>
      <c r="C1170" s="161" t="s">
        <v>1327</v>
      </c>
      <c r="D1170" s="162" t="s">
        <v>74</v>
      </c>
      <c r="E1170" s="168">
        <v>5</v>
      </c>
      <c r="F1170" s="168"/>
      <c r="G1170" s="155"/>
      <c r="H1170" s="155"/>
      <c r="I1170" s="155"/>
      <c r="J1170" s="155"/>
      <c r="K1170" s="155"/>
      <c r="L1170" s="155"/>
      <c r="M1170" s="155"/>
      <c r="N1170" s="168">
        <v>7</v>
      </c>
      <c r="O1170" s="155">
        <f t="shared" si="76"/>
        <v>35</v>
      </c>
    </row>
    <row r="1171" spans="1:15">
      <c r="A1171" s="146">
        <v>9</v>
      </c>
      <c r="B1171" s="155"/>
      <c r="C1171" s="161" t="s">
        <v>1328</v>
      </c>
      <c r="D1171" s="162" t="s">
        <v>74</v>
      </c>
      <c r="E1171" s="168">
        <v>13</v>
      </c>
      <c r="F1171" s="168"/>
      <c r="G1171" s="155"/>
      <c r="H1171" s="155"/>
      <c r="I1171" s="155"/>
      <c r="J1171" s="155"/>
      <c r="K1171" s="155"/>
      <c r="L1171" s="155"/>
      <c r="M1171" s="155"/>
      <c r="N1171" s="168">
        <v>16</v>
      </c>
      <c r="O1171" s="155">
        <f t="shared" si="76"/>
        <v>208</v>
      </c>
    </row>
    <row r="1172" spans="1:15">
      <c r="A1172" s="146">
        <v>10</v>
      </c>
      <c r="B1172" s="155"/>
      <c r="C1172" s="161" t="s">
        <v>1329</v>
      </c>
      <c r="D1172" s="162" t="s">
        <v>74</v>
      </c>
      <c r="E1172" s="168">
        <v>2.5</v>
      </c>
      <c r="F1172" s="168"/>
      <c r="G1172" s="155"/>
      <c r="H1172" s="155"/>
      <c r="I1172" s="155"/>
      <c r="J1172" s="155"/>
      <c r="K1172" s="155"/>
      <c r="L1172" s="155"/>
      <c r="M1172" s="155"/>
      <c r="N1172" s="168">
        <v>20</v>
      </c>
      <c r="O1172" s="155">
        <f t="shared" si="76"/>
        <v>50</v>
      </c>
    </row>
    <row r="1173" spans="1:15" ht="25.5">
      <c r="A1173" s="146">
        <v>11</v>
      </c>
      <c r="B1173" s="155"/>
      <c r="C1173" s="161" t="s">
        <v>1330</v>
      </c>
      <c r="D1173" s="162" t="s">
        <v>1331</v>
      </c>
      <c r="E1173" s="168">
        <v>65</v>
      </c>
      <c r="F1173" s="168"/>
      <c r="G1173" s="155"/>
      <c r="H1173" s="155"/>
      <c r="I1173" s="155"/>
      <c r="J1173" s="155"/>
      <c r="K1173" s="155"/>
      <c r="L1173" s="155"/>
      <c r="M1173" s="155"/>
      <c r="N1173" s="168">
        <v>44</v>
      </c>
      <c r="O1173" s="155">
        <f t="shared" si="76"/>
        <v>2860</v>
      </c>
    </row>
    <row r="1174" spans="1:15">
      <c r="A1174" s="146">
        <v>12</v>
      </c>
      <c r="B1174" s="155"/>
      <c r="C1174" s="161" t="s">
        <v>1332</v>
      </c>
      <c r="D1174" s="162" t="s">
        <v>74</v>
      </c>
      <c r="E1174" s="168">
        <v>600</v>
      </c>
      <c r="F1174" s="168"/>
      <c r="G1174" s="155"/>
      <c r="H1174" s="155"/>
      <c r="I1174" s="155"/>
      <c r="J1174" s="155"/>
      <c r="K1174" s="155"/>
      <c r="L1174" s="155"/>
      <c r="M1174" s="155"/>
      <c r="N1174" s="168">
        <v>1</v>
      </c>
      <c r="O1174" s="155">
        <f t="shared" si="76"/>
        <v>600</v>
      </c>
    </row>
    <row r="1175" spans="1:15">
      <c r="A1175" s="146">
        <v>13</v>
      </c>
      <c r="B1175" s="155"/>
      <c r="C1175" s="161" t="s">
        <v>1333</v>
      </c>
      <c r="D1175" s="162" t="s">
        <v>74</v>
      </c>
      <c r="E1175" s="168">
        <v>350</v>
      </c>
      <c r="F1175" s="168"/>
      <c r="G1175" s="155"/>
      <c r="H1175" s="155"/>
      <c r="I1175" s="155"/>
      <c r="J1175" s="155"/>
      <c r="K1175" s="155"/>
      <c r="L1175" s="155"/>
      <c r="M1175" s="155"/>
      <c r="N1175" s="168">
        <v>1</v>
      </c>
      <c r="O1175" s="155">
        <f t="shared" si="76"/>
        <v>350</v>
      </c>
    </row>
    <row r="1176" spans="1:15">
      <c r="A1176" s="146">
        <v>14</v>
      </c>
      <c r="B1176" s="155"/>
      <c r="C1176" s="161" t="s">
        <v>1334</v>
      </c>
      <c r="D1176" s="162" t="s">
        <v>74</v>
      </c>
      <c r="E1176" s="168">
        <v>4200</v>
      </c>
      <c r="F1176" s="168"/>
      <c r="G1176" s="155"/>
      <c r="H1176" s="155"/>
      <c r="I1176" s="155"/>
      <c r="J1176" s="155"/>
      <c r="K1176" s="155"/>
      <c r="L1176" s="155"/>
      <c r="M1176" s="155"/>
      <c r="N1176" s="168">
        <v>1</v>
      </c>
      <c r="O1176" s="155">
        <f t="shared" si="76"/>
        <v>4200</v>
      </c>
    </row>
    <row r="1177" spans="1:15">
      <c r="A1177" s="146">
        <v>15</v>
      </c>
      <c r="B1177" s="155"/>
      <c r="C1177" s="161" t="s">
        <v>1335</v>
      </c>
      <c r="D1177" s="162" t="s">
        <v>74</v>
      </c>
      <c r="E1177" s="168">
        <v>4200</v>
      </c>
      <c r="F1177" s="168"/>
      <c r="G1177" s="155"/>
      <c r="H1177" s="155"/>
      <c r="I1177" s="155"/>
      <c r="J1177" s="155"/>
      <c r="K1177" s="155"/>
      <c r="L1177" s="155"/>
      <c r="M1177" s="155"/>
      <c r="N1177" s="168">
        <v>1</v>
      </c>
      <c r="O1177" s="155">
        <f t="shared" si="76"/>
        <v>4200</v>
      </c>
    </row>
    <row r="1178" spans="1:15">
      <c r="A1178" s="146">
        <v>16</v>
      </c>
      <c r="B1178" s="155"/>
      <c r="C1178" s="161" t="s">
        <v>1336</v>
      </c>
      <c r="D1178" s="162" t="s">
        <v>74</v>
      </c>
      <c r="E1178" s="168">
        <v>4200</v>
      </c>
      <c r="F1178" s="168"/>
      <c r="G1178" s="155"/>
      <c r="H1178" s="155"/>
      <c r="I1178" s="155"/>
      <c r="J1178" s="155"/>
      <c r="K1178" s="155"/>
      <c r="L1178" s="155"/>
      <c r="M1178" s="155"/>
      <c r="N1178" s="168">
        <v>1</v>
      </c>
      <c r="O1178" s="155">
        <f t="shared" si="76"/>
        <v>4200</v>
      </c>
    </row>
    <row r="1179" spans="1:15">
      <c r="A1179" s="146">
        <v>17</v>
      </c>
      <c r="B1179" s="155"/>
      <c r="C1179" s="161" t="s">
        <v>1337</v>
      </c>
      <c r="D1179" s="162" t="s">
        <v>74</v>
      </c>
      <c r="E1179" s="168">
        <v>4200</v>
      </c>
      <c r="F1179" s="168"/>
      <c r="G1179" s="155"/>
      <c r="H1179" s="155"/>
      <c r="I1179" s="155"/>
      <c r="J1179" s="155"/>
      <c r="K1179" s="155"/>
      <c r="L1179" s="155"/>
      <c r="M1179" s="155"/>
      <c r="N1179" s="168">
        <v>1</v>
      </c>
      <c r="O1179" s="155">
        <f t="shared" si="76"/>
        <v>4200</v>
      </c>
    </row>
    <row r="1180" spans="1:15">
      <c r="A1180" s="146">
        <v>18</v>
      </c>
      <c r="B1180" s="155"/>
      <c r="C1180" s="161" t="s">
        <v>1338</v>
      </c>
      <c r="D1180" s="162" t="s">
        <v>74</v>
      </c>
      <c r="E1180" s="168">
        <v>4200</v>
      </c>
      <c r="F1180" s="168"/>
      <c r="G1180" s="155"/>
      <c r="H1180" s="155"/>
      <c r="I1180" s="155"/>
      <c r="J1180" s="155"/>
      <c r="K1180" s="155"/>
      <c r="L1180" s="155"/>
      <c r="M1180" s="155"/>
      <c r="N1180" s="168">
        <v>1</v>
      </c>
      <c r="O1180" s="155">
        <f t="shared" si="76"/>
        <v>4200</v>
      </c>
    </row>
    <row r="1181" spans="1:15">
      <c r="A1181" s="146">
        <v>19</v>
      </c>
      <c r="B1181" s="155"/>
      <c r="C1181" s="161" t="s">
        <v>1339</v>
      </c>
      <c r="D1181" s="162" t="s">
        <v>74</v>
      </c>
      <c r="E1181" s="168">
        <v>4200</v>
      </c>
      <c r="F1181" s="168"/>
      <c r="G1181" s="155"/>
      <c r="H1181" s="155"/>
      <c r="I1181" s="155"/>
      <c r="J1181" s="155"/>
      <c r="K1181" s="155"/>
      <c r="L1181" s="155"/>
      <c r="M1181" s="155"/>
      <c r="N1181" s="168">
        <v>1</v>
      </c>
      <c r="O1181" s="155">
        <f t="shared" si="76"/>
        <v>4200</v>
      </c>
    </row>
    <row r="1182" spans="1:15">
      <c r="A1182" s="146">
        <v>20</v>
      </c>
      <c r="B1182" s="155"/>
      <c r="C1182" s="161" t="s">
        <v>1340</v>
      </c>
      <c r="D1182" s="162" t="s">
        <v>74</v>
      </c>
      <c r="E1182" s="168">
        <v>4200</v>
      </c>
      <c r="F1182" s="168"/>
      <c r="G1182" s="155"/>
      <c r="H1182" s="155"/>
      <c r="I1182" s="155"/>
      <c r="J1182" s="155"/>
      <c r="K1182" s="155"/>
      <c r="L1182" s="155"/>
      <c r="M1182" s="155"/>
      <c r="N1182" s="168">
        <v>1</v>
      </c>
      <c r="O1182" s="155">
        <f t="shared" si="76"/>
        <v>4200</v>
      </c>
    </row>
    <row r="1183" spans="1:15">
      <c r="A1183" s="146">
        <v>21</v>
      </c>
      <c r="B1183" s="155"/>
      <c r="C1183" s="161" t="s">
        <v>1341</v>
      </c>
      <c r="D1183" s="162" t="s">
        <v>74</v>
      </c>
      <c r="E1183" s="168">
        <v>4200</v>
      </c>
      <c r="F1183" s="168"/>
      <c r="G1183" s="155"/>
      <c r="H1183" s="155"/>
      <c r="I1183" s="155"/>
      <c r="J1183" s="155"/>
      <c r="K1183" s="155"/>
      <c r="L1183" s="155"/>
      <c r="M1183" s="155"/>
      <c r="N1183" s="168">
        <v>1</v>
      </c>
      <c r="O1183" s="155">
        <f t="shared" si="76"/>
        <v>4200</v>
      </c>
    </row>
    <row r="1184" spans="1:15">
      <c r="A1184" s="146">
        <v>22</v>
      </c>
      <c r="B1184" s="155"/>
      <c r="C1184" s="161" t="s">
        <v>1342</v>
      </c>
      <c r="D1184" s="162" t="s">
        <v>74</v>
      </c>
      <c r="E1184" s="168">
        <v>4200</v>
      </c>
      <c r="F1184" s="168"/>
      <c r="G1184" s="155"/>
      <c r="H1184" s="155"/>
      <c r="I1184" s="155"/>
      <c r="J1184" s="155"/>
      <c r="K1184" s="155"/>
      <c r="L1184" s="155"/>
      <c r="M1184" s="155"/>
      <c r="N1184" s="168">
        <v>1</v>
      </c>
      <c r="O1184" s="155">
        <f t="shared" si="76"/>
        <v>4200</v>
      </c>
    </row>
    <row r="1185" spans="1:15">
      <c r="A1185" s="146">
        <v>23</v>
      </c>
      <c r="B1185" s="155"/>
      <c r="C1185" s="161" t="s">
        <v>1343</v>
      </c>
      <c r="D1185" s="162" t="s">
        <v>74</v>
      </c>
      <c r="E1185" s="168">
        <v>4200</v>
      </c>
      <c r="F1185" s="168"/>
      <c r="G1185" s="155"/>
      <c r="H1185" s="155"/>
      <c r="I1185" s="155"/>
      <c r="J1185" s="155"/>
      <c r="K1185" s="155"/>
      <c r="L1185" s="155"/>
      <c r="M1185" s="155"/>
      <c r="N1185" s="168">
        <v>1</v>
      </c>
      <c r="O1185" s="155">
        <f t="shared" si="76"/>
        <v>4200</v>
      </c>
    </row>
    <row r="1186" spans="1:15">
      <c r="A1186" s="146">
        <v>24</v>
      </c>
      <c r="B1186" s="155"/>
      <c r="C1186" s="161" t="s">
        <v>1344</v>
      </c>
      <c r="D1186" s="162" t="s">
        <v>74</v>
      </c>
      <c r="E1186" s="168">
        <v>4200</v>
      </c>
      <c r="F1186" s="168"/>
      <c r="G1186" s="155"/>
      <c r="H1186" s="155"/>
      <c r="I1186" s="155"/>
      <c r="J1186" s="155"/>
      <c r="K1186" s="155"/>
      <c r="L1186" s="155"/>
      <c r="M1186" s="155"/>
      <c r="N1186" s="168">
        <v>1</v>
      </c>
      <c r="O1186" s="155">
        <f t="shared" si="76"/>
        <v>4200</v>
      </c>
    </row>
    <row r="1187" spans="1:15">
      <c r="A1187" s="146">
        <v>25</v>
      </c>
      <c r="B1187" s="155"/>
      <c r="C1187" s="161" t="s">
        <v>1345</v>
      </c>
      <c r="D1187" s="162" t="s">
        <v>74</v>
      </c>
      <c r="E1187" s="168">
        <v>4200</v>
      </c>
      <c r="F1187" s="168"/>
      <c r="G1187" s="155"/>
      <c r="H1187" s="155"/>
      <c r="I1187" s="155"/>
      <c r="J1187" s="155"/>
      <c r="K1187" s="155"/>
      <c r="L1187" s="155"/>
      <c r="M1187" s="155"/>
      <c r="N1187" s="168">
        <v>1</v>
      </c>
      <c r="O1187" s="155">
        <f t="shared" si="76"/>
        <v>4200</v>
      </c>
    </row>
    <row r="1188" spans="1:15">
      <c r="A1188" s="146">
        <v>26</v>
      </c>
      <c r="B1188" s="155"/>
      <c r="C1188" s="161" t="s">
        <v>1346</v>
      </c>
      <c r="D1188" s="162" t="s">
        <v>74</v>
      </c>
      <c r="E1188" s="168">
        <v>4200</v>
      </c>
      <c r="F1188" s="168"/>
      <c r="G1188" s="155"/>
      <c r="H1188" s="155"/>
      <c r="I1188" s="155"/>
      <c r="J1188" s="155"/>
      <c r="K1188" s="155"/>
      <c r="L1188" s="155"/>
      <c r="M1188" s="155"/>
      <c r="N1188" s="168">
        <v>1</v>
      </c>
      <c r="O1188" s="155">
        <f t="shared" si="76"/>
        <v>4200</v>
      </c>
    </row>
    <row r="1189" spans="1:15">
      <c r="A1189" s="146">
        <v>27</v>
      </c>
      <c r="B1189" s="155"/>
      <c r="C1189" s="161" t="s">
        <v>1347</v>
      </c>
      <c r="D1189" s="162" t="s">
        <v>74</v>
      </c>
      <c r="E1189" s="168">
        <v>4200</v>
      </c>
      <c r="F1189" s="168"/>
      <c r="G1189" s="155"/>
      <c r="H1189" s="155"/>
      <c r="I1189" s="155"/>
      <c r="J1189" s="155"/>
      <c r="K1189" s="155"/>
      <c r="L1189" s="155"/>
      <c r="M1189" s="155"/>
      <c r="N1189" s="168">
        <v>1</v>
      </c>
      <c r="O1189" s="155">
        <f t="shared" si="76"/>
        <v>4200</v>
      </c>
    </row>
    <row r="1190" spans="1:15">
      <c r="A1190" s="146">
        <v>28</v>
      </c>
      <c r="B1190" s="155"/>
      <c r="C1190" s="161" t="s">
        <v>1348</v>
      </c>
      <c r="D1190" s="162" t="s">
        <v>74</v>
      </c>
      <c r="E1190" s="168">
        <v>4200</v>
      </c>
      <c r="F1190" s="168"/>
      <c r="G1190" s="155"/>
      <c r="H1190" s="155"/>
      <c r="I1190" s="155"/>
      <c r="J1190" s="155"/>
      <c r="K1190" s="155"/>
      <c r="L1190" s="155"/>
      <c r="M1190" s="155"/>
      <c r="N1190" s="168">
        <v>1</v>
      </c>
      <c r="O1190" s="155">
        <f t="shared" si="76"/>
        <v>4200</v>
      </c>
    </row>
    <row r="1191" spans="1:15">
      <c r="A1191" s="146">
        <v>29</v>
      </c>
      <c r="B1191" s="155"/>
      <c r="C1191" s="161" t="s">
        <v>1349</v>
      </c>
      <c r="D1191" s="162" t="s">
        <v>74</v>
      </c>
      <c r="E1191" s="168">
        <v>4200</v>
      </c>
      <c r="F1191" s="168"/>
      <c r="G1191" s="155"/>
      <c r="H1191" s="155"/>
      <c r="I1191" s="155"/>
      <c r="J1191" s="155"/>
      <c r="K1191" s="155"/>
      <c r="L1191" s="155"/>
      <c r="M1191" s="155"/>
      <c r="N1191" s="168">
        <v>1</v>
      </c>
      <c r="O1191" s="155">
        <f t="shared" si="76"/>
        <v>4200</v>
      </c>
    </row>
    <row r="1192" spans="1:15">
      <c r="A1192" s="146">
        <v>30</v>
      </c>
      <c r="B1192" s="155"/>
      <c r="C1192" s="161" t="s">
        <v>1350</v>
      </c>
      <c r="D1192" s="162" t="s">
        <v>74</v>
      </c>
      <c r="E1192" s="168">
        <v>3500</v>
      </c>
      <c r="F1192" s="168"/>
      <c r="G1192" s="155"/>
      <c r="H1192" s="155"/>
      <c r="I1192" s="155"/>
      <c r="J1192" s="155"/>
      <c r="K1192" s="155"/>
      <c r="L1192" s="155"/>
      <c r="M1192" s="155"/>
      <c r="N1192" s="168">
        <v>1</v>
      </c>
      <c r="O1192" s="155">
        <f t="shared" si="76"/>
        <v>3500</v>
      </c>
    </row>
    <row r="1193" spans="1:15">
      <c r="A1193" s="146">
        <v>31</v>
      </c>
      <c r="B1193" s="155"/>
      <c r="C1193" s="161" t="s">
        <v>1351</v>
      </c>
      <c r="D1193" s="162" t="s">
        <v>74</v>
      </c>
      <c r="E1193" s="168">
        <v>3650</v>
      </c>
      <c r="F1193" s="168"/>
      <c r="G1193" s="155"/>
      <c r="H1193" s="155"/>
      <c r="I1193" s="155"/>
      <c r="J1193" s="155"/>
      <c r="K1193" s="155"/>
      <c r="L1193" s="155"/>
      <c r="M1193" s="155"/>
      <c r="N1193" s="168">
        <v>1</v>
      </c>
      <c r="O1193" s="155">
        <f t="shared" si="76"/>
        <v>3650</v>
      </c>
    </row>
    <row r="1194" spans="1:15">
      <c r="A1194" s="146">
        <v>32</v>
      </c>
      <c r="B1194" s="155"/>
      <c r="C1194" s="161" t="s">
        <v>1352</v>
      </c>
      <c r="D1194" s="162" t="s">
        <v>74</v>
      </c>
      <c r="E1194" s="168">
        <v>3650</v>
      </c>
      <c r="F1194" s="168"/>
      <c r="G1194" s="155"/>
      <c r="H1194" s="155"/>
      <c r="I1194" s="155"/>
      <c r="J1194" s="155"/>
      <c r="K1194" s="155"/>
      <c r="L1194" s="155"/>
      <c r="M1194" s="155"/>
      <c r="N1194" s="168">
        <v>2</v>
      </c>
      <c r="O1194" s="155">
        <f t="shared" si="76"/>
        <v>7300</v>
      </c>
    </row>
    <row r="1195" spans="1:15">
      <c r="A1195" s="146">
        <v>33</v>
      </c>
      <c r="B1195" s="155"/>
      <c r="C1195" s="161" t="s">
        <v>1353</v>
      </c>
      <c r="D1195" s="162" t="s">
        <v>74</v>
      </c>
      <c r="E1195" s="168">
        <v>3650</v>
      </c>
      <c r="F1195" s="168"/>
      <c r="G1195" s="155"/>
      <c r="H1195" s="155"/>
      <c r="I1195" s="155"/>
      <c r="J1195" s="155"/>
      <c r="K1195" s="155"/>
      <c r="L1195" s="155"/>
      <c r="M1195" s="155"/>
      <c r="N1195" s="168">
        <v>1</v>
      </c>
      <c r="O1195" s="155">
        <f t="shared" si="76"/>
        <v>3650</v>
      </c>
    </row>
    <row r="1196" spans="1:15">
      <c r="A1196" s="146">
        <v>34</v>
      </c>
      <c r="B1196" s="155"/>
      <c r="C1196" s="161" t="s">
        <v>1354</v>
      </c>
      <c r="D1196" s="162" t="s">
        <v>74</v>
      </c>
      <c r="E1196" s="168">
        <v>3650</v>
      </c>
      <c r="F1196" s="168"/>
      <c r="G1196" s="155"/>
      <c r="H1196" s="155"/>
      <c r="I1196" s="155"/>
      <c r="J1196" s="155"/>
      <c r="K1196" s="155"/>
      <c r="L1196" s="155"/>
      <c r="M1196" s="155"/>
      <c r="N1196" s="168">
        <v>1</v>
      </c>
      <c r="O1196" s="155">
        <f t="shared" si="76"/>
        <v>3650</v>
      </c>
    </row>
    <row r="1197" spans="1:15">
      <c r="A1197" s="146">
        <v>35</v>
      </c>
      <c r="B1197" s="155"/>
      <c r="C1197" s="161" t="s">
        <v>1355</v>
      </c>
      <c r="D1197" s="162" t="s">
        <v>74</v>
      </c>
      <c r="E1197" s="168">
        <v>3500</v>
      </c>
      <c r="F1197" s="168"/>
      <c r="G1197" s="155"/>
      <c r="H1197" s="155"/>
      <c r="I1197" s="155"/>
      <c r="J1197" s="155"/>
      <c r="K1197" s="155"/>
      <c r="L1197" s="155"/>
      <c r="M1197" s="155"/>
      <c r="N1197" s="168">
        <v>1</v>
      </c>
      <c r="O1197" s="155">
        <f t="shared" si="76"/>
        <v>3500</v>
      </c>
    </row>
    <row r="1198" spans="1:15">
      <c r="A1198" s="146">
        <v>36</v>
      </c>
      <c r="B1198" s="155"/>
      <c r="C1198" s="161" t="s">
        <v>1356</v>
      </c>
      <c r="D1198" s="162" t="s">
        <v>74</v>
      </c>
      <c r="E1198" s="168">
        <v>6900</v>
      </c>
      <c r="F1198" s="168"/>
      <c r="G1198" s="155"/>
      <c r="H1198" s="155"/>
      <c r="I1198" s="155"/>
      <c r="J1198" s="155"/>
      <c r="K1198" s="155"/>
      <c r="L1198" s="155"/>
      <c r="M1198" s="155"/>
      <c r="N1198" s="168">
        <v>1</v>
      </c>
      <c r="O1198" s="155">
        <f t="shared" si="76"/>
        <v>6900</v>
      </c>
    </row>
    <row r="1199" spans="1:15">
      <c r="A1199" s="146">
        <v>37</v>
      </c>
      <c r="B1199" s="155"/>
      <c r="C1199" s="161" t="s">
        <v>1357</v>
      </c>
      <c r="D1199" s="162" t="s">
        <v>74</v>
      </c>
      <c r="E1199" s="168">
        <v>4200</v>
      </c>
      <c r="F1199" s="168"/>
      <c r="G1199" s="155"/>
      <c r="H1199" s="155"/>
      <c r="I1199" s="155"/>
      <c r="J1199" s="155"/>
      <c r="K1199" s="155"/>
      <c r="L1199" s="155"/>
      <c r="M1199" s="155"/>
      <c r="N1199" s="168">
        <v>1</v>
      </c>
      <c r="O1199" s="155">
        <f t="shared" si="76"/>
        <v>4200</v>
      </c>
    </row>
    <row r="1200" spans="1:15">
      <c r="A1200" s="146">
        <v>38</v>
      </c>
      <c r="B1200" s="155"/>
      <c r="C1200" s="161" t="s">
        <v>1358</v>
      </c>
      <c r="D1200" s="162" t="s">
        <v>74</v>
      </c>
      <c r="E1200" s="168">
        <v>3500</v>
      </c>
      <c r="F1200" s="168"/>
      <c r="G1200" s="155"/>
      <c r="H1200" s="155"/>
      <c r="I1200" s="155"/>
      <c r="J1200" s="155"/>
      <c r="K1200" s="155"/>
      <c r="L1200" s="155"/>
      <c r="M1200" s="155"/>
      <c r="N1200" s="168">
        <v>1</v>
      </c>
      <c r="O1200" s="155">
        <f t="shared" si="76"/>
        <v>3500</v>
      </c>
    </row>
    <row r="1201" spans="1:15">
      <c r="A1201" s="146">
        <v>39</v>
      </c>
      <c r="B1201" s="155"/>
      <c r="C1201" s="161" t="s">
        <v>1359</v>
      </c>
      <c r="D1201" s="162" t="s">
        <v>74</v>
      </c>
      <c r="E1201" s="168">
        <v>125</v>
      </c>
      <c r="F1201" s="168"/>
      <c r="G1201" s="155"/>
      <c r="H1201" s="155"/>
      <c r="I1201" s="155"/>
      <c r="J1201" s="155"/>
      <c r="K1201" s="155"/>
      <c r="L1201" s="155"/>
      <c r="M1201" s="155"/>
      <c r="N1201" s="168">
        <v>2</v>
      </c>
      <c r="O1201" s="155">
        <f t="shared" si="76"/>
        <v>250</v>
      </c>
    </row>
    <row r="1202" spans="1:15">
      <c r="A1202" s="146">
        <v>40</v>
      </c>
      <c r="B1202" s="155"/>
      <c r="C1202" s="161" t="s">
        <v>1360</v>
      </c>
      <c r="D1202" s="162" t="s">
        <v>74</v>
      </c>
      <c r="E1202" s="168">
        <v>8000</v>
      </c>
      <c r="F1202" s="168"/>
      <c r="G1202" s="155"/>
      <c r="H1202" s="155"/>
      <c r="I1202" s="155"/>
      <c r="J1202" s="155"/>
      <c r="K1202" s="155"/>
      <c r="L1202" s="155"/>
      <c r="M1202" s="155"/>
      <c r="N1202" s="168">
        <v>1</v>
      </c>
      <c r="O1202" s="155">
        <f t="shared" si="76"/>
        <v>8000</v>
      </c>
    </row>
    <row r="1203" spans="1:15">
      <c r="A1203" s="146">
        <v>41</v>
      </c>
      <c r="B1203" s="155"/>
      <c r="C1203" s="161" t="s">
        <v>1361</v>
      </c>
      <c r="D1203" s="162" t="s">
        <v>74</v>
      </c>
      <c r="E1203" s="168">
        <v>8000</v>
      </c>
      <c r="F1203" s="168"/>
      <c r="G1203" s="155"/>
      <c r="H1203" s="155"/>
      <c r="I1203" s="155"/>
      <c r="J1203" s="155"/>
      <c r="K1203" s="155"/>
      <c r="L1203" s="155"/>
      <c r="M1203" s="155"/>
      <c r="N1203" s="168">
        <v>1</v>
      </c>
      <c r="O1203" s="155">
        <f t="shared" si="76"/>
        <v>8000</v>
      </c>
    </row>
    <row r="1204" spans="1:15">
      <c r="A1204" s="146">
        <v>42</v>
      </c>
      <c r="B1204" s="155"/>
      <c r="C1204" s="161" t="s">
        <v>1362</v>
      </c>
      <c r="D1204" s="162" t="s">
        <v>74</v>
      </c>
      <c r="E1204" s="168">
        <v>8000</v>
      </c>
      <c r="F1204" s="168"/>
      <c r="G1204" s="155"/>
      <c r="H1204" s="155"/>
      <c r="I1204" s="155"/>
      <c r="J1204" s="155"/>
      <c r="K1204" s="155"/>
      <c r="L1204" s="155"/>
      <c r="M1204" s="155"/>
      <c r="N1204" s="168">
        <v>1</v>
      </c>
      <c r="O1204" s="155">
        <f t="shared" si="76"/>
        <v>8000</v>
      </c>
    </row>
    <row r="1205" spans="1:15">
      <c r="A1205" s="146">
        <v>43</v>
      </c>
      <c r="B1205" s="155"/>
      <c r="C1205" s="161" t="s">
        <v>1363</v>
      </c>
      <c r="D1205" s="162" t="s">
        <v>74</v>
      </c>
      <c r="E1205" s="168">
        <v>8000</v>
      </c>
      <c r="F1205" s="168"/>
      <c r="G1205" s="155"/>
      <c r="H1205" s="155"/>
      <c r="I1205" s="155"/>
      <c r="J1205" s="155"/>
      <c r="K1205" s="155"/>
      <c r="L1205" s="155"/>
      <c r="M1205" s="155"/>
      <c r="N1205" s="168">
        <v>1</v>
      </c>
      <c r="O1205" s="155">
        <f t="shared" si="76"/>
        <v>8000</v>
      </c>
    </row>
    <row r="1206" spans="1:15">
      <c r="A1206" s="146">
        <v>44</v>
      </c>
      <c r="B1206" s="155"/>
      <c r="C1206" s="161" t="s">
        <v>1364</v>
      </c>
      <c r="D1206" s="162" t="s">
        <v>74</v>
      </c>
      <c r="E1206" s="168">
        <v>8000</v>
      </c>
      <c r="F1206" s="168"/>
      <c r="G1206" s="155"/>
      <c r="H1206" s="155"/>
      <c r="I1206" s="155"/>
      <c r="J1206" s="155"/>
      <c r="K1206" s="155"/>
      <c r="L1206" s="155"/>
      <c r="M1206" s="155"/>
      <c r="N1206" s="168">
        <v>1</v>
      </c>
      <c r="O1206" s="155">
        <f t="shared" si="76"/>
        <v>8000</v>
      </c>
    </row>
    <row r="1207" spans="1:15">
      <c r="A1207" s="146">
        <v>45</v>
      </c>
      <c r="B1207" s="155"/>
      <c r="C1207" s="161" t="s">
        <v>1365</v>
      </c>
      <c r="D1207" s="162" t="s">
        <v>74</v>
      </c>
      <c r="E1207" s="168">
        <v>8000</v>
      </c>
      <c r="F1207" s="168"/>
      <c r="G1207" s="155"/>
      <c r="H1207" s="155"/>
      <c r="I1207" s="155"/>
      <c r="J1207" s="155"/>
      <c r="K1207" s="155"/>
      <c r="L1207" s="155"/>
      <c r="M1207" s="155"/>
      <c r="N1207" s="168">
        <v>1</v>
      </c>
      <c r="O1207" s="155">
        <f t="shared" si="76"/>
        <v>8000</v>
      </c>
    </row>
    <row r="1208" spans="1:15">
      <c r="A1208" s="146">
        <v>46</v>
      </c>
      <c r="B1208" s="155"/>
      <c r="C1208" s="161" t="s">
        <v>1366</v>
      </c>
      <c r="D1208" s="162" t="s">
        <v>74</v>
      </c>
      <c r="E1208" s="168">
        <v>8000</v>
      </c>
      <c r="F1208" s="168"/>
      <c r="G1208" s="155"/>
      <c r="H1208" s="155"/>
      <c r="I1208" s="155"/>
      <c r="J1208" s="155"/>
      <c r="K1208" s="155"/>
      <c r="L1208" s="155"/>
      <c r="M1208" s="155"/>
      <c r="N1208" s="168">
        <v>1</v>
      </c>
      <c r="O1208" s="155">
        <f t="shared" si="76"/>
        <v>8000</v>
      </c>
    </row>
    <row r="1209" spans="1:15">
      <c r="A1209" s="146">
        <v>47</v>
      </c>
      <c r="B1209" s="155"/>
      <c r="C1209" s="161" t="s">
        <v>1367</v>
      </c>
      <c r="D1209" s="162" t="s">
        <v>74</v>
      </c>
      <c r="E1209" s="168">
        <v>24000</v>
      </c>
      <c r="F1209" s="168"/>
      <c r="G1209" s="155"/>
      <c r="H1209" s="155"/>
      <c r="I1209" s="155"/>
      <c r="J1209" s="155"/>
      <c r="K1209" s="155"/>
      <c r="L1209" s="155"/>
      <c r="M1209" s="155"/>
      <c r="N1209" s="168">
        <v>1</v>
      </c>
      <c r="O1209" s="155">
        <f t="shared" si="76"/>
        <v>24000</v>
      </c>
    </row>
    <row r="1210" spans="1:15">
      <c r="A1210" s="146">
        <v>48</v>
      </c>
      <c r="B1210" s="155"/>
      <c r="C1210" s="161" t="s">
        <v>1368</v>
      </c>
      <c r="D1210" s="162" t="s">
        <v>74</v>
      </c>
      <c r="E1210" s="168">
        <v>6900</v>
      </c>
      <c r="F1210" s="168"/>
      <c r="G1210" s="155"/>
      <c r="H1210" s="155"/>
      <c r="I1210" s="155"/>
      <c r="J1210" s="155"/>
      <c r="K1210" s="155"/>
      <c r="L1210" s="155"/>
      <c r="M1210" s="155"/>
      <c r="N1210" s="168">
        <v>1</v>
      </c>
      <c r="O1210" s="155">
        <f t="shared" si="76"/>
        <v>6900</v>
      </c>
    </row>
    <row r="1211" spans="1:15">
      <c r="A1211" s="146">
        <v>49</v>
      </c>
      <c r="B1211" s="155"/>
      <c r="C1211" s="161" t="s">
        <v>1369</v>
      </c>
      <c r="D1211" s="162" t="s">
        <v>74</v>
      </c>
      <c r="E1211" s="168">
        <v>6900</v>
      </c>
      <c r="F1211" s="168"/>
      <c r="G1211" s="155"/>
      <c r="H1211" s="155"/>
      <c r="I1211" s="155"/>
      <c r="J1211" s="155"/>
      <c r="K1211" s="155"/>
      <c r="L1211" s="155"/>
      <c r="M1211" s="155"/>
      <c r="N1211" s="168">
        <v>1</v>
      </c>
      <c r="O1211" s="155">
        <f t="shared" si="76"/>
        <v>6900</v>
      </c>
    </row>
    <row r="1212" spans="1:15">
      <c r="A1212" s="146">
        <v>50</v>
      </c>
      <c r="B1212" s="155"/>
      <c r="C1212" s="161" t="s">
        <v>1370</v>
      </c>
      <c r="D1212" s="162" t="s">
        <v>74</v>
      </c>
      <c r="E1212" s="168">
        <v>6900</v>
      </c>
      <c r="F1212" s="168"/>
      <c r="G1212" s="155"/>
      <c r="H1212" s="155"/>
      <c r="I1212" s="155"/>
      <c r="J1212" s="155"/>
      <c r="K1212" s="155"/>
      <c r="L1212" s="155"/>
      <c r="M1212" s="155"/>
      <c r="N1212" s="168">
        <v>1</v>
      </c>
      <c r="O1212" s="155">
        <f t="shared" si="76"/>
        <v>6900</v>
      </c>
    </row>
    <row r="1213" spans="1:15">
      <c r="A1213" s="146">
        <v>51</v>
      </c>
      <c r="B1213" s="155"/>
      <c r="C1213" s="161" t="s">
        <v>1371</v>
      </c>
      <c r="D1213" s="162" t="s">
        <v>74</v>
      </c>
      <c r="E1213" s="168">
        <v>9500</v>
      </c>
      <c r="F1213" s="168"/>
      <c r="G1213" s="155"/>
      <c r="H1213" s="155"/>
      <c r="I1213" s="155"/>
      <c r="J1213" s="155"/>
      <c r="K1213" s="155"/>
      <c r="L1213" s="155"/>
      <c r="M1213" s="155"/>
      <c r="N1213" s="168">
        <v>1</v>
      </c>
      <c r="O1213" s="155">
        <f t="shared" si="76"/>
        <v>9500</v>
      </c>
    </row>
    <row r="1214" spans="1:15">
      <c r="A1214" s="146">
        <v>52</v>
      </c>
      <c r="B1214" s="155"/>
      <c r="C1214" s="161" t="s">
        <v>1372</v>
      </c>
      <c r="D1214" s="162" t="s">
        <v>74</v>
      </c>
      <c r="E1214" s="168">
        <v>9500</v>
      </c>
      <c r="F1214" s="168"/>
      <c r="G1214" s="155"/>
      <c r="H1214" s="155"/>
      <c r="I1214" s="155"/>
      <c r="J1214" s="155"/>
      <c r="K1214" s="155"/>
      <c r="L1214" s="155"/>
      <c r="M1214" s="155"/>
      <c r="N1214" s="168">
        <v>1</v>
      </c>
      <c r="O1214" s="155">
        <f t="shared" si="76"/>
        <v>9500</v>
      </c>
    </row>
    <row r="1215" spans="1:15">
      <c r="A1215" s="146">
        <v>53</v>
      </c>
      <c r="B1215" s="155"/>
      <c r="C1215" s="161" t="s">
        <v>1373</v>
      </c>
      <c r="D1215" s="162" t="s">
        <v>74</v>
      </c>
      <c r="E1215" s="168">
        <v>20</v>
      </c>
      <c r="F1215" s="168"/>
      <c r="G1215" s="155"/>
      <c r="H1215" s="155"/>
      <c r="I1215" s="155"/>
      <c r="J1215" s="155"/>
      <c r="K1215" s="155"/>
      <c r="L1215" s="155"/>
      <c r="M1215" s="155"/>
      <c r="N1215" s="168">
        <v>2</v>
      </c>
      <c r="O1215" s="155">
        <f t="shared" si="76"/>
        <v>40</v>
      </c>
    </row>
    <row r="1216" spans="1:15" ht="38.25">
      <c r="A1216" s="146">
        <v>54</v>
      </c>
      <c r="B1216" s="155"/>
      <c r="C1216" s="161" t="s">
        <v>1374</v>
      </c>
      <c r="D1216" s="162" t="s">
        <v>74</v>
      </c>
      <c r="E1216" s="168">
        <v>36600</v>
      </c>
      <c r="F1216" s="168"/>
      <c r="G1216" s="155"/>
      <c r="H1216" s="155"/>
      <c r="I1216" s="155"/>
      <c r="J1216" s="155"/>
      <c r="K1216" s="155"/>
      <c r="L1216" s="155"/>
      <c r="M1216" s="155"/>
      <c r="N1216" s="168">
        <v>1</v>
      </c>
      <c r="O1216" s="155">
        <f t="shared" si="76"/>
        <v>36600</v>
      </c>
    </row>
    <row r="1217" spans="1:15" ht="25.5">
      <c r="A1217" s="146">
        <v>55</v>
      </c>
      <c r="B1217" s="155"/>
      <c r="C1217" s="161" t="s">
        <v>1375</v>
      </c>
      <c r="D1217" s="162" t="s">
        <v>74</v>
      </c>
      <c r="E1217" s="168">
        <v>500</v>
      </c>
      <c r="F1217" s="168"/>
      <c r="G1217" s="155"/>
      <c r="H1217" s="155"/>
      <c r="I1217" s="155"/>
      <c r="J1217" s="155"/>
      <c r="K1217" s="155"/>
      <c r="L1217" s="155"/>
      <c r="M1217" s="155"/>
      <c r="N1217" s="168">
        <v>1</v>
      </c>
      <c r="O1217" s="155">
        <f t="shared" si="76"/>
        <v>500</v>
      </c>
    </row>
    <row r="1218" spans="1:15" ht="25.5">
      <c r="A1218" s="146">
        <v>56</v>
      </c>
      <c r="B1218" s="155"/>
      <c r="C1218" s="161" t="s">
        <v>1376</v>
      </c>
      <c r="D1218" s="162" t="s">
        <v>74</v>
      </c>
      <c r="E1218" s="168">
        <v>50</v>
      </c>
      <c r="F1218" s="168"/>
      <c r="G1218" s="155"/>
      <c r="H1218" s="155"/>
      <c r="I1218" s="155"/>
      <c r="J1218" s="155"/>
      <c r="K1218" s="155"/>
      <c r="L1218" s="155"/>
      <c r="M1218" s="155"/>
      <c r="N1218" s="168">
        <v>2</v>
      </c>
      <c r="O1218" s="155">
        <f t="shared" si="76"/>
        <v>100</v>
      </c>
    </row>
    <row r="1219" spans="1:15" ht="25.5">
      <c r="A1219" s="146">
        <v>57</v>
      </c>
      <c r="B1219" s="155"/>
      <c r="C1219" s="161" t="s">
        <v>1377</v>
      </c>
      <c r="D1219" s="162" t="s">
        <v>74</v>
      </c>
      <c r="E1219" s="168" t="s">
        <v>1378</v>
      </c>
      <c r="F1219" s="168"/>
      <c r="G1219" s="155"/>
      <c r="H1219" s="155"/>
      <c r="I1219" s="155"/>
      <c r="J1219" s="155"/>
      <c r="K1219" s="155"/>
      <c r="L1219" s="155"/>
      <c r="M1219" s="155"/>
      <c r="N1219" s="168">
        <v>1</v>
      </c>
      <c r="O1219" s="155">
        <v>0</v>
      </c>
    </row>
    <row r="1220" spans="1:15" ht="25.5">
      <c r="A1220" s="146">
        <v>58</v>
      </c>
      <c r="B1220" s="155"/>
      <c r="C1220" s="161" t="s">
        <v>1379</v>
      </c>
      <c r="D1220" s="162" t="s">
        <v>74</v>
      </c>
      <c r="E1220" s="168">
        <v>200</v>
      </c>
      <c r="F1220" s="168"/>
      <c r="G1220" s="155"/>
      <c r="H1220" s="155"/>
      <c r="I1220" s="155"/>
      <c r="J1220" s="155"/>
      <c r="K1220" s="155"/>
      <c r="L1220" s="155"/>
      <c r="M1220" s="155"/>
      <c r="N1220" s="168">
        <v>1</v>
      </c>
      <c r="O1220" s="155">
        <f t="shared" si="76"/>
        <v>200</v>
      </c>
    </row>
    <row r="1221" spans="1:15" ht="25.5">
      <c r="A1221" s="146">
        <v>59</v>
      </c>
      <c r="B1221" s="155"/>
      <c r="C1221" s="161" t="s">
        <v>1380</v>
      </c>
      <c r="D1221" s="162" t="s">
        <v>74</v>
      </c>
      <c r="E1221" s="168">
        <v>200</v>
      </c>
      <c r="F1221" s="168"/>
      <c r="G1221" s="155"/>
      <c r="H1221" s="155"/>
      <c r="I1221" s="155"/>
      <c r="J1221" s="155"/>
      <c r="K1221" s="155"/>
      <c r="L1221" s="155"/>
      <c r="M1221" s="155"/>
      <c r="N1221" s="168">
        <v>1</v>
      </c>
      <c r="O1221" s="155">
        <f t="shared" si="76"/>
        <v>200</v>
      </c>
    </row>
    <row r="1222" spans="1:15" ht="25.5">
      <c r="A1222" s="146">
        <v>60</v>
      </c>
      <c r="B1222" s="155"/>
      <c r="C1222" s="161" t="s">
        <v>1381</v>
      </c>
      <c r="D1222" s="162" t="s">
        <v>74</v>
      </c>
      <c r="E1222" s="168">
        <v>200</v>
      </c>
      <c r="F1222" s="168"/>
      <c r="G1222" s="155"/>
      <c r="H1222" s="155"/>
      <c r="I1222" s="155"/>
      <c r="J1222" s="155"/>
      <c r="K1222" s="155"/>
      <c r="L1222" s="155"/>
      <c r="M1222" s="155"/>
      <c r="N1222" s="168">
        <v>1</v>
      </c>
      <c r="O1222" s="155">
        <f t="shared" si="76"/>
        <v>200</v>
      </c>
    </row>
    <row r="1223" spans="1:15" ht="25.5">
      <c r="A1223" s="146">
        <v>61</v>
      </c>
      <c r="B1223" s="155"/>
      <c r="C1223" s="161" t="s">
        <v>1382</v>
      </c>
      <c r="D1223" s="162" t="s">
        <v>74</v>
      </c>
      <c r="E1223" s="168">
        <v>200</v>
      </c>
      <c r="F1223" s="168"/>
      <c r="G1223" s="155"/>
      <c r="H1223" s="155"/>
      <c r="I1223" s="155"/>
      <c r="J1223" s="155"/>
      <c r="K1223" s="155"/>
      <c r="L1223" s="155"/>
      <c r="M1223" s="155"/>
      <c r="N1223" s="168">
        <v>1</v>
      </c>
      <c r="O1223" s="155">
        <f t="shared" si="76"/>
        <v>200</v>
      </c>
    </row>
    <row r="1224" spans="1:15" ht="25.5">
      <c r="A1224" s="146">
        <v>62</v>
      </c>
      <c r="B1224" s="155"/>
      <c r="C1224" s="161" t="s">
        <v>1383</v>
      </c>
      <c r="D1224" s="162" t="s">
        <v>74</v>
      </c>
      <c r="E1224" s="168">
        <v>1000</v>
      </c>
      <c r="F1224" s="168"/>
      <c r="G1224" s="155"/>
      <c r="H1224" s="155"/>
      <c r="I1224" s="155"/>
      <c r="J1224" s="155"/>
      <c r="K1224" s="155"/>
      <c r="L1224" s="155"/>
      <c r="M1224" s="155"/>
      <c r="N1224" s="168">
        <v>1</v>
      </c>
      <c r="O1224" s="155">
        <f t="shared" si="76"/>
        <v>1000</v>
      </c>
    </row>
    <row r="1225" spans="1:15" ht="38.25">
      <c r="A1225" s="146">
        <v>63</v>
      </c>
      <c r="B1225" s="155"/>
      <c r="C1225" s="161" t="s">
        <v>1384</v>
      </c>
      <c r="D1225" s="162" t="s">
        <v>74</v>
      </c>
      <c r="E1225" s="168">
        <v>1000</v>
      </c>
      <c r="F1225" s="168"/>
      <c r="G1225" s="155"/>
      <c r="H1225" s="155"/>
      <c r="I1225" s="155"/>
      <c r="J1225" s="155"/>
      <c r="K1225" s="155"/>
      <c r="L1225" s="155"/>
      <c r="M1225" s="155"/>
      <c r="N1225" s="168">
        <v>3</v>
      </c>
      <c r="O1225" s="155">
        <f t="shared" si="76"/>
        <v>3000</v>
      </c>
    </row>
    <row r="1226" spans="1:15" ht="25.5">
      <c r="A1226" s="146">
        <v>64</v>
      </c>
      <c r="B1226" s="155"/>
      <c r="C1226" s="161" t="s">
        <v>1385</v>
      </c>
      <c r="D1226" s="162" t="s">
        <v>74</v>
      </c>
      <c r="E1226" s="168">
        <v>500</v>
      </c>
      <c r="F1226" s="168"/>
      <c r="G1226" s="155"/>
      <c r="H1226" s="155"/>
      <c r="I1226" s="155"/>
      <c r="J1226" s="155"/>
      <c r="K1226" s="155"/>
      <c r="L1226" s="155"/>
      <c r="M1226" s="155"/>
      <c r="N1226" s="168">
        <v>1</v>
      </c>
      <c r="O1226" s="155">
        <f t="shared" si="76"/>
        <v>500</v>
      </c>
    </row>
    <row r="1227" spans="1:15">
      <c r="A1227" s="146">
        <v>65</v>
      </c>
      <c r="B1227" s="155"/>
      <c r="C1227" s="161" t="s">
        <v>1386</v>
      </c>
      <c r="D1227" s="162" t="s">
        <v>74</v>
      </c>
      <c r="E1227" s="168">
        <v>13000</v>
      </c>
      <c r="F1227" s="168"/>
      <c r="G1227" s="155"/>
      <c r="H1227" s="155"/>
      <c r="I1227" s="155"/>
      <c r="J1227" s="155"/>
      <c r="K1227" s="155"/>
      <c r="L1227" s="155"/>
      <c r="M1227" s="155"/>
      <c r="N1227" s="168">
        <v>1</v>
      </c>
      <c r="O1227" s="155">
        <f t="shared" si="76"/>
        <v>13000</v>
      </c>
    </row>
    <row r="1228" spans="1:15" ht="25.5">
      <c r="A1228" s="146">
        <v>66</v>
      </c>
      <c r="B1228" s="155"/>
      <c r="C1228" s="161" t="s">
        <v>1387</v>
      </c>
      <c r="D1228" s="162" t="s">
        <v>74</v>
      </c>
      <c r="E1228" s="168" t="s">
        <v>1378</v>
      </c>
      <c r="F1228" s="168"/>
      <c r="G1228" s="155"/>
      <c r="H1228" s="155"/>
      <c r="I1228" s="155"/>
      <c r="J1228" s="155"/>
      <c r="K1228" s="155"/>
      <c r="L1228" s="155"/>
      <c r="M1228" s="155"/>
      <c r="N1228" s="168">
        <v>1</v>
      </c>
      <c r="O1228" s="155">
        <v>0</v>
      </c>
    </row>
    <row r="1229" spans="1:15">
      <c r="A1229" s="146">
        <v>67</v>
      </c>
      <c r="B1229" s="155"/>
      <c r="C1229" s="161" t="s">
        <v>1388</v>
      </c>
      <c r="D1229" s="162" t="s">
        <v>74</v>
      </c>
      <c r="E1229" s="168">
        <v>10000</v>
      </c>
      <c r="F1229" s="168"/>
      <c r="G1229" s="155"/>
      <c r="H1229" s="155"/>
      <c r="I1229" s="155"/>
      <c r="J1229" s="155"/>
      <c r="K1229" s="155"/>
      <c r="L1229" s="155"/>
      <c r="M1229" s="155"/>
      <c r="N1229" s="168">
        <v>1</v>
      </c>
      <c r="O1229" s="155">
        <f>(E1229*N1229)</f>
        <v>10000</v>
      </c>
    </row>
    <row r="1230" spans="1:15" ht="25.5">
      <c r="A1230" s="146">
        <v>68</v>
      </c>
      <c r="B1230" s="155"/>
      <c r="C1230" s="161" t="s">
        <v>1389</v>
      </c>
      <c r="D1230" s="162" t="s">
        <v>74</v>
      </c>
      <c r="E1230" s="168">
        <v>5000</v>
      </c>
      <c r="F1230" s="168"/>
      <c r="G1230" s="155"/>
      <c r="H1230" s="155"/>
      <c r="I1230" s="155"/>
      <c r="J1230" s="155"/>
      <c r="K1230" s="155"/>
      <c r="L1230" s="155"/>
      <c r="M1230" s="155"/>
      <c r="N1230" s="168">
        <v>1</v>
      </c>
      <c r="O1230" s="155">
        <f>(E1230*N1230)</f>
        <v>5000</v>
      </c>
    </row>
    <row r="1231" spans="1:15" ht="25.5">
      <c r="A1231" s="146">
        <v>69</v>
      </c>
      <c r="B1231" s="155"/>
      <c r="C1231" s="161" t="s">
        <v>1390</v>
      </c>
      <c r="D1231" s="162" t="s">
        <v>74</v>
      </c>
      <c r="E1231" s="168">
        <v>400</v>
      </c>
      <c r="F1231" s="168"/>
      <c r="G1231" s="155"/>
      <c r="H1231" s="155"/>
      <c r="I1231" s="155"/>
      <c r="J1231" s="155"/>
      <c r="K1231" s="155"/>
      <c r="L1231" s="155"/>
      <c r="M1231" s="155"/>
      <c r="N1231" s="168">
        <v>4</v>
      </c>
      <c r="O1231" s="155">
        <f>(E1231*N1231)</f>
        <v>1600</v>
      </c>
    </row>
    <row r="1232" spans="1:15" ht="25.5">
      <c r="A1232" s="146">
        <v>70</v>
      </c>
      <c r="B1232" s="155"/>
      <c r="C1232" s="161" t="s">
        <v>1391</v>
      </c>
      <c r="D1232" s="162" t="s">
        <v>74</v>
      </c>
      <c r="E1232" s="168">
        <v>500</v>
      </c>
      <c r="F1232" s="168"/>
      <c r="G1232" s="155"/>
      <c r="H1232" s="155"/>
      <c r="I1232" s="155"/>
      <c r="J1232" s="155"/>
      <c r="K1232" s="155"/>
      <c r="L1232" s="155"/>
      <c r="M1232" s="155"/>
      <c r="N1232" s="168">
        <v>1</v>
      </c>
      <c r="O1232" s="155">
        <f>(E1232*N1232)</f>
        <v>500</v>
      </c>
    </row>
    <row r="1233" spans="1:16">
      <c r="A1233" s="290" t="s">
        <v>1317</v>
      </c>
      <c r="B1233" s="291"/>
      <c r="C1233" s="291"/>
      <c r="D1233" s="292"/>
      <c r="E1233" s="146"/>
      <c r="F1233" s="146"/>
      <c r="G1233" s="147">
        <v>0</v>
      </c>
      <c r="H1233" s="146"/>
      <c r="I1233" s="146"/>
      <c r="J1233" s="146"/>
      <c r="K1233" s="146"/>
      <c r="L1233" s="146"/>
      <c r="M1233" s="146"/>
      <c r="N1233" s="146"/>
      <c r="O1233" s="147">
        <f>SUM(O1163:O1232)</f>
        <v>306823</v>
      </c>
    </row>
    <row r="1234" spans="1:16">
      <c r="A1234" s="290" t="s">
        <v>1318</v>
      </c>
      <c r="B1234" s="291"/>
      <c r="C1234" s="291"/>
      <c r="D1234" s="292"/>
      <c r="E1234" s="146"/>
      <c r="F1234" s="146"/>
      <c r="G1234" s="293">
        <f>(G1233+I1233+K1233+M1233+O1233)</f>
        <v>306823</v>
      </c>
      <c r="H1234" s="294"/>
      <c r="I1234" s="294"/>
      <c r="J1234" s="294"/>
      <c r="K1234" s="294"/>
      <c r="L1234" s="294"/>
      <c r="M1234" s="294"/>
      <c r="N1234" s="294"/>
      <c r="O1234" s="295"/>
    </row>
    <row r="1236" spans="1:16">
      <c r="A1236" s="300" t="s">
        <v>0</v>
      </c>
      <c r="B1236" s="300"/>
      <c r="C1236" s="300"/>
      <c r="D1236" s="300"/>
      <c r="E1236" s="300"/>
      <c r="F1236" s="300"/>
      <c r="G1236" s="300"/>
      <c r="H1236" s="300"/>
      <c r="I1236" s="300"/>
      <c r="J1236" s="300"/>
      <c r="K1236" s="300"/>
      <c r="L1236" s="300"/>
      <c r="M1236" s="300"/>
      <c r="N1236" s="300"/>
      <c r="O1236" s="300"/>
      <c r="P1236" s="135"/>
    </row>
    <row r="1237" spans="1:16">
      <c r="A1237" s="211" t="s">
        <v>1</v>
      </c>
      <c r="B1237" s="211"/>
      <c r="C1237" s="212"/>
      <c r="D1237" s="212" t="s">
        <v>1392</v>
      </c>
      <c r="E1237" s="212"/>
      <c r="F1237" s="212"/>
      <c r="G1237" s="212"/>
      <c r="H1237" s="212"/>
      <c r="I1237" s="212"/>
      <c r="J1237" s="212"/>
      <c r="K1237" s="212"/>
      <c r="L1237" s="212"/>
      <c r="M1237" s="212"/>
      <c r="N1237" s="212"/>
      <c r="O1237" s="212"/>
      <c r="P1237" s="139"/>
    </row>
    <row r="1238" spans="1:16">
      <c r="A1238" s="211" t="s">
        <v>3</v>
      </c>
      <c r="B1238" s="211"/>
      <c r="C1238" s="212"/>
      <c r="D1238" s="212" t="s">
        <v>1393</v>
      </c>
      <c r="E1238" s="212"/>
      <c r="F1238" s="212"/>
      <c r="G1238" s="212"/>
      <c r="H1238" s="212"/>
      <c r="I1238" s="212"/>
      <c r="J1238" s="212"/>
      <c r="K1238" s="212"/>
      <c r="L1238" s="212"/>
      <c r="M1238" s="212"/>
      <c r="N1238" s="212"/>
      <c r="O1238" s="212"/>
      <c r="P1238" s="139"/>
    </row>
    <row r="1239" spans="1:16">
      <c r="A1239" s="211" t="s">
        <v>1394</v>
      </c>
      <c r="B1239" s="211"/>
      <c r="C1239" s="212"/>
      <c r="D1239" s="212" t="s">
        <v>1395</v>
      </c>
      <c r="E1239" s="212"/>
      <c r="F1239" s="212"/>
      <c r="G1239" s="212"/>
      <c r="H1239" s="212"/>
      <c r="I1239" s="212"/>
      <c r="J1239" s="212"/>
      <c r="K1239" s="212"/>
      <c r="L1239" s="212"/>
      <c r="M1239" s="212"/>
      <c r="N1239" s="212"/>
      <c r="O1239" s="212"/>
      <c r="P1239" s="140"/>
    </row>
    <row r="1240" spans="1:16">
      <c r="A1240" s="211" t="s">
        <v>1396</v>
      </c>
      <c r="B1240" s="211"/>
      <c r="C1240" s="212"/>
      <c r="D1240" s="212" t="s">
        <v>1397</v>
      </c>
      <c r="E1240" s="212"/>
      <c r="F1240" s="212"/>
      <c r="G1240" s="212"/>
      <c r="H1240" s="212"/>
      <c r="I1240" s="212"/>
      <c r="J1240" s="212"/>
      <c r="K1240" s="212"/>
      <c r="L1240" s="212"/>
      <c r="M1240" s="212"/>
      <c r="N1240" s="212"/>
      <c r="O1240" s="212"/>
      <c r="P1240" s="140"/>
    </row>
    <row r="1241" spans="1:16">
      <c r="A1241" s="212"/>
      <c r="B1241" s="212"/>
      <c r="C1241" s="212"/>
      <c r="D1241" s="212"/>
      <c r="E1241" s="212"/>
      <c r="F1241" s="212"/>
      <c r="G1241" s="212"/>
      <c r="H1241" s="212"/>
      <c r="I1241" s="212"/>
      <c r="J1241" s="212"/>
      <c r="K1241" s="212"/>
      <c r="L1241" s="212"/>
      <c r="M1241" s="212"/>
      <c r="N1241" s="212"/>
      <c r="O1241" s="212"/>
      <c r="P1241" s="140"/>
    </row>
    <row r="1242" spans="1:16">
      <c r="A1242" s="301" t="s">
        <v>186</v>
      </c>
      <c r="B1242" s="301"/>
      <c r="C1242" s="212"/>
      <c r="D1242" s="302" t="s">
        <v>1398</v>
      </c>
      <c r="E1242" s="302"/>
      <c r="F1242" s="212"/>
      <c r="G1242" s="212"/>
      <c r="H1242" s="212"/>
      <c r="I1242" s="212"/>
      <c r="J1242" s="212"/>
      <c r="K1242" s="212"/>
      <c r="L1242" s="212"/>
      <c r="M1242" s="212"/>
      <c r="N1242" s="212"/>
      <c r="O1242" s="212"/>
      <c r="P1242" s="140"/>
    </row>
    <row r="1243" spans="1:16">
      <c r="A1243" s="306" t="s">
        <v>827</v>
      </c>
      <c r="B1243" s="306" t="s">
        <v>346</v>
      </c>
      <c r="C1243" s="304" t="s">
        <v>11</v>
      </c>
      <c r="D1243" s="304" t="s">
        <v>12</v>
      </c>
      <c r="E1243" s="303" t="s">
        <v>1399</v>
      </c>
      <c r="F1243" s="303" t="s">
        <v>14</v>
      </c>
      <c r="G1243" s="303"/>
      <c r="H1243" s="304" t="s">
        <v>110</v>
      </c>
      <c r="I1243" s="304"/>
      <c r="J1243" s="304" t="s">
        <v>1400</v>
      </c>
      <c r="K1243" s="304"/>
      <c r="L1243" s="304" t="s">
        <v>17</v>
      </c>
      <c r="M1243" s="304"/>
      <c r="N1243" s="304" t="s">
        <v>188</v>
      </c>
      <c r="O1243" s="305"/>
      <c r="P1243" s="169"/>
    </row>
    <row r="1244" spans="1:16" ht="38.25">
      <c r="A1244" s="307"/>
      <c r="B1244" s="307"/>
      <c r="C1244" s="304"/>
      <c r="D1244" s="304"/>
      <c r="E1244" s="303"/>
      <c r="F1244" s="152" t="s">
        <v>1401</v>
      </c>
      <c r="G1244" s="151" t="s">
        <v>1402</v>
      </c>
      <c r="H1244" s="152" t="s">
        <v>1401</v>
      </c>
      <c r="I1244" s="151" t="s">
        <v>1403</v>
      </c>
      <c r="J1244" s="152" t="s">
        <v>1401</v>
      </c>
      <c r="K1244" s="151" t="s">
        <v>22</v>
      </c>
      <c r="L1244" s="152" t="s">
        <v>1401</v>
      </c>
      <c r="M1244" s="151" t="s">
        <v>22</v>
      </c>
      <c r="N1244" s="152" t="s">
        <v>1401</v>
      </c>
      <c r="O1244" s="170" t="s">
        <v>22</v>
      </c>
      <c r="P1244" s="169"/>
    </row>
    <row r="1245" spans="1:16" ht="25.5">
      <c r="A1245" s="152">
        <v>1</v>
      </c>
      <c r="B1245" s="152" t="s">
        <v>1404</v>
      </c>
      <c r="C1245" s="161" t="s">
        <v>1405</v>
      </c>
      <c r="D1245" s="171" t="s">
        <v>74</v>
      </c>
      <c r="E1245" s="172">
        <v>4401.2700000000004</v>
      </c>
      <c r="F1245" s="171"/>
      <c r="G1245" s="172"/>
      <c r="H1245" s="169"/>
      <c r="I1245" s="169"/>
      <c r="J1245" s="169"/>
      <c r="K1245" s="169"/>
      <c r="L1245" s="169"/>
      <c r="M1245" s="169"/>
      <c r="N1245" s="171">
        <v>1</v>
      </c>
      <c r="O1245" s="173">
        <f>E1245</f>
        <v>4401.2700000000004</v>
      </c>
      <c r="P1245" s="174" t="s">
        <v>1406</v>
      </c>
    </row>
    <row r="1246" spans="1:16">
      <c r="A1246" s="152">
        <v>2</v>
      </c>
      <c r="B1246" s="152" t="s">
        <v>1407</v>
      </c>
      <c r="C1246" s="161" t="s">
        <v>1408</v>
      </c>
      <c r="D1246" s="171" t="s">
        <v>74</v>
      </c>
      <c r="E1246" s="172">
        <v>4275</v>
      </c>
      <c r="F1246" s="171">
        <v>1</v>
      </c>
      <c r="G1246" s="172">
        <f>E1246*F1246</f>
        <v>4275</v>
      </c>
      <c r="H1246" s="169"/>
      <c r="I1246" s="169"/>
      <c r="J1246" s="169"/>
      <c r="K1246" s="169"/>
      <c r="L1246" s="169"/>
      <c r="M1246" s="169"/>
      <c r="N1246" s="169"/>
      <c r="O1246" s="175"/>
      <c r="P1246" s="169"/>
    </row>
    <row r="1247" spans="1:16" ht="25.5">
      <c r="A1247" s="152">
        <v>3</v>
      </c>
      <c r="B1247" s="152" t="s">
        <v>1407</v>
      </c>
      <c r="C1247" s="161" t="s">
        <v>1409</v>
      </c>
      <c r="D1247" s="171" t="s">
        <v>74</v>
      </c>
      <c r="E1247" s="172">
        <v>475</v>
      </c>
      <c r="F1247" s="171"/>
      <c r="G1247" s="172"/>
      <c r="H1247" s="169"/>
      <c r="I1247" s="169"/>
      <c r="J1247" s="169"/>
      <c r="K1247" s="169"/>
      <c r="L1247" s="169"/>
      <c r="M1247" s="169"/>
      <c r="N1247" s="171">
        <v>1</v>
      </c>
      <c r="O1247" s="173">
        <f>N1247*E1247</f>
        <v>475</v>
      </c>
      <c r="P1247" s="174" t="s">
        <v>1406</v>
      </c>
    </row>
    <row r="1248" spans="1:16" ht="25.5">
      <c r="A1248" s="152">
        <v>4</v>
      </c>
      <c r="B1248" s="152" t="s">
        <v>1407</v>
      </c>
      <c r="C1248" s="161" t="s">
        <v>1410</v>
      </c>
      <c r="D1248" s="171" t="s">
        <v>74</v>
      </c>
      <c r="E1248" s="172">
        <v>7296</v>
      </c>
      <c r="F1248" s="169"/>
      <c r="G1248" s="169"/>
      <c r="H1248" s="169"/>
      <c r="I1248" s="169"/>
      <c r="J1248" s="169"/>
      <c r="K1248" s="169"/>
      <c r="L1248" s="169"/>
      <c r="M1248" s="169"/>
      <c r="N1248" s="171">
        <v>1</v>
      </c>
      <c r="O1248" s="173">
        <f>N1248*E1248</f>
        <v>7296</v>
      </c>
      <c r="P1248" s="176" t="s">
        <v>1406</v>
      </c>
    </row>
    <row r="1249" spans="1:16" ht="25.5">
      <c r="A1249" s="152">
        <v>5</v>
      </c>
      <c r="B1249" s="152" t="s">
        <v>1407</v>
      </c>
      <c r="C1249" s="161" t="s">
        <v>1411</v>
      </c>
      <c r="D1249" s="171" t="s">
        <v>74</v>
      </c>
      <c r="E1249" s="172">
        <v>99.75</v>
      </c>
      <c r="F1249" s="169"/>
      <c r="G1249" s="169"/>
      <c r="H1249" s="169"/>
      <c r="I1249" s="169"/>
      <c r="J1249" s="169"/>
      <c r="K1249" s="169"/>
      <c r="L1249" s="169"/>
      <c r="M1249" s="169"/>
      <c r="N1249" s="171">
        <v>1</v>
      </c>
      <c r="O1249" s="173">
        <f>N1249*E1249</f>
        <v>99.75</v>
      </c>
      <c r="P1249" s="174" t="s">
        <v>1406</v>
      </c>
    </row>
    <row r="1250" spans="1:16">
      <c r="A1250" s="152">
        <v>6</v>
      </c>
      <c r="B1250" s="152" t="s">
        <v>1407</v>
      </c>
      <c r="C1250" s="161" t="s">
        <v>1412</v>
      </c>
      <c r="D1250" s="171" t="s">
        <v>74</v>
      </c>
      <c r="E1250" s="172">
        <v>199.5</v>
      </c>
      <c r="F1250" s="171">
        <v>1</v>
      </c>
      <c r="G1250" s="172">
        <f>E1250*F1250</f>
        <v>199.5</v>
      </c>
      <c r="H1250" s="169"/>
      <c r="I1250" s="169"/>
      <c r="J1250" s="169"/>
      <c r="K1250" s="169"/>
      <c r="L1250" s="169"/>
      <c r="M1250" s="169"/>
      <c r="N1250" s="169"/>
      <c r="O1250" s="175"/>
      <c r="P1250" s="169"/>
    </row>
    <row r="1251" spans="1:16">
      <c r="A1251" s="152">
        <v>7</v>
      </c>
      <c r="B1251" s="152" t="s">
        <v>1407</v>
      </c>
      <c r="C1251" s="161" t="s">
        <v>1413</v>
      </c>
      <c r="D1251" s="171" t="s">
        <v>74</v>
      </c>
      <c r="E1251" s="172">
        <v>185.25</v>
      </c>
      <c r="F1251" s="171">
        <v>1</v>
      </c>
      <c r="G1251" s="172">
        <f>F1251*E1251</f>
        <v>185.25</v>
      </c>
      <c r="H1251" s="169"/>
      <c r="I1251" s="169"/>
      <c r="J1251" s="169"/>
      <c r="K1251" s="169"/>
      <c r="L1251" s="169"/>
      <c r="M1251" s="169"/>
      <c r="N1251" s="169"/>
      <c r="O1251" s="175"/>
      <c r="P1251" s="169"/>
    </row>
    <row r="1252" spans="1:16" ht="25.5">
      <c r="A1252" s="61">
        <v>8</v>
      </c>
      <c r="B1252" s="61" t="s">
        <v>1414</v>
      </c>
      <c r="C1252" s="49" t="s">
        <v>1415</v>
      </c>
      <c r="D1252" s="3" t="s">
        <v>74</v>
      </c>
      <c r="E1252" s="33">
        <v>285</v>
      </c>
      <c r="F1252" s="3"/>
      <c r="G1252" s="33"/>
      <c r="H1252" s="19"/>
      <c r="I1252" s="19"/>
      <c r="J1252" s="19"/>
      <c r="K1252" s="19"/>
      <c r="L1252" s="19"/>
      <c r="M1252" s="19"/>
      <c r="N1252" s="61">
        <v>1</v>
      </c>
      <c r="O1252" s="177">
        <f>E1252*N1252</f>
        <v>285</v>
      </c>
      <c r="P1252" s="174" t="s">
        <v>1416</v>
      </c>
    </row>
    <row r="1253" spans="1:16" ht="25.5">
      <c r="A1253" s="152">
        <v>9</v>
      </c>
      <c r="B1253" s="152" t="s">
        <v>1407</v>
      </c>
      <c r="C1253" s="161" t="s">
        <v>1417</v>
      </c>
      <c r="D1253" s="171" t="s">
        <v>74</v>
      </c>
      <c r="E1253" s="172">
        <v>475</v>
      </c>
      <c r="F1253" s="171"/>
      <c r="G1253" s="172"/>
      <c r="H1253" s="169"/>
      <c r="I1253" s="169"/>
      <c r="J1253" s="169"/>
      <c r="K1253" s="169"/>
      <c r="L1253" s="169"/>
      <c r="M1253" s="169"/>
      <c r="N1253" s="171">
        <v>1</v>
      </c>
      <c r="O1253" s="173">
        <f>E1253*N1253</f>
        <v>475</v>
      </c>
      <c r="P1253" s="174" t="s">
        <v>1406</v>
      </c>
    </row>
    <row r="1254" spans="1:16" ht="25.5">
      <c r="A1254" s="152">
        <v>10</v>
      </c>
      <c r="B1254" s="152" t="s">
        <v>1407</v>
      </c>
      <c r="C1254" s="161" t="s">
        <v>1418</v>
      </c>
      <c r="D1254" s="171" t="s">
        <v>74</v>
      </c>
      <c r="E1254" s="172">
        <v>118.75</v>
      </c>
      <c r="F1254" s="171"/>
      <c r="G1254" s="172"/>
      <c r="H1254" s="169"/>
      <c r="I1254" s="169"/>
      <c r="J1254" s="169"/>
      <c r="K1254" s="169"/>
      <c r="L1254" s="169"/>
      <c r="M1254" s="169"/>
      <c r="N1254" s="171">
        <v>4</v>
      </c>
      <c r="O1254" s="173">
        <f>N1254*E1254</f>
        <v>475</v>
      </c>
      <c r="P1254" s="174" t="s">
        <v>1406</v>
      </c>
    </row>
    <row r="1255" spans="1:16" ht="25.5">
      <c r="A1255" s="152">
        <v>11</v>
      </c>
      <c r="B1255" s="152" t="s">
        <v>1407</v>
      </c>
      <c r="C1255" s="161" t="s">
        <v>1419</v>
      </c>
      <c r="D1255" s="171" t="s">
        <v>74</v>
      </c>
      <c r="E1255" s="172">
        <v>190</v>
      </c>
      <c r="F1255" s="169"/>
      <c r="G1255" s="169"/>
      <c r="H1255" s="169"/>
      <c r="I1255" s="169"/>
      <c r="J1255" s="169"/>
      <c r="K1255" s="169"/>
      <c r="L1255" s="169"/>
      <c r="M1255" s="169"/>
      <c r="N1255" s="171">
        <v>1</v>
      </c>
      <c r="O1255" s="173">
        <f>E1255*N1255</f>
        <v>190</v>
      </c>
      <c r="P1255" s="174" t="s">
        <v>1406</v>
      </c>
    </row>
    <row r="1256" spans="1:16" ht="25.5">
      <c r="A1256" s="152">
        <v>12</v>
      </c>
      <c r="B1256" s="152" t="s">
        <v>1407</v>
      </c>
      <c r="C1256" s="161" t="s">
        <v>1420</v>
      </c>
      <c r="D1256" s="171" t="s">
        <v>74</v>
      </c>
      <c r="E1256" s="172">
        <v>1900</v>
      </c>
      <c r="F1256" s="169"/>
      <c r="G1256" s="169"/>
      <c r="H1256" s="169"/>
      <c r="I1256" s="169"/>
      <c r="J1256" s="169"/>
      <c r="K1256" s="169"/>
      <c r="L1256" s="169"/>
      <c r="M1256" s="169"/>
      <c r="N1256" s="171">
        <v>1</v>
      </c>
      <c r="O1256" s="173">
        <f>N1256*E1256</f>
        <v>1900</v>
      </c>
      <c r="P1256" s="174" t="s">
        <v>1406</v>
      </c>
    </row>
    <row r="1257" spans="1:16" ht="25.5">
      <c r="A1257" s="152">
        <v>13</v>
      </c>
      <c r="B1257" s="152" t="s">
        <v>1407</v>
      </c>
      <c r="C1257" s="161" t="s">
        <v>1421</v>
      </c>
      <c r="D1257" s="171" t="s">
        <v>74</v>
      </c>
      <c r="E1257" s="172">
        <v>190</v>
      </c>
      <c r="F1257" s="169"/>
      <c r="G1257" s="169"/>
      <c r="H1257" s="169"/>
      <c r="I1257" s="169"/>
      <c r="J1257" s="169"/>
      <c r="K1257" s="169"/>
      <c r="L1257" s="169"/>
      <c r="M1257" s="169"/>
      <c r="N1257" s="171">
        <v>1</v>
      </c>
      <c r="O1257" s="173">
        <f>N1257*E1257</f>
        <v>190</v>
      </c>
      <c r="P1257" s="174" t="s">
        <v>1406</v>
      </c>
    </row>
    <row r="1258" spans="1:16" ht="38.25">
      <c r="A1258" s="61">
        <v>14</v>
      </c>
      <c r="B1258" s="61" t="s">
        <v>1407</v>
      </c>
      <c r="C1258" s="49" t="s">
        <v>1422</v>
      </c>
      <c r="D1258" s="3" t="s">
        <v>74</v>
      </c>
      <c r="E1258" s="33">
        <v>2550.75</v>
      </c>
      <c r="F1258" s="3"/>
      <c r="G1258" s="33"/>
      <c r="H1258" s="19"/>
      <c r="I1258" s="19"/>
      <c r="J1258" s="19"/>
      <c r="K1258" s="19"/>
      <c r="L1258" s="19"/>
      <c r="M1258" s="19"/>
      <c r="N1258" s="61">
        <v>1</v>
      </c>
      <c r="O1258" s="178">
        <f>N1258*E1258</f>
        <v>2550.75</v>
      </c>
      <c r="P1258" s="176" t="s">
        <v>1416</v>
      </c>
    </row>
    <row r="1259" spans="1:16">
      <c r="A1259" s="152">
        <v>15</v>
      </c>
      <c r="B1259" s="152" t="s">
        <v>1407</v>
      </c>
      <c r="C1259" s="161" t="s">
        <v>1423</v>
      </c>
      <c r="D1259" s="171" t="s">
        <v>74</v>
      </c>
      <c r="E1259" s="172">
        <v>52.25</v>
      </c>
      <c r="F1259" s="169"/>
      <c r="G1259" s="169"/>
      <c r="H1259" s="169"/>
      <c r="I1259" s="169"/>
      <c r="J1259" s="169"/>
      <c r="K1259" s="169"/>
      <c r="L1259" s="171">
        <v>1</v>
      </c>
      <c r="M1259" s="173">
        <f>L1259*E1259</f>
        <v>52.25</v>
      </c>
      <c r="N1259" s="169"/>
      <c r="O1259" s="169"/>
      <c r="P1259" s="169"/>
    </row>
    <row r="1260" spans="1:16">
      <c r="A1260" s="152">
        <v>16</v>
      </c>
      <c r="B1260" s="152" t="s">
        <v>1407</v>
      </c>
      <c r="C1260" s="161" t="s">
        <v>1424</v>
      </c>
      <c r="D1260" s="171" t="s">
        <v>74</v>
      </c>
      <c r="E1260" s="172">
        <v>95</v>
      </c>
      <c r="F1260" s="171">
        <v>1</v>
      </c>
      <c r="G1260" s="172">
        <f t="shared" ref="G1260" si="77">F1260*E1260</f>
        <v>95</v>
      </c>
      <c r="H1260" s="169"/>
      <c r="I1260" s="169"/>
      <c r="J1260" s="169"/>
      <c r="K1260" s="169"/>
      <c r="L1260" s="169"/>
      <c r="M1260" s="169"/>
      <c r="N1260" s="169"/>
      <c r="O1260" s="175"/>
      <c r="P1260" s="169"/>
    </row>
    <row r="1261" spans="1:16" ht="25.5">
      <c r="A1261" s="152">
        <v>17</v>
      </c>
      <c r="B1261" s="152" t="s">
        <v>1407</v>
      </c>
      <c r="C1261" s="161" t="s">
        <v>1425</v>
      </c>
      <c r="D1261" s="171" t="s">
        <v>74</v>
      </c>
      <c r="E1261" s="172">
        <v>256.5</v>
      </c>
      <c r="F1261" s="169"/>
      <c r="G1261" s="169"/>
      <c r="H1261" s="169"/>
      <c r="I1261" s="169"/>
      <c r="J1261" s="169"/>
      <c r="K1261" s="169"/>
      <c r="L1261" s="169"/>
      <c r="M1261" s="169"/>
      <c r="N1261" s="171">
        <v>2</v>
      </c>
      <c r="O1261" s="173">
        <f>N1261*E1261</f>
        <v>513</v>
      </c>
      <c r="P1261" s="174" t="s">
        <v>1406</v>
      </c>
    </row>
    <row r="1262" spans="1:16" ht="25.5">
      <c r="A1262" s="152">
        <v>18</v>
      </c>
      <c r="B1262" s="152" t="s">
        <v>1407</v>
      </c>
      <c r="C1262" s="161" t="s">
        <v>1426</v>
      </c>
      <c r="D1262" s="171" t="s">
        <v>74</v>
      </c>
      <c r="E1262" s="172">
        <v>427.5</v>
      </c>
      <c r="F1262" s="169"/>
      <c r="G1262" s="169"/>
      <c r="H1262" s="169"/>
      <c r="I1262" s="169"/>
      <c r="J1262" s="169"/>
      <c r="K1262" s="169"/>
      <c r="L1262" s="169"/>
      <c r="M1262" s="169"/>
      <c r="N1262" s="171">
        <v>1</v>
      </c>
      <c r="O1262" s="173">
        <f>N1262*E1262</f>
        <v>427.5</v>
      </c>
      <c r="P1262" s="174" t="s">
        <v>1406</v>
      </c>
    </row>
    <row r="1263" spans="1:16" ht="25.5">
      <c r="A1263" s="152">
        <v>19</v>
      </c>
      <c r="B1263" s="152" t="s">
        <v>1407</v>
      </c>
      <c r="C1263" s="161" t="s">
        <v>1427</v>
      </c>
      <c r="D1263" s="171" t="s">
        <v>74</v>
      </c>
      <c r="E1263" s="172">
        <v>712.5</v>
      </c>
      <c r="F1263" s="169"/>
      <c r="G1263" s="169"/>
      <c r="H1263" s="169"/>
      <c r="I1263" s="169"/>
      <c r="J1263" s="169"/>
      <c r="K1263" s="169"/>
      <c r="L1263" s="169"/>
      <c r="M1263" s="169"/>
      <c r="N1263" s="171">
        <v>1</v>
      </c>
      <c r="O1263" s="173">
        <f t="shared" ref="O1263:O1269" si="78">N1263*E1263</f>
        <v>712.5</v>
      </c>
      <c r="P1263" s="174" t="s">
        <v>1406</v>
      </c>
    </row>
    <row r="1264" spans="1:16" ht="25.5">
      <c r="A1264" s="152">
        <v>20</v>
      </c>
      <c r="B1264" s="152" t="s">
        <v>1428</v>
      </c>
      <c r="C1264" s="161" t="s">
        <v>1429</v>
      </c>
      <c r="D1264" s="171" t="s">
        <v>74</v>
      </c>
      <c r="E1264" s="172">
        <v>285</v>
      </c>
      <c r="F1264" s="169"/>
      <c r="G1264" s="169"/>
      <c r="H1264" s="169"/>
      <c r="I1264" s="169"/>
      <c r="J1264" s="169"/>
      <c r="K1264" s="169"/>
      <c r="L1264" s="169"/>
      <c r="M1264" s="169"/>
      <c r="N1264" s="171">
        <v>1</v>
      </c>
      <c r="O1264" s="173">
        <f t="shared" si="78"/>
        <v>285</v>
      </c>
      <c r="P1264" s="174" t="s">
        <v>1406</v>
      </c>
    </row>
    <row r="1265" spans="1:16" ht="25.5">
      <c r="A1265" s="152">
        <v>21</v>
      </c>
      <c r="B1265" s="152" t="s">
        <v>1407</v>
      </c>
      <c r="C1265" s="161" t="s">
        <v>1430</v>
      </c>
      <c r="D1265" s="171" t="s">
        <v>74</v>
      </c>
      <c r="E1265" s="172">
        <v>855</v>
      </c>
      <c r="F1265" s="169"/>
      <c r="G1265" s="169"/>
      <c r="H1265" s="169"/>
      <c r="I1265" s="169"/>
      <c r="J1265" s="169"/>
      <c r="K1265" s="169"/>
      <c r="L1265" s="169"/>
      <c r="M1265" s="169"/>
      <c r="N1265" s="171">
        <v>1</v>
      </c>
      <c r="O1265" s="173">
        <f t="shared" si="78"/>
        <v>855</v>
      </c>
      <c r="P1265" s="174" t="s">
        <v>1406</v>
      </c>
    </row>
    <row r="1266" spans="1:16" ht="25.5">
      <c r="A1266" s="152">
        <v>22</v>
      </c>
      <c r="B1266" s="152" t="s">
        <v>1407</v>
      </c>
      <c r="C1266" s="161" t="s">
        <v>1431</v>
      </c>
      <c r="D1266" s="171" t="s">
        <v>74</v>
      </c>
      <c r="E1266" s="172">
        <v>855</v>
      </c>
      <c r="F1266" s="169"/>
      <c r="G1266" s="169"/>
      <c r="H1266" s="169"/>
      <c r="I1266" s="169"/>
      <c r="J1266" s="169"/>
      <c r="K1266" s="169"/>
      <c r="L1266" s="169"/>
      <c r="M1266" s="169"/>
      <c r="N1266" s="171">
        <v>1</v>
      </c>
      <c r="O1266" s="173">
        <f t="shared" si="78"/>
        <v>855</v>
      </c>
      <c r="P1266" s="174" t="s">
        <v>1406</v>
      </c>
    </row>
    <row r="1267" spans="1:16" ht="25.5">
      <c r="A1267" s="152">
        <v>23</v>
      </c>
      <c r="B1267" s="152" t="s">
        <v>1407</v>
      </c>
      <c r="C1267" s="161" t="s">
        <v>1432</v>
      </c>
      <c r="D1267" s="171" t="s">
        <v>74</v>
      </c>
      <c r="E1267" s="172">
        <v>641.25</v>
      </c>
      <c r="F1267" s="169"/>
      <c r="G1267" s="169"/>
      <c r="H1267" s="169"/>
      <c r="I1267" s="169"/>
      <c r="J1267" s="169"/>
      <c r="K1267" s="169"/>
      <c r="L1267" s="169"/>
      <c r="M1267" s="169"/>
      <c r="N1267" s="171">
        <v>2</v>
      </c>
      <c r="O1267" s="173">
        <f t="shared" si="78"/>
        <v>1282.5</v>
      </c>
      <c r="P1267" s="174" t="s">
        <v>1406</v>
      </c>
    </row>
    <row r="1268" spans="1:16">
      <c r="A1268" s="152">
        <v>24</v>
      </c>
      <c r="B1268" s="152" t="s">
        <v>1407</v>
      </c>
      <c r="C1268" s="161" t="s">
        <v>1433</v>
      </c>
      <c r="D1268" s="171" t="s">
        <v>74</v>
      </c>
      <c r="E1268" s="172">
        <v>99.75</v>
      </c>
      <c r="F1268" s="169"/>
      <c r="G1268" s="169"/>
      <c r="H1268" s="169"/>
      <c r="I1268" s="169"/>
      <c r="J1268" s="169"/>
      <c r="K1268" s="169"/>
      <c r="L1268" s="171">
        <v>1</v>
      </c>
      <c r="M1268" s="173">
        <f>L1268*E1268</f>
        <v>99.75</v>
      </c>
      <c r="N1268" s="169"/>
      <c r="O1268" s="169"/>
      <c r="P1268" s="169"/>
    </row>
    <row r="1269" spans="1:16" ht="25.5">
      <c r="A1269" s="152">
        <v>25</v>
      </c>
      <c r="B1269" s="152" t="s">
        <v>1407</v>
      </c>
      <c r="C1269" s="161" t="s">
        <v>1434</v>
      </c>
      <c r="D1269" s="171" t="s">
        <v>74</v>
      </c>
      <c r="E1269" s="172">
        <v>71.25</v>
      </c>
      <c r="F1269" s="169"/>
      <c r="G1269" s="169"/>
      <c r="H1269" s="169"/>
      <c r="I1269" s="169"/>
      <c r="J1269" s="169"/>
      <c r="K1269" s="169"/>
      <c r="L1269" s="169"/>
      <c r="M1269" s="169"/>
      <c r="N1269" s="171">
        <v>2</v>
      </c>
      <c r="O1269" s="173">
        <f t="shared" si="78"/>
        <v>142.5</v>
      </c>
      <c r="P1269" s="174" t="s">
        <v>1406</v>
      </c>
    </row>
    <row r="1270" spans="1:16">
      <c r="A1270" s="152">
        <v>26</v>
      </c>
      <c r="B1270" s="152" t="s">
        <v>1407</v>
      </c>
      <c r="C1270" s="161" t="s">
        <v>1435</v>
      </c>
      <c r="D1270" s="171" t="s">
        <v>74</v>
      </c>
      <c r="E1270" s="172">
        <v>285</v>
      </c>
      <c r="F1270" s="171">
        <v>1</v>
      </c>
      <c r="G1270" s="172">
        <f>F1270*E1270</f>
        <v>285</v>
      </c>
      <c r="H1270" s="169"/>
      <c r="I1270" s="169"/>
      <c r="J1270" s="169"/>
      <c r="K1270" s="169"/>
      <c r="L1270" s="169"/>
      <c r="M1270" s="169"/>
      <c r="N1270" s="169"/>
      <c r="O1270" s="175"/>
      <c r="P1270" s="169"/>
    </row>
    <row r="1271" spans="1:16" ht="25.5">
      <c r="A1271" s="152">
        <v>27</v>
      </c>
      <c r="B1271" s="152" t="s">
        <v>1407</v>
      </c>
      <c r="C1271" s="161" t="s">
        <v>1436</v>
      </c>
      <c r="D1271" s="171" t="s">
        <v>74</v>
      </c>
      <c r="E1271" s="172">
        <v>19</v>
      </c>
      <c r="F1271" s="169"/>
      <c r="G1271" s="169"/>
      <c r="H1271" s="169"/>
      <c r="I1271" s="169"/>
      <c r="J1271" s="169"/>
      <c r="K1271" s="169"/>
      <c r="L1271" s="169"/>
      <c r="M1271" s="169"/>
      <c r="N1271" s="171">
        <v>1</v>
      </c>
      <c r="O1271" s="173">
        <f>N1271*E1271</f>
        <v>19</v>
      </c>
      <c r="P1271" s="174" t="s">
        <v>1406</v>
      </c>
    </row>
    <row r="1272" spans="1:16">
      <c r="A1272" s="61">
        <v>28</v>
      </c>
      <c r="B1272" s="61" t="s">
        <v>1437</v>
      </c>
      <c r="C1272" s="49" t="s">
        <v>1438</v>
      </c>
      <c r="D1272" s="3" t="s">
        <v>74</v>
      </c>
      <c r="E1272" s="33">
        <v>427.5</v>
      </c>
      <c r="F1272" s="3">
        <v>1</v>
      </c>
      <c r="G1272" s="33">
        <f>F1272*E1272</f>
        <v>427.5</v>
      </c>
      <c r="H1272" s="19"/>
      <c r="I1272" s="19"/>
      <c r="J1272" s="19"/>
      <c r="K1272" s="19"/>
      <c r="L1272" s="19"/>
      <c r="M1272" s="19"/>
      <c r="N1272" s="3"/>
      <c r="O1272" s="178"/>
      <c r="P1272" s="19"/>
    </row>
    <row r="1273" spans="1:16" ht="25.5">
      <c r="A1273" s="152">
        <v>29</v>
      </c>
      <c r="B1273" s="152" t="s">
        <v>1407</v>
      </c>
      <c r="C1273" s="161" t="s">
        <v>1439</v>
      </c>
      <c r="D1273" s="171" t="s">
        <v>74</v>
      </c>
      <c r="E1273" s="172">
        <v>95</v>
      </c>
      <c r="F1273" s="169"/>
      <c r="G1273" s="169"/>
      <c r="H1273" s="169"/>
      <c r="I1273" s="169"/>
      <c r="J1273" s="169"/>
      <c r="K1273" s="169"/>
      <c r="L1273" s="169"/>
      <c r="M1273" s="169"/>
      <c r="N1273" s="171">
        <v>1</v>
      </c>
      <c r="O1273" s="173">
        <f>N1273*E1273</f>
        <v>95</v>
      </c>
      <c r="P1273" s="174" t="s">
        <v>1406</v>
      </c>
    </row>
    <row r="1274" spans="1:16" ht="25.5">
      <c r="A1274" s="152">
        <v>30</v>
      </c>
      <c r="B1274" s="152" t="s">
        <v>1407</v>
      </c>
      <c r="C1274" s="161" t="s">
        <v>1440</v>
      </c>
      <c r="D1274" s="171" t="s">
        <v>74</v>
      </c>
      <c r="E1274" s="172">
        <v>95</v>
      </c>
      <c r="F1274" s="169"/>
      <c r="G1274" s="169"/>
      <c r="H1274" s="169"/>
      <c r="I1274" s="169"/>
      <c r="J1274" s="169"/>
      <c r="K1274" s="169"/>
      <c r="L1274" s="169"/>
      <c r="M1274" s="169"/>
      <c r="N1274" s="171">
        <v>1</v>
      </c>
      <c r="O1274" s="173">
        <f>N1274*E1274</f>
        <v>95</v>
      </c>
      <c r="P1274" s="174" t="s">
        <v>1406</v>
      </c>
    </row>
    <row r="1275" spans="1:16" ht="25.5">
      <c r="A1275" s="152">
        <v>31</v>
      </c>
      <c r="B1275" s="152" t="s">
        <v>1407</v>
      </c>
      <c r="C1275" s="161" t="s">
        <v>1441</v>
      </c>
      <c r="D1275" s="171" t="s">
        <v>74</v>
      </c>
      <c r="E1275" s="172">
        <v>95</v>
      </c>
      <c r="F1275" s="169"/>
      <c r="G1275" s="169"/>
      <c r="H1275" s="169"/>
      <c r="I1275" s="169"/>
      <c r="J1275" s="169"/>
      <c r="K1275" s="169"/>
      <c r="L1275" s="169"/>
      <c r="M1275" s="169"/>
      <c r="N1275" s="171">
        <v>1</v>
      </c>
      <c r="O1275" s="173">
        <f>N1275*E1275</f>
        <v>95</v>
      </c>
      <c r="P1275" s="174" t="s">
        <v>1406</v>
      </c>
    </row>
    <row r="1276" spans="1:16" ht="25.5">
      <c r="A1276" s="152">
        <v>32</v>
      </c>
      <c r="B1276" s="152" t="s">
        <v>1407</v>
      </c>
      <c r="C1276" s="161" t="s">
        <v>1442</v>
      </c>
      <c r="D1276" s="171" t="s">
        <v>74</v>
      </c>
      <c r="E1276" s="172">
        <v>95</v>
      </c>
      <c r="F1276" s="169"/>
      <c r="G1276" s="169"/>
      <c r="H1276" s="169"/>
      <c r="I1276" s="169"/>
      <c r="J1276" s="169"/>
      <c r="K1276" s="169"/>
      <c r="L1276" s="169"/>
      <c r="M1276" s="169"/>
      <c r="N1276" s="171">
        <v>1</v>
      </c>
      <c r="O1276" s="173">
        <f t="shared" ref="O1276:O1278" si="79">N1276*E1276</f>
        <v>95</v>
      </c>
      <c r="P1276" s="174" t="s">
        <v>1406</v>
      </c>
    </row>
    <row r="1277" spans="1:16" ht="25.5">
      <c r="A1277" s="152">
        <v>33</v>
      </c>
      <c r="B1277" s="61" t="s">
        <v>1443</v>
      </c>
      <c r="C1277" s="49" t="s">
        <v>1444</v>
      </c>
      <c r="D1277" s="3" t="s">
        <v>74</v>
      </c>
      <c r="E1277" s="33">
        <v>42.75</v>
      </c>
      <c r="F1277" s="3">
        <v>1</v>
      </c>
      <c r="G1277" s="33">
        <f>F1277*E1277</f>
        <v>42.75</v>
      </c>
      <c r="H1277" s="19"/>
      <c r="I1277" s="19"/>
      <c r="J1277" s="19"/>
      <c r="K1277" s="19"/>
      <c r="L1277" s="19"/>
      <c r="M1277" s="19"/>
      <c r="N1277" s="3">
        <v>5</v>
      </c>
      <c r="O1277" s="178">
        <f t="shared" si="79"/>
        <v>213.75</v>
      </c>
      <c r="P1277" s="174" t="s">
        <v>1445</v>
      </c>
    </row>
    <row r="1278" spans="1:16" ht="25.5">
      <c r="A1278" s="61">
        <v>34</v>
      </c>
      <c r="B1278" s="61" t="s">
        <v>1407</v>
      </c>
      <c r="C1278" s="49" t="s">
        <v>1446</v>
      </c>
      <c r="D1278" s="3" t="s">
        <v>74</v>
      </c>
      <c r="E1278" s="33">
        <v>19</v>
      </c>
      <c r="F1278" s="19">
        <v>1</v>
      </c>
      <c r="G1278" s="19">
        <f>E1278*F1278</f>
        <v>19</v>
      </c>
      <c r="H1278" s="19"/>
      <c r="I1278" s="19"/>
      <c r="J1278" s="19"/>
      <c r="K1278" s="19"/>
      <c r="L1278" s="19"/>
      <c r="M1278" s="19"/>
      <c r="N1278" s="3">
        <v>1</v>
      </c>
      <c r="O1278" s="178">
        <f t="shared" si="79"/>
        <v>19</v>
      </c>
      <c r="P1278" s="174" t="s">
        <v>1447</v>
      </c>
    </row>
    <row r="1279" spans="1:16">
      <c r="A1279" s="61">
        <v>35</v>
      </c>
      <c r="B1279" s="61" t="s">
        <v>1448</v>
      </c>
      <c r="C1279" s="49" t="s">
        <v>1449</v>
      </c>
      <c r="D1279" s="3" t="s">
        <v>74</v>
      </c>
      <c r="E1279" s="33">
        <v>9.5</v>
      </c>
      <c r="F1279" s="3">
        <v>4</v>
      </c>
      <c r="G1279" s="33">
        <f>F1279*E1279</f>
        <v>38</v>
      </c>
      <c r="H1279" s="19"/>
      <c r="I1279" s="19"/>
      <c r="J1279" s="19"/>
      <c r="K1279" s="19"/>
      <c r="L1279" s="19"/>
      <c r="M1279" s="19"/>
      <c r="N1279" s="3"/>
      <c r="O1279" s="178"/>
      <c r="P1279" s="19"/>
    </row>
    <row r="1280" spans="1:16" ht="25.5">
      <c r="A1280" s="152">
        <v>36</v>
      </c>
      <c r="B1280" s="152" t="s">
        <v>1450</v>
      </c>
      <c r="C1280" s="161" t="s">
        <v>1451</v>
      </c>
      <c r="D1280" s="171" t="s">
        <v>74</v>
      </c>
      <c r="E1280" s="172">
        <v>57</v>
      </c>
      <c r="F1280" s="171">
        <v>11</v>
      </c>
      <c r="G1280" s="33">
        <f>F1280*E1280</f>
        <v>627</v>
      </c>
      <c r="H1280" s="169"/>
      <c r="I1280" s="169"/>
      <c r="J1280" s="169"/>
      <c r="K1280" s="169"/>
      <c r="L1280" s="169"/>
      <c r="M1280" s="169"/>
      <c r="N1280" s="171">
        <v>2</v>
      </c>
      <c r="O1280" s="173">
        <f>N1280*E1280</f>
        <v>114</v>
      </c>
      <c r="P1280" s="174" t="s">
        <v>1452</v>
      </c>
    </row>
    <row r="1281" spans="1:16">
      <c r="A1281" s="152">
        <v>37</v>
      </c>
      <c r="B1281" s="152" t="s">
        <v>1407</v>
      </c>
      <c r="C1281" s="161" t="s">
        <v>1453</v>
      </c>
      <c r="D1281" s="171" t="s">
        <v>74</v>
      </c>
      <c r="E1281" s="172">
        <v>85.5</v>
      </c>
      <c r="F1281" s="171">
        <v>8</v>
      </c>
      <c r="G1281" s="172">
        <f t="shared" ref="G1281:G1287" si="80">F1281*E1281</f>
        <v>684</v>
      </c>
      <c r="H1281" s="169"/>
      <c r="I1281" s="169"/>
      <c r="J1281" s="169"/>
      <c r="K1281" s="169"/>
      <c r="L1281" s="169"/>
      <c r="M1281" s="169"/>
      <c r="N1281" s="169"/>
      <c r="O1281" s="175"/>
      <c r="P1281" s="169"/>
    </row>
    <row r="1282" spans="1:16">
      <c r="A1282" s="152">
        <v>38</v>
      </c>
      <c r="B1282" s="152" t="s">
        <v>1407</v>
      </c>
      <c r="C1282" s="161" t="s">
        <v>1454</v>
      </c>
      <c r="D1282" s="171" t="s">
        <v>74</v>
      </c>
      <c r="E1282" s="172">
        <v>128.25</v>
      </c>
      <c r="F1282" s="171">
        <v>4</v>
      </c>
      <c r="G1282" s="33">
        <f t="shared" si="80"/>
        <v>513</v>
      </c>
      <c r="H1282" s="169"/>
      <c r="I1282" s="169"/>
      <c r="J1282" s="169"/>
      <c r="K1282" s="169"/>
      <c r="L1282" s="169"/>
      <c r="M1282" s="169"/>
      <c r="N1282" s="169"/>
      <c r="O1282" s="175"/>
      <c r="P1282" s="169"/>
    </row>
    <row r="1283" spans="1:16">
      <c r="A1283" s="152">
        <v>39</v>
      </c>
      <c r="B1283" s="152" t="s">
        <v>1407</v>
      </c>
      <c r="C1283" s="161" t="s">
        <v>1455</v>
      </c>
      <c r="D1283" s="171" t="s">
        <v>74</v>
      </c>
      <c r="E1283" s="172">
        <v>199.5</v>
      </c>
      <c r="F1283" s="171">
        <v>17</v>
      </c>
      <c r="G1283" s="172">
        <f t="shared" si="80"/>
        <v>3391.5</v>
      </c>
      <c r="H1283" s="169"/>
      <c r="I1283" s="169"/>
      <c r="J1283" s="169"/>
      <c r="K1283" s="169"/>
      <c r="L1283" s="169"/>
      <c r="M1283" s="169"/>
      <c r="N1283" s="169"/>
      <c r="O1283" s="175"/>
      <c r="P1283" s="169"/>
    </row>
    <row r="1284" spans="1:16">
      <c r="A1284" s="152">
        <v>40</v>
      </c>
      <c r="B1284" s="152" t="s">
        <v>1456</v>
      </c>
      <c r="C1284" s="161" t="s">
        <v>1457</v>
      </c>
      <c r="D1284" s="171" t="s">
        <v>74</v>
      </c>
      <c r="E1284" s="172">
        <v>285</v>
      </c>
      <c r="F1284" s="171">
        <v>1</v>
      </c>
      <c r="G1284" s="33">
        <f t="shared" si="80"/>
        <v>285</v>
      </c>
      <c r="H1284" s="169"/>
      <c r="I1284" s="169"/>
      <c r="J1284" s="169"/>
      <c r="K1284" s="169"/>
      <c r="L1284" s="169"/>
      <c r="M1284" s="169"/>
      <c r="N1284" s="169"/>
      <c r="O1284" s="175"/>
      <c r="P1284" s="169"/>
    </row>
    <row r="1285" spans="1:16" ht="25.5">
      <c r="A1285" s="152">
        <v>41</v>
      </c>
      <c r="B1285" s="152" t="s">
        <v>1458</v>
      </c>
      <c r="C1285" s="161" t="s">
        <v>1459</v>
      </c>
      <c r="D1285" s="171" t="s">
        <v>74</v>
      </c>
      <c r="E1285" s="172">
        <v>50.35</v>
      </c>
      <c r="F1285" s="169"/>
      <c r="G1285" s="169"/>
      <c r="H1285" s="169"/>
      <c r="I1285" s="169"/>
      <c r="J1285" s="169"/>
      <c r="K1285" s="169"/>
      <c r="L1285" s="169"/>
      <c r="M1285" s="169"/>
      <c r="N1285" s="171">
        <v>3</v>
      </c>
      <c r="O1285" s="173">
        <f>N1285*E1285</f>
        <v>151.05000000000001</v>
      </c>
      <c r="P1285" s="174" t="s">
        <v>1406</v>
      </c>
    </row>
    <row r="1286" spans="1:16">
      <c r="A1286" s="152">
        <v>42</v>
      </c>
      <c r="B1286" s="152" t="s">
        <v>1407</v>
      </c>
      <c r="C1286" s="161" t="s">
        <v>1460</v>
      </c>
      <c r="D1286" s="171" t="s">
        <v>74</v>
      </c>
      <c r="E1286" s="172">
        <v>50.35</v>
      </c>
      <c r="F1286" s="171">
        <v>1</v>
      </c>
      <c r="G1286" s="33">
        <f>F1286*E1286</f>
        <v>50.35</v>
      </c>
      <c r="H1286" s="169"/>
      <c r="I1286" s="169"/>
      <c r="J1286" s="169"/>
      <c r="K1286" s="169"/>
      <c r="L1286" s="169"/>
      <c r="M1286" s="169"/>
      <c r="N1286" s="169"/>
      <c r="O1286" s="175"/>
      <c r="P1286" s="169"/>
    </row>
    <row r="1287" spans="1:16">
      <c r="A1287" s="152">
        <v>43</v>
      </c>
      <c r="B1287" s="152" t="s">
        <v>1407</v>
      </c>
      <c r="C1287" s="161" t="s">
        <v>1461</v>
      </c>
      <c r="D1287" s="171" t="s">
        <v>74</v>
      </c>
      <c r="E1287" s="172">
        <v>475</v>
      </c>
      <c r="F1287" s="171">
        <v>1</v>
      </c>
      <c r="G1287" s="172">
        <f t="shared" si="80"/>
        <v>475</v>
      </c>
      <c r="H1287" s="169"/>
      <c r="I1287" s="169"/>
      <c r="J1287" s="169"/>
      <c r="K1287" s="169"/>
      <c r="L1287" s="169"/>
      <c r="M1287" s="169"/>
      <c r="N1287" s="169"/>
      <c r="O1287" s="175"/>
      <c r="P1287" s="169"/>
    </row>
    <row r="1288" spans="1:16" ht="25.5">
      <c r="A1288" s="152">
        <v>44</v>
      </c>
      <c r="B1288" s="152" t="s">
        <v>1462</v>
      </c>
      <c r="C1288" s="161" t="s">
        <v>1463</v>
      </c>
      <c r="D1288" s="171" t="s">
        <v>74</v>
      </c>
      <c r="E1288" s="172">
        <v>52.25</v>
      </c>
      <c r="F1288" s="171">
        <v>4</v>
      </c>
      <c r="G1288" s="33">
        <f>F1288*E1288</f>
        <v>209</v>
      </c>
      <c r="H1288" s="169"/>
      <c r="I1288" s="169"/>
      <c r="J1288" s="169"/>
      <c r="K1288" s="169"/>
      <c r="L1288" s="169"/>
      <c r="M1288" s="169"/>
      <c r="N1288" s="171">
        <v>2</v>
      </c>
      <c r="O1288" s="178">
        <f t="shared" ref="O1288:O1294" si="81">N1288*E1288</f>
        <v>104.5</v>
      </c>
      <c r="P1288" s="174" t="s">
        <v>1464</v>
      </c>
    </row>
    <row r="1289" spans="1:16" ht="25.5">
      <c r="A1289" s="152">
        <v>45</v>
      </c>
      <c r="B1289" s="152" t="s">
        <v>1407</v>
      </c>
      <c r="C1289" s="161" t="s">
        <v>1465</v>
      </c>
      <c r="D1289" s="171" t="s">
        <v>74</v>
      </c>
      <c r="E1289" s="172">
        <v>42.75</v>
      </c>
      <c r="F1289" s="171"/>
      <c r="G1289" s="172"/>
      <c r="H1289" s="169"/>
      <c r="I1289" s="169"/>
      <c r="J1289" s="169"/>
      <c r="K1289" s="169"/>
      <c r="L1289" s="169"/>
      <c r="M1289" s="169"/>
      <c r="N1289" s="171">
        <v>1</v>
      </c>
      <c r="O1289" s="173">
        <f t="shared" si="81"/>
        <v>42.75</v>
      </c>
      <c r="P1289" s="174" t="s">
        <v>1406</v>
      </c>
    </row>
    <row r="1290" spans="1:16" ht="25.5">
      <c r="A1290" s="152">
        <v>46</v>
      </c>
      <c r="B1290" s="152" t="s">
        <v>1407</v>
      </c>
      <c r="C1290" s="161" t="s">
        <v>1466</v>
      </c>
      <c r="D1290" s="171" t="s">
        <v>74</v>
      </c>
      <c r="E1290" s="172">
        <v>42.75</v>
      </c>
      <c r="F1290" s="171"/>
      <c r="G1290" s="172"/>
      <c r="H1290" s="169"/>
      <c r="I1290" s="169"/>
      <c r="J1290" s="169"/>
      <c r="K1290" s="169"/>
      <c r="L1290" s="169"/>
      <c r="M1290" s="169"/>
      <c r="N1290" s="171">
        <v>1</v>
      </c>
      <c r="O1290" s="173">
        <f t="shared" si="81"/>
        <v>42.75</v>
      </c>
      <c r="P1290" s="174" t="s">
        <v>1406</v>
      </c>
    </row>
    <row r="1291" spans="1:16" ht="25.5">
      <c r="A1291" s="61">
        <v>47</v>
      </c>
      <c r="B1291" s="61" t="s">
        <v>1407</v>
      </c>
      <c r="C1291" s="49" t="s">
        <v>1467</v>
      </c>
      <c r="D1291" s="3" t="s">
        <v>74</v>
      </c>
      <c r="E1291" s="33">
        <v>142.5</v>
      </c>
      <c r="F1291" s="3">
        <v>1</v>
      </c>
      <c r="G1291" s="33">
        <f>F1291*E1291</f>
        <v>142.5</v>
      </c>
      <c r="H1291" s="19"/>
      <c r="I1291" s="19"/>
      <c r="J1291" s="19"/>
      <c r="K1291" s="19"/>
      <c r="L1291" s="19"/>
      <c r="M1291" s="19"/>
      <c r="N1291" s="61">
        <v>1</v>
      </c>
      <c r="O1291" s="178">
        <f t="shared" si="81"/>
        <v>142.5</v>
      </c>
      <c r="P1291" s="174" t="s">
        <v>1468</v>
      </c>
    </row>
    <row r="1292" spans="1:16" ht="25.5">
      <c r="A1292" s="152">
        <v>48</v>
      </c>
      <c r="B1292" s="152" t="s">
        <v>1469</v>
      </c>
      <c r="C1292" s="176" t="s">
        <v>1470</v>
      </c>
      <c r="D1292" s="152" t="s">
        <v>74</v>
      </c>
      <c r="E1292" s="172">
        <v>475</v>
      </c>
      <c r="F1292" s="169"/>
      <c r="G1292" s="169"/>
      <c r="H1292" s="169"/>
      <c r="I1292" s="169"/>
      <c r="J1292" s="169"/>
      <c r="K1292" s="169"/>
      <c r="L1292" s="169"/>
      <c r="M1292" s="169"/>
      <c r="N1292" s="152">
        <v>1</v>
      </c>
      <c r="O1292" s="173">
        <f t="shared" si="81"/>
        <v>475</v>
      </c>
      <c r="P1292" s="176" t="s">
        <v>1406</v>
      </c>
    </row>
    <row r="1293" spans="1:16" ht="25.5">
      <c r="A1293" s="152">
        <v>49</v>
      </c>
      <c r="B1293" s="152" t="s">
        <v>1471</v>
      </c>
      <c r="C1293" s="176" t="s">
        <v>1472</v>
      </c>
      <c r="D1293" s="152" t="s">
        <v>74</v>
      </c>
      <c r="E1293" s="172">
        <v>47.5</v>
      </c>
      <c r="F1293" s="169"/>
      <c r="G1293" s="169"/>
      <c r="H1293" s="169"/>
      <c r="I1293" s="169"/>
      <c r="J1293" s="169"/>
      <c r="K1293" s="169"/>
      <c r="L1293" s="169"/>
      <c r="M1293" s="169"/>
      <c r="N1293" s="152">
        <v>1</v>
      </c>
      <c r="O1293" s="173">
        <f t="shared" si="81"/>
        <v>47.5</v>
      </c>
      <c r="P1293" s="176" t="s">
        <v>1406</v>
      </c>
    </row>
    <row r="1294" spans="1:16" ht="25.5">
      <c r="A1294" s="152">
        <v>50</v>
      </c>
      <c r="B1294" s="152" t="s">
        <v>1407</v>
      </c>
      <c r="C1294" s="176" t="s">
        <v>1473</v>
      </c>
      <c r="D1294" s="152" t="s">
        <v>74</v>
      </c>
      <c r="E1294" s="172">
        <v>47.5</v>
      </c>
      <c r="F1294" s="169"/>
      <c r="G1294" s="169"/>
      <c r="H1294" s="169"/>
      <c r="I1294" s="169"/>
      <c r="J1294" s="169"/>
      <c r="K1294" s="169"/>
      <c r="L1294" s="169"/>
      <c r="M1294" s="169"/>
      <c r="N1294" s="152">
        <v>1</v>
      </c>
      <c r="O1294" s="173">
        <f t="shared" si="81"/>
        <v>47.5</v>
      </c>
      <c r="P1294" s="174" t="s">
        <v>1406</v>
      </c>
    </row>
    <row r="1295" spans="1:16" ht="25.5">
      <c r="A1295" s="61">
        <v>51</v>
      </c>
      <c r="B1295" s="61" t="s">
        <v>1407</v>
      </c>
      <c r="C1295" s="47" t="s">
        <v>1474</v>
      </c>
      <c r="D1295" s="61" t="s">
        <v>74</v>
      </c>
      <c r="E1295" s="33">
        <v>3800</v>
      </c>
      <c r="F1295" s="61">
        <v>1</v>
      </c>
      <c r="G1295" s="178">
        <f>F1295*E1295</f>
        <v>3800</v>
      </c>
      <c r="H1295" s="19"/>
      <c r="I1295" s="19"/>
      <c r="J1295" s="19"/>
      <c r="K1295" s="19"/>
      <c r="L1295" s="19"/>
      <c r="M1295" s="19"/>
      <c r="N1295" s="179"/>
      <c r="O1295" s="179"/>
      <c r="P1295" s="19"/>
    </row>
    <row r="1296" spans="1:16">
      <c r="A1296" s="152">
        <v>52</v>
      </c>
      <c r="B1296" s="152" t="s">
        <v>1407</v>
      </c>
      <c r="C1296" s="176" t="s">
        <v>1475</v>
      </c>
      <c r="D1296" s="152" t="s">
        <v>74</v>
      </c>
      <c r="E1296" s="172">
        <v>475</v>
      </c>
      <c r="F1296" s="152">
        <v>1</v>
      </c>
      <c r="G1296" s="172">
        <f>F1296*E1296</f>
        <v>475</v>
      </c>
      <c r="H1296" s="169"/>
      <c r="I1296" s="169"/>
      <c r="J1296" s="169"/>
      <c r="K1296" s="169"/>
      <c r="L1296" s="169"/>
      <c r="M1296" s="169"/>
      <c r="N1296" s="169"/>
      <c r="O1296" s="175"/>
      <c r="P1296" s="169"/>
    </row>
    <row r="1297" spans="1:16" ht="25.5">
      <c r="A1297" s="152">
        <v>53</v>
      </c>
      <c r="B1297" s="152" t="s">
        <v>1407</v>
      </c>
      <c r="C1297" s="176" t="s">
        <v>1476</v>
      </c>
      <c r="D1297" s="152" t="s">
        <v>74</v>
      </c>
      <c r="E1297" s="172">
        <v>285</v>
      </c>
      <c r="F1297" s="169"/>
      <c r="G1297" s="169"/>
      <c r="H1297" s="169"/>
      <c r="I1297" s="169"/>
      <c r="J1297" s="169"/>
      <c r="K1297" s="169"/>
      <c r="L1297" s="169"/>
      <c r="M1297" s="169"/>
      <c r="N1297" s="152">
        <v>1</v>
      </c>
      <c r="O1297" s="173">
        <f>N1297*E1297</f>
        <v>285</v>
      </c>
      <c r="P1297" s="176" t="s">
        <v>1406</v>
      </c>
    </row>
    <row r="1298" spans="1:16">
      <c r="A1298" s="152">
        <v>54</v>
      </c>
      <c r="B1298" s="152" t="s">
        <v>1477</v>
      </c>
      <c r="C1298" s="180" t="s">
        <v>1478</v>
      </c>
      <c r="D1298" s="171" t="s">
        <v>74</v>
      </c>
      <c r="E1298" s="172">
        <v>9.5</v>
      </c>
      <c r="F1298" s="171">
        <v>13</v>
      </c>
      <c r="G1298" s="172">
        <f>F1298*E1298</f>
        <v>123.5</v>
      </c>
      <c r="H1298" s="169"/>
      <c r="I1298" s="169"/>
      <c r="J1298" s="169"/>
      <c r="K1298" s="169"/>
      <c r="L1298" s="169"/>
      <c r="M1298" s="169"/>
      <c r="N1298" s="169"/>
      <c r="O1298" s="175"/>
      <c r="P1298" s="169"/>
    </row>
    <row r="1299" spans="1:16">
      <c r="A1299" s="152">
        <v>55</v>
      </c>
      <c r="B1299" s="152" t="s">
        <v>1407</v>
      </c>
      <c r="C1299" s="181" t="s">
        <v>1479</v>
      </c>
      <c r="D1299" s="171" t="s">
        <v>74</v>
      </c>
      <c r="E1299" s="172">
        <v>950</v>
      </c>
      <c r="F1299" s="171">
        <v>1</v>
      </c>
      <c r="G1299" s="172">
        <f>F1299*E1299</f>
        <v>950</v>
      </c>
      <c r="H1299" s="169"/>
      <c r="I1299" s="169"/>
      <c r="J1299" s="169"/>
      <c r="K1299" s="169"/>
      <c r="L1299" s="169"/>
      <c r="M1299" s="169"/>
      <c r="N1299" s="169"/>
      <c r="O1299" s="175"/>
      <c r="P1299" s="169"/>
    </row>
    <row r="1300" spans="1:16">
      <c r="A1300" s="152">
        <v>56</v>
      </c>
      <c r="B1300" s="152" t="s">
        <v>1407</v>
      </c>
      <c r="C1300" s="180" t="s">
        <v>1480</v>
      </c>
      <c r="D1300" s="171" t="s">
        <v>74</v>
      </c>
      <c r="E1300" s="172">
        <v>4275</v>
      </c>
      <c r="F1300" s="171">
        <v>1</v>
      </c>
      <c r="G1300" s="172">
        <f>F1300*E1300</f>
        <v>4275</v>
      </c>
      <c r="H1300" s="169"/>
      <c r="I1300" s="169"/>
      <c r="J1300" s="169"/>
      <c r="K1300" s="169"/>
      <c r="L1300" s="169"/>
      <c r="M1300" s="169"/>
      <c r="N1300" s="169"/>
      <c r="O1300" s="175"/>
      <c r="P1300" s="169"/>
    </row>
    <row r="1301" spans="1:16" ht="25.5">
      <c r="A1301" s="152">
        <v>57</v>
      </c>
      <c r="B1301" s="152" t="s">
        <v>1407</v>
      </c>
      <c r="C1301" s="158" t="s">
        <v>1481</v>
      </c>
      <c r="D1301" s="171" t="s">
        <v>74</v>
      </c>
      <c r="E1301" s="172">
        <v>6056.25</v>
      </c>
      <c r="F1301" s="171">
        <v>1</v>
      </c>
      <c r="G1301" s="172">
        <f>F1301*E1301</f>
        <v>6056.25</v>
      </c>
      <c r="H1301" s="169"/>
      <c r="I1301" s="169"/>
      <c r="J1301" s="169"/>
      <c r="K1301" s="169"/>
      <c r="L1301" s="169"/>
      <c r="M1301" s="169"/>
      <c r="N1301" s="169"/>
      <c r="O1301" s="175"/>
      <c r="P1301" s="169"/>
    </row>
    <row r="1302" spans="1:16">
      <c r="A1302" s="152">
        <v>58</v>
      </c>
      <c r="B1302" s="152" t="s">
        <v>1407</v>
      </c>
      <c r="C1302" s="161" t="s">
        <v>1482</v>
      </c>
      <c r="D1302" s="171" t="s">
        <v>74</v>
      </c>
      <c r="E1302" s="172">
        <v>8500</v>
      </c>
      <c r="F1302" s="171">
        <v>1</v>
      </c>
      <c r="G1302" s="172">
        <f t="shared" ref="G1302:G1314" si="82">F1302*E1302</f>
        <v>8500</v>
      </c>
      <c r="H1302" s="169"/>
      <c r="I1302" s="169"/>
      <c r="J1302" s="169"/>
      <c r="K1302" s="169"/>
      <c r="L1302" s="152">
        <v>1</v>
      </c>
      <c r="M1302" s="182">
        <v>25</v>
      </c>
      <c r="N1302" s="169"/>
      <c r="O1302" s="169"/>
      <c r="P1302" s="169"/>
    </row>
    <row r="1303" spans="1:16">
      <c r="A1303" s="152">
        <v>59</v>
      </c>
      <c r="B1303" s="152" t="s">
        <v>1407</v>
      </c>
      <c r="C1303" s="183" t="s">
        <v>1483</v>
      </c>
      <c r="D1303" s="171" t="s">
        <v>74</v>
      </c>
      <c r="E1303" s="172">
        <v>4215.1499999999996</v>
      </c>
      <c r="F1303" s="171">
        <v>2</v>
      </c>
      <c r="G1303" s="172">
        <f t="shared" si="82"/>
        <v>8430.2999999999993</v>
      </c>
      <c r="H1303" s="169"/>
      <c r="I1303" s="169"/>
      <c r="J1303" s="169"/>
      <c r="K1303" s="169"/>
      <c r="L1303" s="169"/>
      <c r="M1303" s="169"/>
      <c r="N1303" s="169"/>
      <c r="O1303" s="175"/>
      <c r="P1303" s="169"/>
    </row>
    <row r="1304" spans="1:16">
      <c r="A1304" s="152">
        <v>60</v>
      </c>
      <c r="B1304" s="152" t="s">
        <v>1407</v>
      </c>
      <c r="C1304" s="184" t="s">
        <v>1484</v>
      </c>
      <c r="D1304" s="171" t="s">
        <v>74</v>
      </c>
      <c r="E1304" s="172">
        <v>1759.4</v>
      </c>
      <c r="F1304" s="171">
        <v>2</v>
      </c>
      <c r="G1304" s="172">
        <f t="shared" si="82"/>
        <v>3518.8</v>
      </c>
      <c r="H1304" s="169"/>
      <c r="I1304" s="169"/>
      <c r="J1304" s="169"/>
      <c r="K1304" s="169"/>
      <c r="L1304" s="169"/>
      <c r="M1304" s="169"/>
      <c r="N1304" s="169"/>
      <c r="O1304" s="175"/>
      <c r="P1304" s="169"/>
    </row>
    <row r="1305" spans="1:16">
      <c r="A1305" s="152">
        <v>61</v>
      </c>
      <c r="B1305" s="152" t="s">
        <v>1407</v>
      </c>
      <c r="C1305" s="181" t="s">
        <v>1485</v>
      </c>
      <c r="D1305" s="171" t="s">
        <v>74</v>
      </c>
      <c r="E1305" s="172">
        <v>19034.2</v>
      </c>
      <c r="F1305" s="171">
        <v>1</v>
      </c>
      <c r="G1305" s="172">
        <f t="shared" si="82"/>
        <v>19034.2</v>
      </c>
      <c r="H1305" s="169"/>
      <c r="I1305" s="169"/>
      <c r="J1305" s="169"/>
      <c r="K1305" s="169"/>
      <c r="L1305" s="169"/>
      <c r="M1305" s="169"/>
      <c r="N1305" s="169"/>
      <c r="O1305" s="175"/>
      <c r="P1305" s="169"/>
    </row>
    <row r="1306" spans="1:16">
      <c r="A1306" s="152">
        <v>62</v>
      </c>
      <c r="B1306" s="152" t="s">
        <v>1407</v>
      </c>
      <c r="C1306" s="181" t="s">
        <v>1486</v>
      </c>
      <c r="D1306" s="171" t="s">
        <v>74</v>
      </c>
      <c r="E1306" s="172">
        <v>44088</v>
      </c>
      <c r="F1306" s="171">
        <v>2</v>
      </c>
      <c r="G1306" s="172">
        <f t="shared" si="82"/>
        <v>88176</v>
      </c>
      <c r="H1306" s="169"/>
      <c r="I1306" s="169"/>
      <c r="J1306" s="169"/>
      <c r="K1306" s="169"/>
      <c r="L1306" s="169"/>
      <c r="M1306" s="169"/>
      <c r="N1306" s="169"/>
      <c r="O1306" s="175"/>
      <c r="P1306" s="169"/>
    </row>
    <row r="1307" spans="1:16">
      <c r="A1307" s="152">
        <v>63</v>
      </c>
      <c r="B1307" s="152" t="s">
        <v>1487</v>
      </c>
      <c r="C1307" s="181" t="s">
        <v>1488</v>
      </c>
      <c r="D1307" s="171" t="s">
        <v>74</v>
      </c>
      <c r="E1307" s="172">
        <v>51242.52</v>
      </c>
      <c r="F1307" s="171">
        <v>2</v>
      </c>
      <c r="G1307" s="172">
        <f t="shared" si="82"/>
        <v>102485.04</v>
      </c>
      <c r="H1307" s="169"/>
      <c r="I1307" s="169"/>
      <c r="J1307" s="169"/>
      <c r="K1307" s="169"/>
      <c r="L1307" s="169"/>
      <c r="M1307" s="169"/>
      <c r="N1307" s="169"/>
      <c r="O1307" s="175"/>
      <c r="P1307" s="169"/>
    </row>
    <row r="1308" spans="1:16">
      <c r="A1308" s="152">
        <v>64</v>
      </c>
      <c r="B1308" s="152" t="s">
        <v>1407</v>
      </c>
      <c r="C1308" s="181" t="s">
        <v>1489</v>
      </c>
      <c r="D1308" s="171" t="s">
        <v>74</v>
      </c>
      <c r="E1308" s="172">
        <v>13407.35</v>
      </c>
      <c r="F1308" s="171">
        <v>1</v>
      </c>
      <c r="G1308" s="172">
        <f t="shared" si="82"/>
        <v>13407.35</v>
      </c>
      <c r="H1308" s="169"/>
      <c r="I1308" s="169"/>
      <c r="J1308" s="169"/>
      <c r="K1308" s="169"/>
      <c r="L1308" s="169"/>
      <c r="M1308" s="169"/>
      <c r="N1308" s="169"/>
      <c r="O1308" s="175"/>
      <c r="P1308" s="169"/>
    </row>
    <row r="1309" spans="1:16">
      <c r="A1309" s="152">
        <v>65</v>
      </c>
      <c r="B1309" s="152" t="s">
        <v>1407</v>
      </c>
      <c r="C1309" s="183" t="s">
        <v>1490</v>
      </c>
      <c r="D1309" s="171" t="s">
        <v>74</v>
      </c>
      <c r="E1309" s="172">
        <v>8945.58</v>
      </c>
      <c r="F1309" s="171">
        <v>1</v>
      </c>
      <c r="G1309" s="172">
        <f t="shared" si="82"/>
        <v>8945.58</v>
      </c>
      <c r="H1309" s="169"/>
      <c r="I1309" s="169"/>
      <c r="J1309" s="169"/>
      <c r="K1309" s="169"/>
      <c r="L1309" s="169"/>
      <c r="M1309" s="169"/>
      <c r="N1309" s="169"/>
      <c r="O1309" s="175"/>
      <c r="P1309" s="169"/>
    </row>
    <row r="1310" spans="1:16">
      <c r="A1310" s="152">
        <v>66</v>
      </c>
      <c r="B1310" s="152" t="s">
        <v>1407</v>
      </c>
      <c r="C1310" s="183" t="s">
        <v>1491</v>
      </c>
      <c r="D1310" s="171" t="s">
        <v>74</v>
      </c>
      <c r="E1310" s="172">
        <v>5271.5</v>
      </c>
      <c r="F1310" s="171">
        <v>1</v>
      </c>
      <c r="G1310" s="172">
        <f t="shared" si="82"/>
        <v>5271.5</v>
      </c>
      <c r="H1310" s="169"/>
      <c r="I1310" s="169"/>
      <c r="J1310" s="169"/>
      <c r="K1310" s="169"/>
      <c r="L1310" s="169"/>
      <c r="M1310" s="169"/>
      <c r="N1310" s="169"/>
      <c r="O1310" s="175"/>
      <c r="P1310" s="169"/>
    </row>
    <row r="1311" spans="1:16">
      <c r="A1311" s="152">
        <v>67</v>
      </c>
      <c r="B1311" s="152" t="s">
        <v>1492</v>
      </c>
      <c r="C1311" s="155" t="s">
        <v>1493</v>
      </c>
      <c r="D1311" s="171" t="s">
        <v>74</v>
      </c>
      <c r="E1311" s="172">
        <v>3993.56</v>
      </c>
      <c r="F1311" s="171">
        <v>1</v>
      </c>
      <c r="G1311" s="172">
        <f t="shared" si="82"/>
        <v>3993.56</v>
      </c>
      <c r="H1311" s="169"/>
      <c r="I1311" s="169"/>
      <c r="J1311" s="169"/>
      <c r="K1311" s="169"/>
      <c r="L1311" s="169"/>
      <c r="M1311" s="169"/>
      <c r="N1311" s="169"/>
      <c r="O1311" s="175"/>
      <c r="P1311" s="169"/>
    </row>
    <row r="1312" spans="1:16">
      <c r="A1312" s="152">
        <v>68</v>
      </c>
      <c r="B1312" s="152" t="s">
        <v>1443</v>
      </c>
      <c r="C1312" s="183" t="s">
        <v>1494</v>
      </c>
      <c r="D1312" s="171" t="s">
        <v>74</v>
      </c>
      <c r="E1312" s="172">
        <v>1512.59</v>
      </c>
      <c r="F1312" s="171">
        <v>1</v>
      </c>
      <c r="G1312" s="172">
        <f t="shared" si="82"/>
        <v>1512.59</v>
      </c>
      <c r="H1312" s="169"/>
      <c r="I1312" s="169"/>
      <c r="J1312" s="169"/>
      <c r="K1312" s="169"/>
      <c r="L1312" s="169"/>
      <c r="M1312" s="169"/>
      <c r="N1312" s="169"/>
      <c r="O1312" s="175"/>
      <c r="P1312" s="169"/>
    </row>
    <row r="1313" spans="1:16">
      <c r="A1313" s="152">
        <v>69</v>
      </c>
      <c r="B1313" s="152" t="s">
        <v>1495</v>
      </c>
      <c r="C1313" s="183" t="s">
        <v>1496</v>
      </c>
      <c r="D1313" s="171" t="s">
        <v>74</v>
      </c>
      <c r="E1313" s="172">
        <v>8496.1299999999992</v>
      </c>
      <c r="F1313" s="171">
        <v>1</v>
      </c>
      <c r="G1313" s="172">
        <f t="shared" si="82"/>
        <v>8496.1299999999992</v>
      </c>
      <c r="H1313" s="169"/>
      <c r="I1313" s="169"/>
      <c r="J1313" s="169"/>
      <c r="K1313" s="169"/>
      <c r="L1313" s="169"/>
      <c r="M1313" s="169"/>
      <c r="N1313" s="169"/>
      <c r="O1313" s="175"/>
      <c r="P1313" s="169"/>
    </row>
    <row r="1314" spans="1:16">
      <c r="A1314" s="152">
        <v>70</v>
      </c>
      <c r="B1314" s="152" t="s">
        <v>1497</v>
      </c>
      <c r="C1314" s="183" t="s">
        <v>1483</v>
      </c>
      <c r="D1314" s="171" t="s">
        <v>74</v>
      </c>
      <c r="E1314" s="172">
        <v>4708.2</v>
      </c>
      <c r="F1314" s="171">
        <v>2</v>
      </c>
      <c r="G1314" s="172">
        <f t="shared" si="82"/>
        <v>9416.4</v>
      </c>
      <c r="H1314" s="169"/>
      <c r="I1314" s="169"/>
      <c r="J1314" s="169"/>
      <c r="K1314" s="169"/>
      <c r="L1314" s="169"/>
      <c r="M1314" s="169"/>
      <c r="N1314" s="169"/>
      <c r="O1314" s="175"/>
      <c r="P1314" s="169"/>
    </row>
    <row r="1315" spans="1:16" ht="25.5">
      <c r="A1315" s="152">
        <v>71</v>
      </c>
      <c r="B1315" s="152" t="s">
        <v>1407</v>
      </c>
      <c r="C1315" s="185" t="s">
        <v>1498</v>
      </c>
      <c r="D1315" s="152" t="s">
        <v>74</v>
      </c>
      <c r="E1315" s="154">
        <v>9.5</v>
      </c>
      <c r="F1315" s="169"/>
      <c r="G1315" s="169"/>
      <c r="H1315" s="169"/>
      <c r="I1315" s="169"/>
      <c r="J1315" s="169"/>
      <c r="K1315" s="169"/>
      <c r="L1315" s="169"/>
      <c r="M1315" s="169"/>
      <c r="N1315" s="152">
        <v>4</v>
      </c>
      <c r="O1315" s="186">
        <f>N1315*E1315</f>
        <v>38</v>
      </c>
      <c r="P1315" s="174" t="s">
        <v>1499</v>
      </c>
    </row>
    <row r="1316" spans="1:16" ht="25.5">
      <c r="A1316" s="152">
        <v>72</v>
      </c>
      <c r="B1316" s="152" t="s">
        <v>1407</v>
      </c>
      <c r="C1316" s="185" t="s">
        <v>1500</v>
      </c>
      <c r="D1316" s="152" t="s">
        <v>74</v>
      </c>
      <c r="E1316" s="154">
        <v>2.85</v>
      </c>
      <c r="F1316" s="169"/>
      <c r="G1316" s="169"/>
      <c r="H1316" s="169"/>
      <c r="I1316" s="169"/>
      <c r="J1316" s="169"/>
      <c r="K1316" s="169"/>
      <c r="L1316" s="169"/>
      <c r="M1316" s="169"/>
      <c r="N1316" s="152">
        <v>4</v>
      </c>
      <c r="O1316" s="186">
        <f>N1316*E1316</f>
        <v>11.4</v>
      </c>
      <c r="P1316" s="174" t="s">
        <v>1406</v>
      </c>
    </row>
    <row r="1317" spans="1:16" ht="25.5">
      <c r="A1317" s="152">
        <v>73</v>
      </c>
      <c r="B1317" s="152" t="s">
        <v>1407</v>
      </c>
      <c r="C1317" s="185" t="s">
        <v>1501</v>
      </c>
      <c r="D1317" s="152" t="s">
        <v>1502</v>
      </c>
      <c r="E1317" s="154">
        <v>7.6</v>
      </c>
      <c r="F1317" s="169"/>
      <c r="G1317" s="169"/>
      <c r="H1317" s="169"/>
      <c r="I1317" s="169"/>
      <c r="J1317" s="169"/>
      <c r="K1317" s="169"/>
      <c r="L1317" s="169"/>
      <c r="M1317" s="169"/>
      <c r="N1317" s="152">
        <v>40</v>
      </c>
      <c r="O1317" s="154">
        <f>N1317*E1317</f>
        <v>304</v>
      </c>
      <c r="P1317" s="174" t="s">
        <v>1406</v>
      </c>
    </row>
    <row r="1318" spans="1:16" ht="25.5">
      <c r="A1318" s="152">
        <v>74</v>
      </c>
      <c r="B1318" s="152" t="s">
        <v>1407</v>
      </c>
      <c r="C1318" s="185" t="s">
        <v>1503</v>
      </c>
      <c r="D1318" s="152" t="s">
        <v>74</v>
      </c>
      <c r="E1318" s="154">
        <v>28.5</v>
      </c>
      <c r="F1318" s="169"/>
      <c r="G1318" s="169"/>
      <c r="H1318" s="169"/>
      <c r="I1318" s="169"/>
      <c r="J1318" s="169"/>
      <c r="K1318" s="169"/>
      <c r="L1318" s="169"/>
      <c r="M1318" s="169"/>
      <c r="N1318" s="152">
        <v>27</v>
      </c>
      <c r="O1318" s="186">
        <f>N1318*E1318</f>
        <v>769.5</v>
      </c>
      <c r="P1318" s="174" t="s">
        <v>1406</v>
      </c>
    </row>
    <row r="1319" spans="1:16" ht="25.5">
      <c r="A1319" s="152">
        <v>75</v>
      </c>
      <c r="B1319" s="152" t="s">
        <v>1407</v>
      </c>
      <c r="C1319" s="187" t="s">
        <v>1504</v>
      </c>
      <c r="D1319" s="152" t="s">
        <v>74</v>
      </c>
      <c r="E1319" s="154">
        <v>570</v>
      </c>
      <c r="F1319" s="169"/>
      <c r="G1319" s="169"/>
      <c r="H1319" s="169"/>
      <c r="I1319" s="169"/>
      <c r="J1319" s="169"/>
      <c r="K1319" s="169"/>
      <c r="L1319" s="169"/>
      <c r="M1319" s="169"/>
      <c r="N1319" s="152">
        <v>1</v>
      </c>
      <c r="O1319" s="186">
        <f>N1319*E1319</f>
        <v>570</v>
      </c>
      <c r="P1319" s="176" t="s">
        <v>1406</v>
      </c>
    </row>
    <row r="1320" spans="1:16">
      <c r="A1320" s="152">
        <v>76</v>
      </c>
      <c r="B1320" s="152" t="s">
        <v>1505</v>
      </c>
      <c r="C1320" s="185" t="s">
        <v>1506</v>
      </c>
      <c r="D1320" s="152" t="s">
        <v>74</v>
      </c>
      <c r="E1320" s="154">
        <v>71.25</v>
      </c>
      <c r="F1320" s="152">
        <v>1</v>
      </c>
      <c r="G1320" s="154">
        <f>F1320*E1320</f>
        <v>71.25</v>
      </c>
      <c r="H1320" s="169"/>
      <c r="I1320" s="169"/>
      <c r="J1320" s="169"/>
      <c r="K1320" s="169"/>
      <c r="L1320" s="152">
        <v>1</v>
      </c>
      <c r="M1320" s="186">
        <f>L1320*E1320</f>
        <v>71.25</v>
      </c>
      <c r="N1320" s="169"/>
      <c r="O1320" s="169"/>
      <c r="P1320" s="169"/>
    </row>
    <row r="1321" spans="1:16">
      <c r="A1321" s="152">
        <v>77</v>
      </c>
      <c r="B1321" s="152" t="s">
        <v>1507</v>
      </c>
      <c r="C1321" s="188" t="s">
        <v>1508</v>
      </c>
      <c r="D1321" s="152" t="s">
        <v>74</v>
      </c>
      <c r="E1321" s="154">
        <v>950</v>
      </c>
      <c r="F1321" s="152">
        <v>1</v>
      </c>
      <c r="G1321" s="154">
        <f>F1321*E1321</f>
        <v>950</v>
      </c>
      <c r="H1321" s="169"/>
      <c r="I1321" s="169"/>
      <c r="J1321" s="169"/>
      <c r="K1321" s="169"/>
      <c r="L1321" s="169"/>
      <c r="M1321" s="169"/>
      <c r="N1321" s="169"/>
      <c r="O1321" s="175"/>
      <c r="P1321" s="169"/>
    </row>
    <row r="1322" spans="1:16" ht="25.5">
      <c r="A1322" s="152">
        <v>78</v>
      </c>
      <c r="B1322" s="152" t="s">
        <v>1407</v>
      </c>
      <c r="C1322" s="187" t="s">
        <v>1509</v>
      </c>
      <c r="D1322" s="152" t="s">
        <v>1510</v>
      </c>
      <c r="E1322" s="154">
        <v>19.329999999999998</v>
      </c>
      <c r="F1322" s="169"/>
      <c r="G1322" s="169"/>
      <c r="H1322" s="169"/>
      <c r="I1322" s="169"/>
      <c r="J1322" s="169"/>
      <c r="K1322" s="169"/>
      <c r="L1322" s="169"/>
      <c r="M1322" s="169"/>
      <c r="N1322" s="152">
        <v>17.3</v>
      </c>
      <c r="O1322" s="186">
        <f>N1322*E1322</f>
        <v>334.40899999999999</v>
      </c>
      <c r="P1322" s="174" t="s">
        <v>1406</v>
      </c>
    </row>
    <row r="1323" spans="1:16" ht="38.25">
      <c r="A1323" s="152">
        <v>79</v>
      </c>
      <c r="B1323" s="152" t="s">
        <v>1407</v>
      </c>
      <c r="C1323" s="149" t="s">
        <v>1511</v>
      </c>
      <c r="D1323" s="171" t="s">
        <v>74</v>
      </c>
      <c r="E1323" s="154">
        <v>7600</v>
      </c>
      <c r="F1323" s="152">
        <v>1</v>
      </c>
      <c r="G1323" s="154">
        <f>F1323*E1323</f>
        <v>7600</v>
      </c>
      <c r="H1323" s="169"/>
      <c r="I1323" s="169"/>
      <c r="J1323" s="169"/>
      <c r="K1323" s="169"/>
      <c r="L1323" s="169"/>
      <c r="M1323" s="169"/>
      <c r="N1323" s="169"/>
      <c r="O1323" s="175"/>
      <c r="P1323" s="169"/>
    </row>
    <row r="1325" spans="1:16">
      <c r="A1325" s="265" t="s">
        <v>1557</v>
      </c>
      <c r="B1325" s="265"/>
      <c r="C1325" s="265"/>
      <c r="D1325" s="265"/>
      <c r="E1325" s="265"/>
      <c r="F1325" s="265"/>
      <c r="G1325" s="265"/>
      <c r="H1325" s="265"/>
      <c r="I1325" s="265"/>
      <c r="J1325" s="265"/>
      <c r="K1325" s="265"/>
      <c r="L1325" s="265"/>
      <c r="M1325" s="265"/>
      <c r="N1325" s="265"/>
      <c r="O1325" s="134"/>
      <c r="P1325" s="139"/>
    </row>
    <row r="1326" spans="1:16">
      <c r="A1326" s="134" t="s">
        <v>375</v>
      </c>
      <c r="B1326" s="134"/>
      <c r="C1326" s="134" t="s">
        <v>376</v>
      </c>
      <c r="D1326" s="134"/>
      <c r="E1326" s="134"/>
      <c r="F1326" s="134"/>
      <c r="G1326" s="134"/>
      <c r="H1326" s="134"/>
      <c r="I1326" s="134"/>
      <c r="J1326" s="134"/>
      <c r="K1326" s="134"/>
      <c r="L1326" s="134"/>
      <c r="M1326" s="134"/>
      <c r="N1326" s="134"/>
      <c r="O1326" s="134"/>
      <c r="P1326" s="139"/>
    </row>
    <row r="1327" spans="1:16">
      <c r="A1327" s="134" t="s">
        <v>377</v>
      </c>
      <c r="B1327" s="134"/>
      <c r="C1327" s="134" t="s">
        <v>378</v>
      </c>
      <c r="D1327" s="134"/>
      <c r="E1327" s="134"/>
      <c r="F1327" s="134"/>
      <c r="G1327" s="134"/>
      <c r="H1327" s="134"/>
      <c r="I1327" s="134"/>
      <c r="J1327" s="134"/>
      <c r="K1327" s="134"/>
      <c r="L1327" s="134"/>
      <c r="M1327" s="134"/>
      <c r="N1327" s="134"/>
      <c r="O1327" s="134"/>
      <c r="P1327" s="139"/>
    </row>
    <row r="1328" spans="1:16">
      <c r="A1328" s="257" t="s">
        <v>1512</v>
      </c>
      <c r="B1328" s="257"/>
      <c r="C1328" s="257"/>
      <c r="D1328" s="257"/>
      <c r="E1328" s="257"/>
      <c r="F1328" s="136"/>
      <c r="G1328" s="136"/>
      <c r="H1328" s="136"/>
      <c r="I1328" s="136"/>
      <c r="J1328" s="136"/>
      <c r="K1328" s="136"/>
      <c r="L1328" s="136"/>
      <c r="M1328" s="136"/>
      <c r="N1328" s="136"/>
      <c r="O1328" s="136"/>
      <c r="P1328" s="139"/>
    </row>
    <row r="1329" spans="1:16">
      <c r="A1329" s="257" t="s">
        <v>1513</v>
      </c>
      <c r="B1329" s="257"/>
      <c r="C1329" s="257"/>
      <c r="D1329" s="257"/>
      <c r="E1329" s="257"/>
      <c r="F1329" s="134"/>
      <c r="G1329" s="134"/>
      <c r="H1329" s="134"/>
      <c r="I1329" s="134"/>
      <c r="J1329" s="134"/>
      <c r="K1329" s="134"/>
      <c r="L1329" s="134"/>
      <c r="M1329" s="134"/>
      <c r="N1329" s="134"/>
      <c r="O1329" s="134"/>
      <c r="P1329" s="139"/>
    </row>
    <row r="1330" spans="1:16">
      <c r="A1330" s="265" t="s">
        <v>1514</v>
      </c>
      <c r="B1330" s="265"/>
      <c r="C1330" s="265"/>
      <c r="D1330" s="265"/>
      <c r="E1330" s="265"/>
      <c r="F1330" s="265"/>
      <c r="G1330" s="265"/>
      <c r="H1330" s="265"/>
      <c r="I1330" s="265"/>
      <c r="J1330" s="265"/>
      <c r="K1330" s="265"/>
      <c r="L1330" s="265"/>
      <c r="M1330" s="265"/>
      <c r="N1330" s="265"/>
      <c r="O1330" s="134"/>
      <c r="P1330" s="139"/>
    </row>
    <row r="1331" spans="1:16">
      <c r="A1331" s="310" t="s">
        <v>107</v>
      </c>
      <c r="B1331" s="310" t="s">
        <v>193</v>
      </c>
      <c r="C1331" s="149" t="s">
        <v>1515</v>
      </c>
      <c r="D1331" s="304" t="s">
        <v>12</v>
      </c>
      <c r="E1331" s="304" t="s">
        <v>1516</v>
      </c>
      <c r="F1331" s="305" t="s">
        <v>385</v>
      </c>
      <c r="G1331" s="312"/>
      <c r="H1331" s="305" t="s">
        <v>386</v>
      </c>
      <c r="I1331" s="312"/>
      <c r="J1331" s="150" t="s">
        <v>387</v>
      </c>
      <c r="K1331" s="150"/>
      <c r="L1331" s="313" t="s">
        <v>17</v>
      </c>
      <c r="M1331" s="314"/>
      <c r="N1331" s="315" t="s">
        <v>188</v>
      </c>
      <c r="O1331" s="316"/>
      <c r="P1331" s="308" t="s">
        <v>1517</v>
      </c>
    </row>
    <row r="1332" spans="1:16" ht="25.5">
      <c r="A1332" s="311"/>
      <c r="B1332" s="311"/>
      <c r="C1332" s="151" t="s">
        <v>1518</v>
      </c>
      <c r="D1332" s="304"/>
      <c r="E1332" s="304"/>
      <c r="F1332" s="152" t="s">
        <v>20</v>
      </c>
      <c r="G1332" s="151" t="s">
        <v>1519</v>
      </c>
      <c r="H1332" s="152" t="s">
        <v>20</v>
      </c>
      <c r="I1332" s="151" t="s">
        <v>1519</v>
      </c>
      <c r="J1332" s="152" t="s">
        <v>20</v>
      </c>
      <c r="K1332" s="151" t="s">
        <v>1519</v>
      </c>
      <c r="L1332" s="152" t="s">
        <v>20</v>
      </c>
      <c r="M1332" s="151" t="s">
        <v>1519</v>
      </c>
      <c r="N1332" s="152" t="s">
        <v>20</v>
      </c>
      <c r="O1332" s="151" t="s">
        <v>1519</v>
      </c>
      <c r="P1332" s="309"/>
    </row>
    <row r="1333" spans="1:16" ht="13.5" thickBot="1">
      <c r="A1333" s="152">
        <v>1</v>
      </c>
      <c r="B1333" s="152"/>
      <c r="C1333" s="189" t="s">
        <v>1520</v>
      </c>
      <c r="D1333" s="152" t="s">
        <v>122</v>
      </c>
      <c r="E1333" s="190">
        <v>3</v>
      </c>
      <c r="F1333" s="152"/>
      <c r="G1333" s="191"/>
      <c r="H1333" s="152"/>
      <c r="I1333" s="152"/>
      <c r="J1333" s="150"/>
      <c r="K1333" s="150"/>
      <c r="L1333" s="152">
        <v>40</v>
      </c>
      <c r="M1333" s="154">
        <v>120</v>
      </c>
      <c r="N1333" s="192"/>
      <c r="O1333" s="154"/>
      <c r="P1333" s="154">
        <v>120</v>
      </c>
    </row>
    <row r="1334" spans="1:16" ht="13.5" thickBot="1">
      <c r="A1334" s="152">
        <v>2</v>
      </c>
      <c r="B1334" s="152"/>
      <c r="C1334" s="185" t="s">
        <v>1521</v>
      </c>
      <c r="D1334" s="152" t="s">
        <v>122</v>
      </c>
      <c r="E1334" s="190">
        <v>54</v>
      </c>
      <c r="F1334" s="152"/>
      <c r="G1334" s="191"/>
      <c r="H1334" s="152"/>
      <c r="I1334" s="152"/>
      <c r="J1334" s="150"/>
      <c r="K1334" s="150"/>
      <c r="L1334" s="152">
        <v>3</v>
      </c>
      <c r="M1334" s="154">
        <v>162</v>
      </c>
      <c r="N1334" s="192"/>
      <c r="O1334" s="154"/>
      <c r="P1334" s="154">
        <v>162</v>
      </c>
    </row>
    <row r="1335" spans="1:16" ht="26.25" thickBot="1">
      <c r="A1335" s="152">
        <v>3</v>
      </c>
      <c r="B1335" s="152"/>
      <c r="C1335" s="185" t="s">
        <v>1522</v>
      </c>
      <c r="D1335" s="152" t="s">
        <v>122</v>
      </c>
      <c r="E1335" s="190">
        <v>50</v>
      </c>
      <c r="F1335" s="152"/>
      <c r="G1335" s="191"/>
      <c r="H1335" s="152"/>
      <c r="I1335" s="152"/>
      <c r="J1335" s="150"/>
      <c r="K1335" s="150"/>
      <c r="L1335" s="152">
        <v>1</v>
      </c>
      <c r="M1335" s="154">
        <v>50</v>
      </c>
      <c r="N1335" s="192"/>
      <c r="O1335" s="154"/>
      <c r="P1335" s="154">
        <v>50</v>
      </c>
    </row>
    <row r="1336" spans="1:16" ht="26.25" thickBot="1">
      <c r="A1336" s="152">
        <v>4</v>
      </c>
      <c r="B1336" s="193"/>
      <c r="C1336" s="185" t="s">
        <v>1523</v>
      </c>
      <c r="D1336" s="152" t="s">
        <v>122</v>
      </c>
      <c r="E1336" s="190">
        <v>50</v>
      </c>
      <c r="F1336" s="152"/>
      <c r="G1336" s="191"/>
      <c r="H1336" s="152"/>
      <c r="I1336" s="152"/>
      <c r="J1336" s="150"/>
      <c r="K1336" s="150"/>
      <c r="L1336" s="152">
        <v>1</v>
      </c>
      <c r="M1336" s="154">
        <v>50</v>
      </c>
      <c r="N1336" s="192"/>
      <c r="O1336" s="154"/>
      <c r="P1336" s="154">
        <v>50</v>
      </c>
    </row>
    <row r="1337" spans="1:16" ht="13.5" thickBot="1">
      <c r="A1337" s="152">
        <v>5</v>
      </c>
      <c r="B1337" s="152"/>
      <c r="C1337" s="185" t="s">
        <v>1524</v>
      </c>
      <c r="D1337" s="152" t="s">
        <v>122</v>
      </c>
      <c r="E1337" s="190">
        <v>2000</v>
      </c>
      <c r="F1337" s="152"/>
      <c r="G1337" s="191"/>
      <c r="H1337" s="152"/>
      <c r="I1337" s="152"/>
      <c r="J1337" s="150"/>
      <c r="K1337" s="150"/>
      <c r="L1337" s="152">
        <v>1</v>
      </c>
      <c r="M1337" s="154">
        <v>2000</v>
      </c>
      <c r="N1337" s="192"/>
      <c r="O1337" s="154"/>
      <c r="P1337" s="154">
        <v>2000</v>
      </c>
    </row>
    <row r="1338" spans="1:16" ht="13.5" thickBot="1">
      <c r="A1338" s="152">
        <v>6</v>
      </c>
      <c r="B1338" s="152"/>
      <c r="C1338" s="189" t="s">
        <v>1525</v>
      </c>
      <c r="D1338" s="152" t="s">
        <v>1526</v>
      </c>
      <c r="E1338" s="190">
        <v>20</v>
      </c>
      <c r="F1338" s="152"/>
      <c r="G1338" s="191"/>
      <c r="H1338" s="152"/>
      <c r="I1338" s="152"/>
      <c r="J1338" s="150"/>
      <c r="K1338" s="150"/>
      <c r="L1338" s="152">
        <v>40</v>
      </c>
      <c r="M1338" s="154">
        <v>800</v>
      </c>
      <c r="N1338" s="192"/>
      <c r="O1338" s="154"/>
      <c r="P1338" s="154">
        <v>800</v>
      </c>
    </row>
    <row r="1339" spans="1:16" ht="26.25" thickBot="1">
      <c r="A1339" s="152">
        <v>7</v>
      </c>
      <c r="B1339" s="152"/>
      <c r="C1339" s="148" t="s">
        <v>1527</v>
      </c>
      <c r="D1339" s="152" t="s">
        <v>1526</v>
      </c>
      <c r="E1339" s="190">
        <v>10</v>
      </c>
      <c r="F1339" s="152"/>
      <c r="G1339" s="191"/>
      <c r="H1339" s="152"/>
      <c r="I1339" s="152"/>
      <c r="J1339" s="150"/>
      <c r="K1339" s="150"/>
      <c r="L1339" s="152">
        <v>415</v>
      </c>
      <c r="M1339" s="154">
        <v>4150</v>
      </c>
      <c r="N1339" s="192"/>
      <c r="O1339" s="154"/>
      <c r="P1339" s="154">
        <v>4150</v>
      </c>
    </row>
    <row r="1340" spans="1:16" ht="26.25" thickBot="1">
      <c r="A1340" s="61">
        <v>8</v>
      </c>
      <c r="B1340" s="61"/>
      <c r="C1340" s="57" t="s">
        <v>1528</v>
      </c>
      <c r="D1340" s="61" t="s">
        <v>1526</v>
      </c>
      <c r="E1340" s="194">
        <v>5</v>
      </c>
      <c r="F1340" s="61"/>
      <c r="G1340" s="62"/>
      <c r="H1340" s="61"/>
      <c r="I1340" s="61"/>
      <c r="J1340" s="2"/>
      <c r="K1340" s="2"/>
      <c r="L1340" s="61">
        <v>50</v>
      </c>
      <c r="M1340" s="126">
        <v>250</v>
      </c>
      <c r="N1340" s="30"/>
      <c r="O1340" s="126"/>
      <c r="P1340" s="126">
        <v>250</v>
      </c>
    </row>
    <row r="1341" spans="1:16" ht="13.5" thickBot="1">
      <c r="A1341" s="152">
        <v>9</v>
      </c>
      <c r="B1341" s="152"/>
      <c r="C1341" s="188" t="s">
        <v>1529</v>
      </c>
      <c r="D1341" s="152" t="s">
        <v>128</v>
      </c>
      <c r="E1341" s="190">
        <v>70</v>
      </c>
      <c r="F1341" s="152"/>
      <c r="G1341" s="191"/>
      <c r="H1341" s="152"/>
      <c r="I1341" s="152"/>
      <c r="J1341" s="150"/>
      <c r="K1341" s="150"/>
      <c r="L1341" s="152">
        <v>7.6</v>
      </c>
      <c r="M1341" s="154">
        <v>532</v>
      </c>
      <c r="N1341" s="192"/>
      <c r="O1341" s="154"/>
      <c r="P1341" s="154">
        <v>532</v>
      </c>
    </row>
    <row r="1342" spans="1:16" ht="13.5" thickBot="1">
      <c r="A1342" s="152">
        <v>10</v>
      </c>
      <c r="B1342" s="152"/>
      <c r="C1342" s="188" t="s">
        <v>1530</v>
      </c>
      <c r="D1342" s="152" t="s">
        <v>128</v>
      </c>
      <c r="E1342" s="190">
        <v>8</v>
      </c>
      <c r="F1342" s="152"/>
      <c r="G1342" s="191"/>
      <c r="H1342" s="152"/>
      <c r="I1342" s="152"/>
      <c r="J1342" s="150"/>
      <c r="K1342" s="150"/>
      <c r="L1342" s="152">
        <v>6.5</v>
      </c>
      <c r="M1342" s="154">
        <v>52</v>
      </c>
      <c r="N1342" s="192"/>
      <c r="O1342" s="154"/>
      <c r="P1342" s="154">
        <v>52</v>
      </c>
    </row>
    <row r="1343" spans="1:16" ht="26.25" thickBot="1">
      <c r="A1343" s="152">
        <v>11</v>
      </c>
      <c r="B1343" s="195"/>
      <c r="C1343" s="149" t="s">
        <v>1531</v>
      </c>
      <c r="D1343" s="152" t="s">
        <v>1526</v>
      </c>
      <c r="E1343" s="190">
        <v>10</v>
      </c>
      <c r="F1343" s="152"/>
      <c r="G1343" s="191"/>
      <c r="H1343" s="196"/>
      <c r="I1343" s="196"/>
      <c r="J1343" s="197"/>
      <c r="K1343" s="197"/>
      <c r="L1343" s="152">
        <v>125</v>
      </c>
      <c r="M1343" s="154">
        <v>1250</v>
      </c>
      <c r="N1343" s="192"/>
      <c r="O1343" s="154"/>
      <c r="P1343" s="154">
        <v>1250</v>
      </c>
    </row>
    <row r="1344" spans="1:16" ht="13.5" thickBot="1">
      <c r="A1344" s="152">
        <v>12</v>
      </c>
      <c r="B1344" s="152"/>
      <c r="C1344" s="188" t="s">
        <v>1532</v>
      </c>
      <c r="D1344" s="152" t="s">
        <v>122</v>
      </c>
      <c r="E1344" s="190">
        <v>10</v>
      </c>
      <c r="F1344" s="152"/>
      <c r="G1344" s="191"/>
      <c r="H1344" s="152"/>
      <c r="I1344" s="152"/>
      <c r="J1344" s="150"/>
      <c r="K1344" s="150"/>
      <c r="L1344" s="152">
        <v>11</v>
      </c>
      <c r="M1344" s="154">
        <v>110</v>
      </c>
      <c r="N1344" s="192"/>
      <c r="O1344" s="154"/>
      <c r="P1344" s="154">
        <v>110</v>
      </c>
    </row>
    <row r="1345" spans="1:16" ht="13.5" thickBot="1">
      <c r="A1345" s="152">
        <v>13</v>
      </c>
      <c r="B1345" s="152"/>
      <c r="C1345" s="188" t="s">
        <v>1533</v>
      </c>
      <c r="D1345" s="152" t="s">
        <v>122</v>
      </c>
      <c r="E1345" s="190">
        <v>1</v>
      </c>
      <c r="F1345" s="152"/>
      <c r="G1345" s="191"/>
      <c r="H1345" s="152"/>
      <c r="I1345" s="152"/>
      <c r="J1345" s="152"/>
      <c r="K1345" s="152"/>
      <c r="L1345" s="152">
        <v>11</v>
      </c>
      <c r="M1345" s="154">
        <v>11</v>
      </c>
      <c r="N1345" s="192"/>
      <c r="O1345" s="154"/>
      <c r="P1345" s="154">
        <v>11</v>
      </c>
    </row>
    <row r="1346" spans="1:16" ht="26.25" thickBot="1">
      <c r="A1346" s="152">
        <v>14</v>
      </c>
      <c r="B1346" s="152"/>
      <c r="C1346" s="149" t="s">
        <v>1534</v>
      </c>
      <c r="D1346" s="152" t="s">
        <v>122</v>
      </c>
      <c r="E1346" s="190">
        <v>200</v>
      </c>
      <c r="F1346" s="152"/>
      <c r="G1346" s="191"/>
      <c r="H1346" s="152"/>
      <c r="I1346" s="152"/>
      <c r="J1346" s="150"/>
      <c r="K1346" s="150"/>
      <c r="L1346" s="152">
        <v>2</v>
      </c>
      <c r="M1346" s="154">
        <v>400</v>
      </c>
      <c r="N1346" s="192"/>
      <c r="O1346" s="154"/>
      <c r="P1346" s="154">
        <v>400</v>
      </c>
    </row>
    <row r="1347" spans="1:16" ht="13.5" thickBot="1">
      <c r="A1347" s="152">
        <v>15</v>
      </c>
      <c r="B1347" s="198"/>
      <c r="C1347" s="188" t="s">
        <v>1535</v>
      </c>
      <c r="D1347" s="152" t="s">
        <v>122</v>
      </c>
      <c r="E1347" s="190">
        <v>50</v>
      </c>
      <c r="F1347" s="152"/>
      <c r="G1347" s="191"/>
      <c r="H1347" s="152"/>
      <c r="I1347" s="152"/>
      <c r="J1347" s="150"/>
      <c r="K1347" s="150"/>
      <c r="L1347" s="152">
        <v>4</v>
      </c>
      <c r="M1347" s="154">
        <v>200</v>
      </c>
      <c r="N1347" s="192"/>
      <c r="O1347" s="154"/>
      <c r="P1347" s="154">
        <v>200</v>
      </c>
    </row>
    <row r="1348" spans="1:16" ht="13.5" thickBot="1">
      <c r="A1348" s="152">
        <v>16</v>
      </c>
      <c r="B1348" s="193"/>
      <c r="C1348" s="149" t="s">
        <v>1536</v>
      </c>
      <c r="D1348" s="152" t="s">
        <v>122</v>
      </c>
      <c r="E1348" s="190">
        <v>150</v>
      </c>
      <c r="F1348" s="152"/>
      <c r="G1348" s="191"/>
      <c r="H1348" s="152"/>
      <c r="I1348" s="152"/>
      <c r="J1348" s="150"/>
      <c r="K1348" s="150"/>
      <c r="L1348" s="152">
        <v>2</v>
      </c>
      <c r="M1348" s="154">
        <v>300</v>
      </c>
      <c r="N1348" s="192"/>
      <c r="O1348" s="154"/>
      <c r="P1348" s="154">
        <v>300</v>
      </c>
    </row>
    <row r="1349" spans="1:16" ht="13.5" thickBot="1">
      <c r="A1349" s="152">
        <v>17</v>
      </c>
      <c r="B1349" s="152"/>
      <c r="C1349" s="149" t="s">
        <v>1537</v>
      </c>
      <c r="D1349" s="152" t="s">
        <v>122</v>
      </c>
      <c r="E1349" s="190">
        <v>200</v>
      </c>
      <c r="F1349" s="152"/>
      <c r="G1349" s="191"/>
      <c r="H1349" s="152"/>
      <c r="I1349" s="152"/>
      <c r="J1349" s="150"/>
      <c r="K1349" s="150"/>
      <c r="L1349" s="152">
        <v>2</v>
      </c>
      <c r="M1349" s="154">
        <v>400</v>
      </c>
      <c r="N1349" s="192"/>
      <c r="O1349" s="154"/>
      <c r="P1349" s="154">
        <v>400</v>
      </c>
    </row>
    <row r="1350" spans="1:16" ht="13.5" thickBot="1">
      <c r="A1350" s="152">
        <v>18</v>
      </c>
      <c r="B1350" s="152"/>
      <c r="C1350" s="149" t="s">
        <v>1538</v>
      </c>
      <c r="D1350" s="152" t="s">
        <v>122</v>
      </c>
      <c r="E1350" s="190">
        <v>150</v>
      </c>
      <c r="F1350" s="152"/>
      <c r="G1350" s="191"/>
      <c r="H1350" s="152"/>
      <c r="I1350" s="152"/>
      <c r="J1350" s="150"/>
      <c r="K1350" s="150"/>
      <c r="L1350" s="152">
        <v>1</v>
      </c>
      <c r="M1350" s="154">
        <v>150</v>
      </c>
      <c r="N1350" s="192"/>
      <c r="O1350" s="154"/>
      <c r="P1350" s="154">
        <v>150</v>
      </c>
    </row>
    <row r="1351" spans="1:16" ht="13.5" thickBot="1">
      <c r="A1351" s="152">
        <v>19</v>
      </c>
      <c r="B1351" s="152"/>
      <c r="C1351" s="149" t="s">
        <v>1539</v>
      </c>
      <c r="D1351" s="152" t="s">
        <v>122</v>
      </c>
      <c r="E1351" s="190">
        <v>200</v>
      </c>
      <c r="F1351" s="152"/>
      <c r="G1351" s="152"/>
      <c r="H1351" s="152"/>
      <c r="I1351" s="152"/>
      <c r="J1351" s="152"/>
      <c r="K1351" s="152"/>
      <c r="L1351" s="152">
        <v>1</v>
      </c>
      <c r="M1351" s="154">
        <v>200</v>
      </c>
      <c r="N1351" s="192"/>
      <c r="O1351" s="154"/>
      <c r="P1351" s="154">
        <v>200</v>
      </c>
    </row>
    <row r="1352" spans="1:16" ht="26.25" thickBot="1">
      <c r="A1352" s="152">
        <v>20</v>
      </c>
      <c r="B1352" s="152"/>
      <c r="C1352" s="149" t="s">
        <v>1540</v>
      </c>
      <c r="D1352" s="152" t="s">
        <v>122</v>
      </c>
      <c r="E1352" s="190">
        <v>200</v>
      </c>
      <c r="F1352" s="152"/>
      <c r="G1352" s="152"/>
      <c r="H1352" s="152"/>
      <c r="I1352" s="152"/>
      <c r="J1352" s="152"/>
      <c r="K1352" s="152"/>
      <c r="L1352" s="152">
        <v>1</v>
      </c>
      <c r="M1352" s="154">
        <v>200</v>
      </c>
      <c r="N1352" s="192"/>
      <c r="O1352" s="154"/>
      <c r="P1352" s="154">
        <v>200</v>
      </c>
    </row>
    <row r="1353" spans="1:16" ht="13.5" thickBot="1">
      <c r="A1353" s="152">
        <v>21</v>
      </c>
      <c r="B1353" s="152"/>
      <c r="C1353" s="149" t="s">
        <v>1541</v>
      </c>
      <c r="D1353" s="152" t="s">
        <v>122</v>
      </c>
      <c r="E1353" s="190">
        <v>200</v>
      </c>
      <c r="F1353" s="152"/>
      <c r="G1353" s="152"/>
      <c r="H1353" s="152"/>
      <c r="I1353" s="152"/>
      <c r="J1353" s="152"/>
      <c r="K1353" s="152"/>
      <c r="L1353" s="152">
        <v>1</v>
      </c>
      <c r="M1353" s="154">
        <v>200</v>
      </c>
      <c r="N1353" s="192"/>
      <c r="O1353" s="154"/>
      <c r="P1353" s="154">
        <v>200</v>
      </c>
    </row>
    <row r="1354" spans="1:16" ht="39" thickBot="1">
      <c r="A1354" s="152">
        <v>22</v>
      </c>
      <c r="B1354" s="152"/>
      <c r="C1354" s="149" t="s">
        <v>1542</v>
      </c>
      <c r="D1354" s="152" t="s">
        <v>122</v>
      </c>
      <c r="E1354" s="190">
        <v>200</v>
      </c>
      <c r="F1354" s="152"/>
      <c r="G1354" s="152"/>
      <c r="H1354" s="152"/>
      <c r="I1354" s="152"/>
      <c r="J1354" s="152"/>
      <c r="K1354" s="152"/>
      <c r="L1354" s="152">
        <v>1</v>
      </c>
      <c r="M1354" s="154">
        <v>200</v>
      </c>
      <c r="N1354" s="152"/>
      <c r="O1354" s="154"/>
      <c r="P1354" s="154">
        <v>200</v>
      </c>
    </row>
    <row r="1355" spans="1:16" ht="26.25" thickBot="1">
      <c r="A1355" s="152">
        <v>23</v>
      </c>
      <c r="B1355" s="152"/>
      <c r="C1355" s="149" t="s">
        <v>1543</v>
      </c>
      <c r="D1355" s="152" t="s">
        <v>122</v>
      </c>
      <c r="E1355" s="190">
        <v>200</v>
      </c>
      <c r="F1355" s="152"/>
      <c r="G1355" s="152"/>
      <c r="H1355" s="152"/>
      <c r="I1355" s="152"/>
      <c r="J1355" s="152"/>
      <c r="K1355" s="152"/>
      <c r="L1355" s="152">
        <v>1</v>
      </c>
      <c r="M1355" s="154">
        <v>200</v>
      </c>
      <c r="N1355" s="152"/>
      <c r="O1355" s="154"/>
      <c r="P1355" s="154">
        <v>200</v>
      </c>
    </row>
    <row r="1356" spans="1:16" ht="26.25" thickBot="1">
      <c r="A1356" s="152">
        <v>24</v>
      </c>
      <c r="B1356" s="199"/>
      <c r="C1356" s="149" t="s">
        <v>1544</v>
      </c>
      <c r="D1356" s="152" t="s">
        <v>1526</v>
      </c>
      <c r="E1356" s="190">
        <v>10</v>
      </c>
      <c r="F1356" s="200"/>
      <c r="G1356" s="201"/>
      <c r="H1356" s="200"/>
      <c r="I1356" s="201"/>
      <c r="J1356" s="152"/>
      <c r="K1356" s="152"/>
      <c r="L1356" s="152">
        <v>460</v>
      </c>
      <c r="M1356" s="154">
        <v>4600</v>
      </c>
      <c r="N1356" s="152"/>
      <c r="O1356" s="154"/>
      <c r="P1356" s="154">
        <v>4600</v>
      </c>
    </row>
    <row r="1357" spans="1:16" ht="26.25" thickBot="1">
      <c r="A1357" s="152">
        <v>25</v>
      </c>
      <c r="B1357" s="195"/>
      <c r="C1357" s="149" t="s">
        <v>1545</v>
      </c>
      <c r="D1357" s="152" t="s">
        <v>122</v>
      </c>
      <c r="E1357" s="190">
        <v>300</v>
      </c>
      <c r="F1357" s="152"/>
      <c r="G1357" s="152"/>
      <c r="H1357" s="152"/>
      <c r="I1357" s="152"/>
      <c r="J1357" s="150"/>
      <c r="K1357" s="150"/>
      <c r="L1357" s="152">
        <v>1</v>
      </c>
      <c r="M1357" s="154">
        <v>300</v>
      </c>
      <c r="N1357" s="192"/>
      <c r="O1357" s="154"/>
      <c r="P1357" s="154">
        <v>300</v>
      </c>
    </row>
    <row r="1358" spans="1:16" ht="26.25" thickBot="1">
      <c r="A1358" s="152">
        <v>26</v>
      </c>
      <c r="B1358" s="193"/>
      <c r="C1358" s="149" t="s">
        <v>1546</v>
      </c>
      <c r="D1358" s="152" t="s">
        <v>122</v>
      </c>
      <c r="E1358" s="190">
        <v>200</v>
      </c>
      <c r="F1358" s="152"/>
      <c r="G1358" s="152"/>
      <c r="H1358" s="152"/>
      <c r="I1358" s="152"/>
      <c r="J1358" s="150"/>
      <c r="K1358" s="150"/>
      <c r="L1358" s="152">
        <v>1</v>
      </c>
      <c r="M1358" s="154">
        <v>200</v>
      </c>
      <c r="N1358" s="192"/>
      <c r="O1358" s="154"/>
      <c r="P1358" s="154">
        <v>200</v>
      </c>
    </row>
    <row r="1359" spans="1:16" ht="26.25" thickBot="1">
      <c r="A1359" s="152">
        <v>27</v>
      </c>
      <c r="B1359" s="152"/>
      <c r="C1359" s="149" t="s">
        <v>1547</v>
      </c>
      <c r="D1359" s="152" t="s">
        <v>122</v>
      </c>
      <c r="E1359" s="190">
        <v>250</v>
      </c>
      <c r="F1359" s="152"/>
      <c r="G1359" s="152"/>
      <c r="H1359" s="152"/>
      <c r="I1359" s="152"/>
      <c r="J1359" s="150"/>
      <c r="K1359" s="150"/>
      <c r="L1359" s="152">
        <v>1</v>
      </c>
      <c r="M1359" s="154">
        <v>250</v>
      </c>
      <c r="N1359" s="192"/>
      <c r="O1359" s="154"/>
      <c r="P1359" s="154">
        <v>250</v>
      </c>
    </row>
    <row r="1360" spans="1:16" ht="26.25" thickBot="1">
      <c r="A1360" s="152">
        <v>28</v>
      </c>
      <c r="B1360" s="152"/>
      <c r="C1360" s="149" t="s">
        <v>1548</v>
      </c>
      <c r="D1360" s="152" t="s">
        <v>122</v>
      </c>
      <c r="E1360" s="190">
        <v>1200</v>
      </c>
      <c r="F1360" s="202"/>
      <c r="G1360" s="202"/>
      <c r="H1360" s="202"/>
      <c r="I1360" s="202"/>
      <c r="J1360" s="150"/>
      <c r="K1360" s="150"/>
      <c r="L1360" s="152">
        <v>1</v>
      </c>
      <c r="M1360" s="154">
        <v>1200</v>
      </c>
      <c r="N1360" s="203"/>
      <c r="O1360" s="154"/>
      <c r="P1360" s="154">
        <v>1200</v>
      </c>
    </row>
    <row r="1361" spans="1:16" ht="26.25" thickBot="1">
      <c r="A1361" s="152">
        <v>29</v>
      </c>
      <c r="B1361" s="193"/>
      <c r="C1361" s="149" t="s">
        <v>1549</v>
      </c>
      <c r="D1361" s="152" t="s">
        <v>122</v>
      </c>
      <c r="E1361" s="190">
        <v>1000</v>
      </c>
      <c r="F1361" s="202"/>
      <c r="G1361" s="202"/>
      <c r="H1361" s="202"/>
      <c r="I1361" s="202"/>
      <c r="J1361" s="150"/>
      <c r="K1361" s="150"/>
      <c r="L1361" s="152">
        <v>2</v>
      </c>
      <c r="M1361" s="154">
        <v>2000</v>
      </c>
      <c r="N1361" s="203"/>
      <c r="O1361" s="154"/>
      <c r="P1361" s="154">
        <v>2000</v>
      </c>
    </row>
    <row r="1362" spans="1:16" ht="26.25" thickBot="1">
      <c r="A1362" s="152">
        <v>30</v>
      </c>
      <c r="B1362" s="152"/>
      <c r="C1362" s="149" t="s">
        <v>1550</v>
      </c>
      <c r="D1362" s="152" t="s">
        <v>122</v>
      </c>
      <c r="E1362" s="190">
        <v>1500</v>
      </c>
      <c r="F1362" s="202"/>
      <c r="G1362" s="202"/>
      <c r="H1362" s="202"/>
      <c r="I1362" s="202"/>
      <c r="J1362" s="150"/>
      <c r="K1362" s="150"/>
      <c r="L1362" s="152">
        <v>1</v>
      </c>
      <c r="M1362" s="154">
        <v>1500</v>
      </c>
      <c r="N1362" s="203"/>
      <c r="O1362" s="154"/>
      <c r="P1362" s="154">
        <v>1500</v>
      </c>
    </row>
    <row r="1363" spans="1:16" ht="13.5" thickBot="1">
      <c r="A1363" s="152">
        <v>31</v>
      </c>
      <c r="B1363" s="152"/>
      <c r="C1363" s="188" t="s">
        <v>1551</v>
      </c>
      <c r="D1363" s="152" t="s">
        <v>122</v>
      </c>
      <c r="E1363" s="190">
        <v>11493</v>
      </c>
      <c r="F1363" s="202"/>
      <c r="G1363" s="202"/>
      <c r="H1363" s="202"/>
      <c r="I1363" s="202"/>
      <c r="J1363" s="150"/>
      <c r="K1363" s="150"/>
      <c r="L1363" s="152">
        <v>3</v>
      </c>
      <c r="M1363" s="154">
        <v>34479</v>
      </c>
      <c r="N1363" s="203"/>
      <c r="O1363" s="154"/>
      <c r="P1363" s="154">
        <v>34479</v>
      </c>
    </row>
    <row r="1364" spans="1:16" ht="13.5" thickBot="1">
      <c r="A1364" s="152">
        <v>32</v>
      </c>
      <c r="B1364" s="199"/>
      <c r="C1364" s="204" t="s">
        <v>1552</v>
      </c>
      <c r="D1364" s="199" t="s">
        <v>122</v>
      </c>
      <c r="E1364" s="190">
        <v>1000</v>
      </c>
      <c r="F1364" s="205"/>
      <c r="G1364" s="206"/>
      <c r="H1364" s="205"/>
      <c r="I1364" s="206"/>
      <c r="J1364" s="150"/>
      <c r="K1364" s="150"/>
      <c r="L1364" s="199">
        <v>1</v>
      </c>
      <c r="M1364" s="154">
        <v>1000</v>
      </c>
      <c r="N1364" s="203"/>
      <c r="O1364" s="154"/>
      <c r="P1364" s="154">
        <v>1000</v>
      </c>
    </row>
    <row r="1365" spans="1:16" ht="13.5" thickBot="1">
      <c r="A1365" s="152">
        <v>33</v>
      </c>
      <c r="B1365" s="152"/>
      <c r="C1365" s="174" t="s">
        <v>1553</v>
      </c>
      <c r="D1365" s="199" t="s">
        <v>122</v>
      </c>
      <c r="E1365" s="190">
        <v>400</v>
      </c>
      <c r="F1365" s="202"/>
      <c r="G1365" s="202"/>
      <c r="H1365" s="202"/>
      <c r="I1365" s="202"/>
      <c r="J1365" s="150"/>
      <c r="K1365" s="150"/>
      <c r="L1365" s="152">
        <v>1</v>
      </c>
      <c r="M1365" s="154">
        <v>400</v>
      </c>
      <c r="N1365" s="169"/>
      <c r="O1365" s="154"/>
      <c r="P1365" s="154">
        <v>400</v>
      </c>
    </row>
    <row r="1366" spans="1:16">
      <c r="A1366" s="152">
        <v>34</v>
      </c>
      <c r="B1366" s="152"/>
      <c r="C1366" s="174" t="s">
        <v>1554</v>
      </c>
      <c r="D1366" s="152" t="s">
        <v>122</v>
      </c>
      <c r="E1366" s="152">
        <v>700</v>
      </c>
      <c r="F1366" s="202"/>
      <c r="G1366" s="202"/>
      <c r="H1366" s="202"/>
      <c r="I1366" s="202"/>
      <c r="J1366" s="150"/>
      <c r="K1366" s="150"/>
      <c r="L1366" s="152">
        <v>1</v>
      </c>
      <c r="M1366" s="154">
        <v>700</v>
      </c>
      <c r="N1366" s="169"/>
      <c r="O1366" s="154"/>
      <c r="P1366" s="154">
        <v>700</v>
      </c>
    </row>
    <row r="1367" spans="1:16">
      <c r="A1367" s="152">
        <v>35</v>
      </c>
      <c r="B1367" s="152"/>
      <c r="C1367" s="174" t="s">
        <v>1555</v>
      </c>
      <c r="D1367" s="152" t="s">
        <v>122</v>
      </c>
      <c r="E1367" s="200">
        <v>15670.4</v>
      </c>
      <c r="F1367" s="200">
        <v>6</v>
      </c>
      <c r="G1367" s="154">
        <f>F1367*E1367</f>
        <v>94022.399999999994</v>
      </c>
      <c r="H1367" s="202"/>
      <c r="I1367" s="202"/>
      <c r="J1367" s="150"/>
      <c r="K1367" s="150"/>
      <c r="L1367" s="200"/>
      <c r="M1367" s="154"/>
      <c r="N1367" s="175"/>
      <c r="O1367" s="154"/>
      <c r="P1367" s="154">
        <f>G1367</f>
        <v>94022.399999999994</v>
      </c>
    </row>
    <row r="1368" spans="1:16">
      <c r="A1368" s="152">
        <v>36</v>
      </c>
      <c r="B1368" s="152"/>
      <c r="C1368" s="150" t="s">
        <v>1556</v>
      </c>
      <c r="D1368" s="152" t="s">
        <v>122</v>
      </c>
      <c r="E1368" s="200">
        <v>471</v>
      </c>
      <c r="F1368" s="200">
        <v>25</v>
      </c>
      <c r="G1368" s="207">
        <f>E1368*F1368</f>
        <v>11775</v>
      </c>
      <c r="H1368" s="202"/>
      <c r="I1368" s="202"/>
      <c r="J1368" s="150"/>
      <c r="K1368" s="150"/>
      <c r="L1368" s="200"/>
      <c r="M1368" s="154"/>
      <c r="N1368" s="175"/>
      <c r="O1368" s="154"/>
      <c r="P1368" s="154"/>
    </row>
    <row r="1369" spans="1:16">
      <c r="A1369" s="152"/>
      <c r="B1369" s="152"/>
      <c r="C1369" s="150"/>
      <c r="D1369" s="202"/>
      <c r="E1369" s="208"/>
      <c r="F1369" s="202"/>
      <c r="G1369" s="209">
        <f>G1367+G1368</f>
        <v>105797.4</v>
      </c>
      <c r="H1369" s="202"/>
      <c r="I1369" s="202"/>
      <c r="J1369" s="150"/>
      <c r="K1369" s="150"/>
      <c r="L1369" s="205"/>
      <c r="M1369" s="153">
        <f>SUM(M1333:M1367)</f>
        <v>58616</v>
      </c>
      <c r="N1369" s="210"/>
      <c r="O1369" s="154"/>
      <c r="P1369" s="153">
        <f>SUM(P1333:P1367)</f>
        <v>152638.39999999999</v>
      </c>
    </row>
    <row r="1371" spans="1:16">
      <c r="A1371" s="317" t="s">
        <v>1558</v>
      </c>
      <c r="B1371" s="317"/>
      <c r="C1371" s="317"/>
      <c r="D1371" s="317"/>
      <c r="E1371" s="317"/>
      <c r="F1371" s="317"/>
      <c r="G1371" s="317"/>
      <c r="H1371" s="317"/>
      <c r="I1371" s="317"/>
      <c r="J1371" s="317"/>
      <c r="K1371" s="317"/>
      <c r="L1371" s="317"/>
      <c r="M1371" s="317"/>
      <c r="N1371" s="317"/>
      <c r="O1371" s="317"/>
      <c r="P1371" s="317"/>
    </row>
    <row r="1372" spans="1:16">
      <c r="A1372" s="138"/>
      <c r="B1372" s="138"/>
      <c r="C1372" s="318"/>
      <c r="D1372" s="138"/>
      <c r="E1372" s="319"/>
      <c r="F1372" s="138"/>
      <c r="G1372" s="138"/>
      <c r="H1372" s="138"/>
      <c r="I1372" s="138"/>
      <c r="J1372" s="138"/>
      <c r="K1372" s="138"/>
      <c r="L1372" s="138"/>
      <c r="M1372" s="319"/>
      <c r="N1372" s="319"/>
      <c r="O1372" s="319"/>
      <c r="P1372" s="139"/>
    </row>
    <row r="1373" spans="1:16">
      <c r="A1373" s="138"/>
      <c r="B1373" s="138"/>
      <c r="C1373" s="215" t="s">
        <v>1559</v>
      </c>
      <c r="D1373" s="138"/>
      <c r="E1373" s="319"/>
      <c r="F1373" s="138"/>
      <c r="G1373" s="138"/>
      <c r="H1373" s="138"/>
      <c r="I1373" s="138"/>
      <c r="J1373" s="138"/>
      <c r="K1373" s="138"/>
      <c r="L1373" s="138"/>
      <c r="M1373" s="319"/>
      <c r="N1373" s="319"/>
      <c r="O1373" s="319"/>
      <c r="P1373" s="215"/>
    </row>
    <row r="1374" spans="1:16">
      <c r="A1374" s="138"/>
      <c r="B1374" s="138"/>
      <c r="C1374" s="222" t="s">
        <v>1560</v>
      </c>
      <c r="D1374" s="320"/>
      <c r="E1374" s="319"/>
      <c r="F1374" s="320"/>
      <c r="G1374" s="320"/>
      <c r="H1374" s="320"/>
      <c r="I1374" s="320"/>
      <c r="J1374" s="320"/>
      <c r="K1374" s="320" t="s">
        <v>1561</v>
      </c>
      <c r="L1374" s="320"/>
      <c r="M1374" s="319"/>
      <c r="N1374" s="319"/>
      <c r="O1374" s="319"/>
      <c r="P1374" s="222"/>
    </row>
    <row r="1375" spans="1:16">
      <c r="A1375" s="252" t="s">
        <v>827</v>
      </c>
      <c r="B1375" s="252" t="s">
        <v>346</v>
      </c>
      <c r="C1375" s="252" t="s">
        <v>1562</v>
      </c>
      <c r="D1375" s="252" t="s">
        <v>1563</v>
      </c>
      <c r="E1375" s="252" t="s">
        <v>1564</v>
      </c>
      <c r="F1375" s="245" t="s">
        <v>14</v>
      </c>
      <c r="G1375" s="245"/>
      <c r="H1375" s="245" t="s">
        <v>110</v>
      </c>
      <c r="I1375" s="245"/>
      <c r="J1375" s="274" t="s">
        <v>16</v>
      </c>
      <c r="K1375" s="275"/>
      <c r="L1375" s="258" t="s">
        <v>17</v>
      </c>
      <c r="M1375" s="259"/>
      <c r="N1375" s="258" t="s">
        <v>188</v>
      </c>
      <c r="O1375" s="259"/>
      <c r="P1375" s="252" t="s">
        <v>1565</v>
      </c>
    </row>
    <row r="1376" spans="1:16" ht="38.25">
      <c r="A1376" s="253"/>
      <c r="B1376" s="253"/>
      <c r="C1376" s="253"/>
      <c r="D1376" s="253"/>
      <c r="E1376" s="253"/>
      <c r="F1376" s="231" t="s">
        <v>20</v>
      </c>
      <c r="G1376" s="231" t="s">
        <v>22</v>
      </c>
      <c r="H1376" s="231" t="s">
        <v>20</v>
      </c>
      <c r="I1376" s="231" t="s">
        <v>22</v>
      </c>
      <c r="J1376" s="231" t="s">
        <v>20</v>
      </c>
      <c r="K1376" s="231" t="s">
        <v>22</v>
      </c>
      <c r="L1376" s="231" t="s">
        <v>20</v>
      </c>
      <c r="M1376" s="231" t="s">
        <v>22</v>
      </c>
      <c r="N1376" s="231" t="s">
        <v>20</v>
      </c>
      <c r="O1376" s="231" t="s">
        <v>22</v>
      </c>
      <c r="P1376" s="253"/>
    </row>
    <row r="1377" spans="1:16">
      <c r="A1377" s="224">
        <v>1</v>
      </c>
      <c r="B1377" s="224" t="s">
        <v>1566</v>
      </c>
      <c r="C1377" s="28" t="s">
        <v>1567</v>
      </c>
      <c r="D1377" s="224" t="s">
        <v>135</v>
      </c>
      <c r="E1377" s="1">
        <v>148</v>
      </c>
      <c r="F1377" s="224">
        <v>4</v>
      </c>
      <c r="G1377" s="1">
        <f t="shared" ref="G1377:G1440" si="83">F1377*E1377</f>
        <v>592</v>
      </c>
      <c r="H1377" s="224"/>
      <c r="I1377" s="224"/>
      <c r="J1377" s="224"/>
      <c r="K1377" s="224"/>
      <c r="L1377" s="224"/>
      <c r="M1377" s="1"/>
      <c r="N1377" s="1"/>
      <c r="O1377" s="1"/>
      <c r="P1377" s="19"/>
    </row>
    <row r="1378" spans="1:16">
      <c r="A1378" s="224">
        <v>2</v>
      </c>
      <c r="B1378" s="224" t="s">
        <v>1568</v>
      </c>
      <c r="C1378" s="28" t="s">
        <v>1569</v>
      </c>
      <c r="D1378" s="224" t="s">
        <v>135</v>
      </c>
      <c r="E1378" s="1">
        <v>87</v>
      </c>
      <c r="F1378" s="224">
        <v>9</v>
      </c>
      <c r="G1378" s="1">
        <f t="shared" si="83"/>
        <v>783</v>
      </c>
      <c r="H1378" s="224"/>
      <c r="I1378" s="224"/>
      <c r="J1378" s="224"/>
      <c r="K1378" s="224"/>
      <c r="L1378" s="224"/>
      <c r="M1378" s="1"/>
      <c r="N1378" s="1"/>
      <c r="O1378" s="1"/>
      <c r="P1378" s="19"/>
    </row>
    <row r="1379" spans="1:16">
      <c r="A1379" s="224">
        <v>3</v>
      </c>
      <c r="B1379" s="224" t="s">
        <v>1570</v>
      </c>
      <c r="C1379" s="28" t="s">
        <v>1571</v>
      </c>
      <c r="D1379" s="224" t="s">
        <v>74</v>
      </c>
      <c r="E1379" s="1">
        <v>179</v>
      </c>
      <c r="F1379" s="224">
        <v>8</v>
      </c>
      <c r="G1379" s="1">
        <f t="shared" si="83"/>
        <v>1432</v>
      </c>
      <c r="H1379" s="224"/>
      <c r="I1379" s="224"/>
      <c r="J1379" s="224"/>
      <c r="K1379" s="224"/>
      <c r="L1379" s="224"/>
      <c r="M1379" s="1"/>
      <c r="N1379" s="1"/>
      <c r="O1379" s="1"/>
      <c r="P1379" s="19"/>
    </row>
    <row r="1380" spans="1:16">
      <c r="A1380" s="224">
        <v>4</v>
      </c>
      <c r="B1380" s="224" t="s">
        <v>1572</v>
      </c>
      <c r="C1380" s="28" t="s">
        <v>1573</v>
      </c>
      <c r="D1380" s="224" t="s">
        <v>74</v>
      </c>
      <c r="E1380" s="1">
        <v>48</v>
      </c>
      <c r="F1380" s="224">
        <v>37</v>
      </c>
      <c r="G1380" s="1">
        <f t="shared" si="83"/>
        <v>1776</v>
      </c>
      <c r="H1380" s="224"/>
      <c r="I1380" s="224"/>
      <c r="J1380" s="224"/>
      <c r="K1380" s="224"/>
      <c r="L1380" s="224"/>
      <c r="M1380" s="1"/>
      <c r="N1380" s="1"/>
      <c r="O1380" s="1"/>
      <c r="P1380" s="19"/>
    </row>
    <row r="1381" spans="1:16">
      <c r="A1381" s="224">
        <v>5</v>
      </c>
      <c r="B1381" s="224" t="s">
        <v>1574</v>
      </c>
      <c r="C1381" s="28" t="s">
        <v>1575</v>
      </c>
      <c r="D1381" s="224" t="s">
        <v>135</v>
      </c>
      <c r="E1381" s="1">
        <v>1995</v>
      </c>
      <c r="F1381" s="224">
        <v>5</v>
      </c>
      <c r="G1381" s="1">
        <f t="shared" si="83"/>
        <v>9975</v>
      </c>
      <c r="H1381" s="224"/>
      <c r="I1381" s="224"/>
      <c r="J1381" s="224"/>
      <c r="K1381" s="224"/>
      <c r="L1381" s="224"/>
      <c r="M1381" s="1"/>
      <c r="N1381" s="1"/>
      <c r="O1381" s="1"/>
      <c r="P1381" s="19"/>
    </row>
    <row r="1382" spans="1:16">
      <c r="A1382" s="224">
        <v>6</v>
      </c>
      <c r="B1382" s="224"/>
      <c r="C1382" s="28" t="s">
        <v>1576</v>
      </c>
      <c r="D1382" s="224" t="s">
        <v>135</v>
      </c>
      <c r="E1382" s="1">
        <v>24.8</v>
      </c>
      <c r="F1382" s="224">
        <f>79-4-2-2-4-2-5-2-2-2-2-3-2</f>
        <v>47</v>
      </c>
      <c r="G1382" s="1">
        <f t="shared" si="83"/>
        <v>1165.6000000000001</v>
      </c>
      <c r="H1382" s="224"/>
      <c r="I1382" s="224"/>
      <c r="J1382" s="224"/>
      <c r="K1382" s="224"/>
      <c r="L1382" s="224"/>
      <c r="M1382" s="1"/>
      <c r="N1382" s="1"/>
      <c r="O1382" s="1"/>
      <c r="P1382" s="19"/>
    </row>
    <row r="1383" spans="1:16">
      <c r="A1383" s="224">
        <v>7</v>
      </c>
      <c r="B1383" s="224" t="s">
        <v>1577</v>
      </c>
      <c r="C1383" s="28" t="s">
        <v>1578</v>
      </c>
      <c r="D1383" s="224" t="s">
        <v>28</v>
      </c>
      <c r="E1383" s="1">
        <v>3151.78</v>
      </c>
      <c r="F1383" s="224">
        <f>150-25-5-10-6-5-9-12-15</f>
        <v>63</v>
      </c>
      <c r="G1383" s="1">
        <f t="shared" si="83"/>
        <v>198562.14</v>
      </c>
      <c r="H1383" s="224"/>
      <c r="I1383" s="224"/>
      <c r="J1383" s="224"/>
      <c r="K1383" s="224"/>
      <c r="L1383" s="224"/>
      <c r="M1383" s="1"/>
      <c r="N1383" s="1"/>
      <c r="O1383" s="1"/>
      <c r="P1383" s="19"/>
    </row>
    <row r="1384" spans="1:16">
      <c r="A1384" s="224">
        <v>8</v>
      </c>
      <c r="B1384" s="224" t="s">
        <v>1579</v>
      </c>
      <c r="C1384" s="28" t="s">
        <v>1580</v>
      </c>
      <c r="D1384" s="224" t="s">
        <v>135</v>
      </c>
      <c r="E1384" s="1">
        <v>283.75</v>
      </c>
      <c r="F1384" s="224">
        <v>30</v>
      </c>
      <c r="G1384" s="1">
        <f t="shared" si="83"/>
        <v>8512.5</v>
      </c>
      <c r="H1384" s="224"/>
      <c r="I1384" s="224"/>
      <c r="J1384" s="224"/>
      <c r="K1384" s="224"/>
      <c r="L1384" s="224"/>
      <c r="M1384" s="1"/>
      <c r="N1384" s="1"/>
      <c r="O1384" s="1"/>
      <c r="P1384" s="19"/>
    </row>
    <row r="1385" spans="1:16">
      <c r="A1385" s="224">
        <v>9</v>
      </c>
      <c r="B1385" s="224" t="s">
        <v>1581</v>
      </c>
      <c r="C1385" s="28" t="s">
        <v>1582</v>
      </c>
      <c r="D1385" s="224" t="s">
        <v>135</v>
      </c>
      <c r="E1385" s="1">
        <v>408.6</v>
      </c>
      <c r="F1385" s="224">
        <v>30</v>
      </c>
      <c r="G1385" s="1">
        <f t="shared" si="83"/>
        <v>12258</v>
      </c>
      <c r="H1385" s="224"/>
      <c r="I1385" s="224"/>
      <c r="J1385" s="224"/>
      <c r="K1385" s="224"/>
      <c r="L1385" s="224"/>
      <c r="M1385" s="1"/>
      <c r="N1385" s="1"/>
      <c r="O1385" s="1"/>
      <c r="P1385" s="19"/>
    </row>
    <row r="1386" spans="1:16">
      <c r="A1386" s="224">
        <v>10</v>
      </c>
      <c r="B1386" s="224" t="s">
        <v>1583</v>
      </c>
      <c r="C1386" s="28" t="s">
        <v>1584</v>
      </c>
      <c r="D1386" s="224" t="s">
        <v>135</v>
      </c>
      <c r="E1386" s="1">
        <v>272.39999999999998</v>
      </c>
      <c r="F1386" s="224">
        <v>10</v>
      </c>
      <c r="G1386" s="1">
        <f t="shared" si="83"/>
        <v>2724</v>
      </c>
      <c r="H1386" s="224"/>
      <c r="I1386" s="224"/>
      <c r="J1386" s="224"/>
      <c r="K1386" s="224"/>
      <c r="L1386" s="224"/>
      <c r="M1386" s="1"/>
      <c r="N1386" s="1"/>
      <c r="O1386" s="1"/>
      <c r="P1386" s="19"/>
    </row>
    <row r="1387" spans="1:16">
      <c r="A1387" s="224">
        <v>11</v>
      </c>
      <c r="B1387" s="224" t="s">
        <v>1585</v>
      </c>
      <c r="C1387" s="28" t="s">
        <v>1586</v>
      </c>
      <c r="D1387" s="224" t="s">
        <v>74</v>
      </c>
      <c r="E1387" s="1">
        <v>278.10000000000002</v>
      </c>
      <c r="F1387" s="224">
        <v>42</v>
      </c>
      <c r="G1387" s="1">
        <f t="shared" si="83"/>
        <v>11680.2</v>
      </c>
      <c r="H1387" s="224"/>
      <c r="I1387" s="224"/>
      <c r="J1387" s="224"/>
      <c r="K1387" s="224"/>
      <c r="L1387" s="224"/>
      <c r="M1387" s="1"/>
      <c r="N1387" s="1"/>
      <c r="O1387" s="1"/>
      <c r="P1387" s="19"/>
    </row>
    <row r="1388" spans="1:16">
      <c r="A1388" s="224">
        <v>12</v>
      </c>
      <c r="B1388" s="224"/>
      <c r="C1388" s="28" t="s">
        <v>1587</v>
      </c>
      <c r="D1388" s="224" t="s">
        <v>135</v>
      </c>
      <c r="E1388" s="1">
        <v>1657.1</v>
      </c>
      <c r="F1388" s="224">
        <v>15</v>
      </c>
      <c r="G1388" s="1">
        <f t="shared" si="83"/>
        <v>24856.5</v>
      </c>
      <c r="H1388" s="224"/>
      <c r="I1388" s="224"/>
      <c r="J1388" s="224"/>
      <c r="K1388" s="224"/>
      <c r="L1388" s="224"/>
      <c r="M1388" s="1"/>
      <c r="N1388" s="1"/>
      <c r="O1388" s="1"/>
      <c r="P1388" s="19"/>
    </row>
    <row r="1389" spans="1:16">
      <c r="A1389" s="224">
        <v>13</v>
      </c>
      <c r="B1389" s="224" t="s">
        <v>1588</v>
      </c>
      <c r="C1389" s="28" t="s">
        <v>1589</v>
      </c>
      <c r="D1389" s="224" t="s">
        <v>74</v>
      </c>
      <c r="E1389" s="1">
        <v>350</v>
      </c>
      <c r="F1389" s="224">
        <v>1</v>
      </c>
      <c r="G1389" s="1">
        <f t="shared" si="83"/>
        <v>350</v>
      </c>
      <c r="H1389" s="224"/>
      <c r="I1389" s="224"/>
      <c r="J1389" s="224"/>
      <c r="K1389" s="224"/>
      <c r="L1389" s="224"/>
      <c r="M1389" s="1"/>
      <c r="N1389" s="1"/>
      <c r="O1389" s="1"/>
      <c r="P1389" s="19"/>
    </row>
    <row r="1390" spans="1:16">
      <c r="A1390" s="224">
        <v>14</v>
      </c>
      <c r="B1390" s="224" t="s">
        <v>1590</v>
      </c>
      <c r="C1390" s="28" t="s">
        <v>1591</v>
      </c>
      <c r="D1390" s="224" t="s">
        <v>74</v>
      </c>
      <c r="E1390" s="1">
        <v>350</v>
      </c>
      <c r="F1390" s="224">
        <v>1</v>
      </c>
      <c r="G1390" s="1">
        <f t="shared" si="83"/>
        <v>350</v>
      </c>
      <c r="H1390" s="224"/>
      <c r="I1390" s="224"/>
      <c r="J1390" s="224"/>
      <c r="K1390" s="224"/>
      <c r="L1390" s="224"/>
      <c r="M1390" s="1"/>
      <c r="N1390" s="1"/>
      <c r="O1390" s="1"/>
      <c r="P1390" s="19"/>
    </row>
    <row r="1391" spans="1:16">
      <c r="A1391" s="224">
        <v>15</v>
      </c>
      <c r="B1391" s="224" t="s">
        <v>1592</v>
      </c>
      <c r="C1391" s="28" t="s">
        <v>1593</v>
      </c>
      <c r="D1391" s="224" t="s">
        <v>74</v>
      </c>
      <c r="E1391" s="1">
        <v>350</v>
      </c>
      <c r="F1391" s="224">
        <v>1</v>
      </c>
      <c r="G1391" s="1">
        <f t="shared" si="83"/>
        <v>350</v>
      </c>
      <c r="H1391" s="224"/>
      <c r="I1391" s="224"/>
      <c r="J1391" s="224"/>
      <c r="K1391" s="224"/>
      <c r="L1391" s="224"/>
      <c r="M1391" s="1"/>
      <c r="N1391" s="1"/>
      <c r="O1391" s="1"/>
      <c r="P1391" s="19"/>
    </row>
    <row r="1392" spans="1:16">
      <c r="A1392" s="224">
        <v>16</v>
      </c>
      <c r="B1392" s="224" t="s">
        <v>1594</v>
      </c>
      <c r="C1392" s="28" t="s">
        <v>1595</v>
      </c>
      <c r="D1392" s="224" t="s">
        <v>74</v>
      </c>
      <c r="E1392" s="1">
        <v>350</v>
      </c>
      <c r="F1392" s="224">
        <v>1</v>
      </c>
      <c r="G1392" s="1">
        <f t="shared" si="83"/>
        <v>350</v>
      </c>
      <c r="H1392" s="224"/>
      <c r="I1392" s="224"/>
      <c r="J1392" s="224"/>
      <c r="K1392" s="224"/>
      <c r="L1392" s="224"/>
      <c r="M1392" s="1"/>
      <c r="N1392" s="1"/>
      <c r="O1392" s="1"/>
      <c r="P1392" s="19"/>
    </row>
    <row r="1393" spans="1:16">
      <c r="A1393" s="224">
        <v>17</v>
      </c>
      <c r="B1393" s="224" t="s">
        <v>1596</v>
      </c>
      <c r="C1393" s="28" t="s">
        <v>1597</v>
      </c>
      <c r="D1393" s="224" t="s">
        <v>74</v>
      </c>
      <c r="E1393" s="1">
        <v>350</v>
      </c>
      <c r="F1393" s="224">
        <v>1</v>
      </c>
      <c r="G1393" s="1">
        <f t="shared" si="83"/>
        <v>350</v>
      </c>
      <c r="H1393" s="224"/>
      <c r="I1393" s="224"/>
      <c r="J1393" s="224"/>
      <c r="K1393" s="224"/>
      <c r="L1393" s="224"/>
      <c r="M1393" s="1"/>
      <c r="N1393" s="1"/>
      <c r="O1393" s="1"/>
      <c r="P1393" s="19"/>
    </row>
    <row r="1394" spans="1:16">
      <c r="A1394" s="224">
        <v>18</v>
      </c>
      <c r="B1394" s="224" t="s">
        <v>1598</v>
      </c>
      <c r="C1394" s="28" t="s">
        <v>1599</v>
      </c>
      <c r="D1394" s="224" t="s">
        <v>135</v>
      </c>
      <c r="E1394" s="1">
        <v>38.590000000000003</v>
      </c>
      <c r="F1394" s="224">
        <v>19</v>
      </c>
      <c r="G1394" s="1">
        <f t="shared" si="83"/>
        <v>733.21</v>
      </c>
      <c r="H1394" s="224"/>
      <c r="I1394" s="224"/>
      <c r="J1394" s="224"/>
      <c r="K1394" s="224"/>
      <c r="L1394" s="224"/>
      <c r="M1394" s="1"/>
      <c r="N1394" s="1"/>
      <c r="O1394" s="1"/>
      <c r="P1394" s="19"/>
    </row>
    <row r="1395" spans="1:16">
      <c r="A1395" s="224">
        <v>19</v>
      </c>
      <c r="B1395" s="224" t="s">
        <v>1600</v>
      </c>
      <c r="C1395" s="28" t="s">
        <v>1601</v>
      </c>
      <c r="D1395" s="224" t="s">
        <v>135</v>
      </c>
      <c r="E1395" s="1">
        <v>96.48</v>
      </c>
      <c r="F1395" s="224">
        <f>18-3</f>
        <v>15</v>
      </c>
      <c r="G1395" s="1">
        <f t="shared" si="83"/>
        <v>1447.2</v>
      </c>
      <c r="H1395" s="224"/>
      <c r="I1395" s="224"/>
      <c r="J1395" s="224"/>
      <c r="K1395" s="224"/>
      <c r="L1395" s="224"/>
      <c r="M1395" s="1"/>
      <c r="N1395" s="1"/>
      <c r="O1395" s="1"/>
      <c r="P1395" s="19"/>
    </row>
    <row r="1396" spans="1:16">
      <c r="A1396" s="224">
        <v>20</v>
      </c>
      <c r="B1396" s="224" t="s">
        <v>1602</v>
      </c>
      <c r="C1396" s="28" t="s">
        <v>1603</v>
      </c>
      <c r="D1396" s="224" t="s">
        <v>135</v>
      </c>
      <c r="E1396" s="1">
        <v>54.94</v>
      </c>
      <c r="F1396" s="224">
        <v>68</v>
      </c>
      <c r="G1396" s="1">
        <f t="shared" si="83"/>
        <v>3735.92</v>
      </c>
      <c r="H1396" s="224"/>
      <c r="I1396" s="224"/>
      <c r="J1396" s="224"/>
      <c r="K1396" s="224"/>
      <c r="L1396" s="224"/>
      <c r="M1396" s="1"/>
      <c r="N1396" s="1"/>
      <c r="O1396" s="1"/>
      <c r="P1396" s="19"/>
    </row>
    <row r="1397" spans="1:16">
      <c r="A1397" s="224">
        <v>21</v>
      </c>
      <c r="B1397" s="224" t="s">
        <v>1604</v>
      </c>
      <c r="C1397" s="28" t="s">
        <v>1605</v>
      </c>
      <c r="D1397" s="224" t="s">
        <v>135</v>
      </c>
      <c r="E1397" s="1">
        <v>54.94</v>
      </c>
      <c r="F1397" s="224">
        <f>68-4-2-6</f>
        <v>56</v>
      </c>
      <c r="G1397" s="1">
        <f t="shared" si="83"/>
        <v>3076.64</v>
      </c>
      <c r="H1397" s="224"/>
      <c r="I1397" s="224"/>
      <c r="J1397" s="224"/>
      <c r="K1397" s="224"/>
      <c r="L1397" s="224"/>
      <c r="M1397" s="1"/>
      <c r="N1397" s="1"/>
      <c r="O1397" s="1"/>
      <c r="P1397" s="19"/>
    </row>
    <row r="1398" spans="1:16">
      <c r="A1398" s="224">
        <v>22</v>
      </c>
      <c r="B1398" s="224" t="s">
        <v>1606</v>
      </c>
      <c r="C1398" s="28" t="s">
        <v>1607</v>
      </c>
      <c r="D1398" s="224" t="s">
        <v>135</v>
      </c>
      <c r="E1398" s="1">
        <v>54.94</v>
      </c>
      <c r="F1398" s="224">
        <f>60-4-2-3</f>
        <v>51</v>
      </c>
      <c r="G1398" s="1">
        <f t="shared" si="83"/>
        <v>2801.94</v>
      </c>
      <c r="H1398" s="224"/>
      <c r="I1398" s="224"/>
      <c r="J1398" s="224"/>
      <c r="K1398" s="224"/>
      <c r="L1398" s="224"/>
      <c r="M1398" s="1"/>
      <c r="N1398" s="1"/>
      <c r="O1398" s="1"/>
      <c r="P1398" s="19"/>
    </row>
    <row r="1399" spans="1:16">
      <c r="A1399" s="224">
        <v>23</v>
      </c>
      <c r="B1399" s="224" t="s">
        <v>1608</v>
      </c>
      <c r="C1399" s="28" t="s">
        <v>1609</v>
      </c>
      <c r="D1399" s="224" t="s">
        <v>135</v>
      </c>
      <c r="E1399" s="1">
        <v>624.25</v>
      </c>
      <c r="F1399" s="224">
        <f>7-1-1</f>
        <v>5</v>
      </c>
      <c r="G1399" s="1">
        <f t="shared" si="83"/>
        <v>3121.25</v>
      </c>
      <c r="H1399" s="224"/>
      <c r="I1399" s="224"/>
      <c r="J1399" s="224"/>
      <c r="K1399" s="224"/>
      <c r="L1399" s="224"/>
      <c r="M1399" s="1"/>
      <c r="N1399" s="1"/>
      <c r="O1399" s="1"/>
      <c r="P1399" s="19"/>
    </row>
    <row r="1400" spans="1:16">
      <c r="A1400" s="224">
        <v>24</v>
      </c>
      <c r="B1400" s="224" t="s">
        <v>1610</v>
      </c>
      <c r="C1400" s="28" t="s">
        <v>1611</v>
      </c>
      <c r="D1400" s="224" t="s">
        <v>135</v>
      </c>
      <c r="E1400" s="1">
        <v>90.8</v>
      </c>
      <c r="F1400" s="224">
        <v>7</v>
      </c>
      <c r="G1400" s="1">
        <f t="shared" si="83"/>
        <v>635.6</v>
      </c>
      <c r="H1400" s="224"/>
      <c r="I1400" s="224"/>
      <c r="J1400" s="224"/>
      <c r="K1400" s="224"/>
      <c r="L1400" s="224"/>
      <c r="M1400" s="1"/>
      <c r="N1400" s="1"/>
      <c r="O1400" s="1"/>
      <c r="P1400" s="19"/>
    </row>
    <row r="1401" spans="1:16">
      <c r="A1401" s="224">
        <v>25</v>
      </c>
      <c r="B1401" s="224" t="s">
        <v>1612</v>
      </c>
      <c r="C1401" s="28" t="s">
        <v>1613</v>
      </c>
      <c r="D1401" s="224" t="s">
        <v>135</v>
      </c>
      <c r="E1401" s="1">
        <v>90.8</v>
      </c>
      <c r="F1401" s="224">
        <f>10-1-1</f>
        <v>8</v>
      </c>
      <c r="G1401" s="1">
        <f t="shared" si="83"/>
        <v>726.4</v>
      </c>
      <c r="H1401" s="224"/>
      <c r="I1401" s="224"/>
      <c r="J1401" s="224"/>
      <c r="K1401" s="224"/>
      <c r="L1401" s="224"/>
      <c r="M1401" s="1"/>
      <c r="N1401" s="1"/>
      <c r="O1401" s="1"/>
      <c r="P1401" s="19"/>
    </row>
    <row r="1402" spans="1:16">
      <c r="A1402" s="224">
        <v>26</v>
      </c>
      <c r="B1402" s="224" t="s">
        <v>1614</v>
      </c>
      <c r="C1402" s="28" t="s">
        <v>1615</v>
      </c>
      <c r="D1402" s="224" t="s">
        <v>135</v>
      </c>
      <c r="E1402" s="1">
        <v>90.8</v>
      </c>
      <c r="F1402" s="224">
        <f>25-1</f>
        <v>24</v>
      </c>
      <c r="G1402" s="1">
        <f t="shared" si="83"/>
        <v>2179.1999999999998</v>
      </c>
      <c r="H1402" s="224"/>
      <c r="I1402" s="224"/>
      <c r="J1402" s="224"/>
      <c r="K1402" s="224"/>
      <c r="L1402" s="224"/>
      <c r="M1402" s="1"/>
      <c r="N1402" s="1"/>
      <c r="O1402" s="1"/>
      <c r="P1402" s="19"/>
    </row>
    <row r="1403" spans="1:16">
      <c r="A1403" s="224">
        <v>27</v>
      </c>
      <c r="B1403" s="224"/>
      <c r="C1403" s="47" t="s">
        <v>1616</v>
      </c>
      <c r="D1403" s="224" t="s">
        <v>135</v>
      </c>
      <c r="E1403" s="1">
        <v>820.61</v>
      </c>
      <c r="F1403" s="224">
        <v>4</v>
      </c>
      <c r="G1403" s="1">
        <f t="shared" si="83"/>
        <v>3282.44</v>
      </c>
      <c r="H1403" s="224"/>
      <c r="I1403" s="224"/>
      <c r="J1403" s="224"/>
      <c r="K1403" s="224"/>
      <c r="L1403" s="224"/>
      <c r="M1403" s="1"/>
      <c r="N1403" s="1"/>
      <c r="O1403" s="1"/>
      <c r="P1403" s="19"/>
    </row>
    <row r="1404" spans="1:16">
      <c r="A1404" s="224">
        <v>28</v>
      </c>
      <c r="B1404" s="224" t="s">
        <v>1617</v>
      </c>
      <c r="C1404" s="47" t="s">
        <v>1618</v>
      </c>
      <c r="D1404" s="224" t="s">
        <v>135</v>
      </c>
      <c r="E1404" s="1">
        <v>1298.44</v>
      </c>
      <c r="F1404" s="224">
        <v>4</v>
      </c>
      <c r="G1404" s="1">
        <f t="shared" si="83"/>
        <v>5193.76</v>
      </c>
      <c r="H1404" s="224"/>
      <c r="I1404" s="224"/>
      <c r="J1404" s="224"/>
      <c r="K1404" s="224"/>
      <c r="L1404" s="224"/>
      <c r="M1404" s="1"/>
      <c r="N1404" s="1"/>
      <c r="O1404" s="1"/>
      <c r="P1404" s="19"/>
    </row>
    <row r="1405" spans="1:16">
      <c r="A1405" s="224">
        <v>29</v>
      </c>
      <c r="B1405" s="224" t="s">
        <v>1619</v>
      </c>
      <c r="C1405" s="47" t="s">
        <v>1620</v>
      </c>
      <c r="D1405" s="224" t="s">
        <v>135</v>
      </c>
      <c r="E1405" s="1">
        <v>337037.7</v>
      </c>
      <c r="F1405" s="224">
        <v>3</v>
      </c>
      <c r="G1405" s="1">
        <f t="shared" si="83"/>
        <v>1011113.1000000001</v>
      </c>
      <c r="H1405" s="224"/>
      <c r="I1405" s="224"/>
      <c r="J1405" s="224"/>
      <c r="K1405" s="224"/>
      <c r="L1405" s="224"/>
      <c r="M1405" s="1"/>
      <c r="N1405" s="1"/>
      <c r="O1405" s="1"/>
      <c r="P1405" s="19"/>
    </row>
    <row r="1406" spans="1:16">
      <c r="A1406" s="224">
        <v>30</v>
      </c>
      <c r="B1406" s="224"/>
      <c r="C1406" s="47" t="s">
        <v>1621</v>
      </c>
      <c r="D1406" s="224" t="s">
        <v>135</v>
      </c>
      <c r="E1406" s="1">
        <v>458887.83999999997</v>
      </c>
      <c r="F1406" s="224">
        <v>3</v>
      </c>
      <c r="G1406" s="1">
        <f t="shared" si="83"/>
        <v>1376663.52</v>
      </c>
      <c r="H1406" s="224"/>
      <c r="I1406" s="224"/>
      <c r="J1406" s="224"/>
      <c r="K1406" s="224"/>
      <c r="L1406" s="224"/>
      <c r="M1406" s="1"/>
      <c r="N1406" s="1"/>
      <c r="O1406" s="1"/>
      <c r="P1406" s="19"/>
    </row>
    <row r="1407" spans="1:16">
      <c r="A1407" s="224">
        <v>31</v>
      </c>
      <c r="B1407" s="224"/>
      <c r="C1407" s="47" t="s">
        <v>1622</v>
      </c>
      <c r="D1407" s="224" t="s">
        <v>135</v>
      </c>
      <c r="E1407" s="1">
        <v>454300</v>
      </c>
      <c r="F1407" s="224">
        <v>3</v>
      </c>
      <c r="G1407" s="1">
        <f t="shared" si="83"/>
        <v>1362900</v>
      </c>
      <c r="H1407" s="224"/>
      <c r="I1407" s="224"/>
      <c r="J1407" s="224"/>
      <c r="K1407" s="224"/>
      <c r="L1407" s="224"/>
      <c r="M1407" s="1"/>
      <c r="N1407" s="1"/>
      <c r="O1407" s="1"/>
      <c r="P1407" s="19"/>
    </row>
    <row r="1408" spans="1:16">
      <c r="A1408" s="224">
        <v>32</v>
      </c>
      <c r="B1408" s="224"/>
      <c r="C1408" s="47" t="s">
        <v>1623</v>
      </c>
      <c r="D1408" s="224" t="s">
        <v>135</v>
      </c>
      <c r="E1408" s="1">
        <v>247800</v>
      </c>
      <c r="F1408" s="224">
        <v>3</v>
      </c>
      <c r="G1408" s="1">
        <f t="shared" si="83"/>
        <v>743400</v>
      </c>
      <c r="H1408" s="224"/>
      <c r="I1408" s="224"/>
      <c r="J1408" s="224"/>
      <c r="K1408" s="224"/>
      <c r="L1408" s="224"/>
      <c r="M1408" s="1"/>
      <c r="N1408" s="1"/>
      <c r="O1408" s="1"/>
      <c r="P1408" s="19"/>
    </row>
    <row r="1409" spans="1:16">
      <c r="A1409" s="224">
        <v>33</v>
      </c>
      <c r="B1409" s="224" t="s">
        <v>1624</v>
      </c>
      <c r="C1409" s="47" t="s">
        <v>1625</v>
      </c>
      <c r="D1409" s="224" t="s">
        <v>135</v>
      </c>
      <c r="E1409" s="1">
        <v>4859.16</v>
      </c>
      <c r="F1409" s="224">
        <f>6-1-1</f>
        <v>4</v>
      </c>
      <c r="G1409" s="1">
        <f t="shared" si="83"/>
        <v>19436.64</v>
      </c>
      <c r="H1409" s="224"/>
      <c r="I1409" s="224"/>
      <c r="J1409" s="224"/>
      <c r="K1409" s="224"/>
      <c r="L1409" s="224"/>
      <c r="M1409" s="1"/>
      <c r="N1409" s="1"/>
      <c r="O1409" s="1"/>
      <c r="P1409" s="19"/>
    </row>
    <row r="1410" spans="1:16" ht="25.5">
      <c r="A1410" s="224">
        <v>34</v>
      </c>
      <c r="B1410" s="224" t="s">
        <v>1626</v>
      </c>
      <c r="C1410" s="47" t="s">
        <v>1627</v>
      </c>
      <c r="D1410" s="224" t="s">
        <v>135</v>
      </c>
      <c r="E1410" s="1">
        <v>4859.16</v>
      </c>
      <c r="F1410" s="224">
        <f>4-1-1</f>
        <v>2</v>
      </c>
      <c r="G1410" s="1">
        <f t="shared" si="83"/>
        <v>9718.32</v>
      </c>
      <c r="H1410" s="224"/>
      <c r="I1410" s="224"/>
      <c r="J1410" s="224"/>
      <c r="K1410" s="224"/>
      <c r="L1410" s="224"/>
      <c r="M1410" s="1"/>
      <c r="N1410" s="1"/>
      <c r="O1410" s="1"/>
      <c r="P1410" s="19"/>
    </row>
    <row r="1411" spans="1:16">
      <c r="A1411" s="224">
        <v>35</v>
      </c>
      <c r="B1411" s="224" t="s">
        <v>1628</v>
      </c>
      <c r="C1411" s="47" t="s">
        <v>1629</v>
      </c>
      <c r="D1411" s="224" t="s">
        <v>74</v>
      </c>
      <c r="E1411" s="1">
        <v>2839.56</v>
      </c>
      <c r="F1411" s="224">
        <v>1</v>
      </c>
      <c r="G1411" s="1">
        <f t="shared" si="83"/>
        <v>2839.56</v>
      </c>
      <c r="H1411" s="224"/>
      <c r="I1411" s="224"/>
      <c r="J1411" s="224"/>
      <c r="K1411" s="224"/>
      <c r="L1411" s="224"/>
      <c r="M1411" s="1"/>
      <c r="N1411" s="1"/>
      <c r="O1411" s="1"/>
      <c r="P1411" s="19"/>
    </row>
    <row r="1412" spans="1:16">
      <c r="A1412" s="224">
        <v>36</v>
      </c>
      <c r="B1412" s="224" t="s">
        <v>1630</v>
      </c>
      <c r="C1412" s="47" t="s">
        <v>1631</v>
      </c>
      <c r="D1412" s="224" t="s">
        <v>135</v>
      </c>
      <c r="E1412" s="1">
        <v>3483.81</v>
      </c>
      <c r="F1412" s="224">
        <v>2</v>
      </c>
      <c r="G1412" s="1">
        <f t="shared" si="83"/>
        <v>6967.62</v>
      </c>
      <c r="H1412" s="224"/>
      <c r="I1412" s="224"/>
      <c r="J1412" s="224"/>
      <c r="K1412" s="224"/>
      <c r="L1412" s="224"/>
      <c r="M1412" s="1"/>
      <c r="N1412" s="1"/>
      <c r="O1412" s="1"/>
      <c r="P1412" s="19"/>
    </row>
    <row r="1413" spans="1:16">
      <c r="A1413" s="224">
        <v>37</v>
      </c>
      <c r="B1413" s="224" t="s">
        <v>1632</v>
      </c>
      <c r="C1413" s="47" t="s">
        <v>1633</v>
      </c>
      <c r="D1413" s="224" t="s">
        <v>135</v>
      </c>
      <c r="E1413" s="1">
        <v>16434.5</v>
      </c>
      <c r="F1413" s="224">
        <v>1</v>
      </c>
      <c r="G1413" s="1">
        <f t="shared" si="83"/>
        <v>16434.5</v>
      </c>
      <c r="H1413" s="224"/>
      <c r="I1413" s="224"/>
      <c r="J1413" s="224"/>
      <c r="K1413" s="224"/>
      <c r="L1413" s="224"/>
      <c r="M1413" s="1"/>
      <c r="N1413" s="1"/>
      <c r="O1413" s="1"/>
      <c r="P1413" s="19"/>
    </row>
    <row r="1414" spans="1:16" ht="25.5">
      <c r="A1414" s="224">
        <v>38</v>
      </c>
      <c r="B1414" s="224" t="s">
        <v>1634</v>
      </c>
      <c r="C1414" s="47" t="s">
        <v>1635</v>
      </c>
      <c r="D1414" s="224" t="s">
        <v>135</v>
      </c>
      <c r="E1414" s="1">
        <v>2832</v>
      </c>
      <c r="F1414" s="224">
        <v>11</v>
      </c>
      <c r="G1414" s="1">
        <f t="shared" si="83"/>
        <v>31152</v>
      </c>
      <c r="H1414" s="224"/>
      <c r="I1414" s="224"/>
      <c r="J1414" s="224"/>
      <c r="K1414" s="224"/>
      <c r="L1414" s="224"/>
      <c r="M1414" s="1"/>
      <c r="N1414" s="1"/>
      <c r="O1414" s="1"/>
      <c r="P1414" s="19"/>
    </row>
    <row r="1415" spans="1:16" ht="25.5">
      <c r="A1415" s="224">
        <v>39</v>
      </c>
      <c r="B1415" s="224" t="s">
        <v>1636</v>
      </c>
      <c r="C1415" s="47" t="s">
        <v>1637</v>
      </c>
      <c r="D1415" s="224" t="s">
        <v>135</v>
      </c>
      <c r="E1415" s="1">
        <v>2718.5</v>
      </c>
      <c r="F1415" s="224">
        <v>11</v>
      </c>
      <c r="G1415" s="1">
        <f t="shared" si="83"/>
        <v>29903.5</v>
      </c>
      <c r="H1415" s="224"/>
      <c r="I1415" s="224"/>
      <c r="J1415" s="224"/>
      <c r="K1415" s="224"/>
      <c r="L1415" s="224"/>
      <c r="M1415" s="1"/>
      <c r="N1415" s="1"/>
      <c r="O1415" s="1"/>
      <c r="P1415" s="19"/>
    </row>
    <row r="1416" spans="1:16">
      <c r="A1416" s="224">
        <v>40</v>
      </c>
      <c r="B1416" s="224" t="s">
        <v>1638</v>
      </c>
      <c r="C1416" s="47" t="s">
        <v>1639</v>
      </c>
      <c r="D1416" s="224" t="s">
        <v>135</v>
      </c>
      <c r="E1416" s="1">
        <v>2154.23</v>
      </c>
      <c r="F1416" s="224">
        <f>3-1-1</f>
        <v>1</v>
      </c>
      <c r="G1416" s="1">
        <f t="shared" si="83"/>
        <v>2154.23</v>
      </c>
      <c r="H1416" s="224"/>
      <c r="I1416" s="224"/>
      <c r="J1416" s="224"/>
      <c r="K1416" s="224"/>
      <c r="L1416" s="224"/>
      <c r="M1416" s="1"/>
      <c r="N1416" s="1"/>
      <c r="O1416" s="1"/>
      <c r="P1416" s="19"/>
    </row>
    <row r="1417" spans="1:16" ht="25.5">
      <c r="A1417" s="224">
        <v>41</v>
      </c>
      <c r="B1417" s="224" t="s">
        <v>1624</v>
      </c>
      <c r="C1417" s="47" t="s">
        <v>1640</v>
      </c>
      <c r="D1417" s="224" t="s">
        <v>135</v>
      </c>
      <c r="E1417" s="1">
        <v>18207</v>
      </c>
      <c r="F1417" s="224">
        <v>2</v>
      </c>
      <c r="G1417" s="1">
        <f t="shared" si="83"/>
        <v>36414</v>
      </c>
      <c r="H1417" s="224"/>
      <c r="I1417" s="224"/>
      <c r="J1417" s="224"/>
      <c r="K1417" s="224"/>
      <c r="L1417" s="224"/>
      <c r="M1417" s="1"/>
      <c r="N1417" s="1"/>
      <c r="O1417" s="1"/>
      <c r="P1417" s="19"/>
    </row>
    <row r="1418" spans="1:16" ht="25.5">
      <c r="A1418" s="224">
        <v>42</v>
      </c>
      <c r="B1418" s="224" t="s">
        <v>1641</v>
      </c>
      <c r="C1418" s="47" t="s">
        <v>1642</v>
      </c>
      <c r="D1418" s="224" t="s">
        <v>135</v>
      </c>
      <c r="E1418" s="1">
        <v>16600.5</v>
      </c>
      <c r="F1418" s="224">
        <v>3</v>
      </c>
      <c r="G1418" s="1">
        <f t="shared" si="83"/>
        <v>49801.5</v>
      </c>
      <c r="H1418" s="224"/>
      <c r="I1418" s="224"/>
      <c r="J1418" s="224"/>
      <c r="K1418" s="224"/>
      <c r="L1418" s="224"/>
      <c r="M1418" s="1"/>
      <c r="N1418" s="1"/>
      <c r="O1418" s="1"/>
      <c r="P1418" s="19"/>
    </row>
    <row r="1419" spans="1:16">
      <c r="A1419" s="224">
        <v>43</v>
      </c>
      <c r="B1419" s="224" t="s">
        <v>1643</v>
      </c>
      <c r="C1419" s="47" t="s">
        <v>1644</v>
      </c>
      <c r="D1419" s="224" t="s">
        <v>135</v>
      </c>
      <c r="E1419" s="1">
        <v>4131</v>
      </c>
      <c r="F1419" s="224">
        <v>2</v>
      </c>
      <c r="G1419" s="1">
        <f t="shared" si="83"/>
        <v>8262</v>
      </c>
      <c r="H1419" s="224"/>
      <c r="I1419" s="224"/>
      <c r="J1419" s="224"/>
      <c r="K1419" s="224"/>
      <c r="L1419" s="224"/>
      <c r="M1419" s="1"/>
      <c r="N1419" s="1"/>
      <c r="O1419" s="1"/>
      <c r="P1419" s="19"/>
    </row>
    <row r="1420" spans="1:16">
      <c r="A1420" s="224">
        <v>44</v>
      </c>
      <c r="B1420" s="224" t="s">
        <v>1645</v>
      </c>
      <c r="C1420" s="47" t="s">
        <v>1646</v>
      </c>
      <c r="D1420" s="224" t="s">
        <v>135</v>
      </c>
      <c r="E1420" s="1">
        <v>8160</v>
      </c>
      <c r="F1420" s="224">
        <v>2</v>
      </c>
      <c r="G1420" s="1">
        <f t="shared" si="83"/>
        <v>16320</v>
      </c>
      <c r="H1420" s="224"/>
      <c r="I1420" s="224"/>
      <c r="J1420" s="224"/>
      <c r="K1420" s="224"/>
      <c r="L1420" s="224"/>
      <c r="M1420" s="1"/>
      <c r="N1420" s="1"/>
      <c r="O1420" s="1"/>
      <c r="P1420" s="19"/>
    </row>
    <row r="1421" spans="1:16">
      <c r="A1421" s="224">
        <v>45</v>
      </c>
      <c r="B1421" s="224" t="s">
        <v>1647</v>
      </c>
      <c r="C1421" s="47" t="s">
        <v>1648</v>
      </c>
      <c r="D1421" s="224" t="s">
        <v>74</v>
      </c>
      <c r="E1421" s="1">
        <v>8160</v>
      </c>
      <c r="F1421" s="224">
        <v>1</v>
      </c>
      <c r="G1421" s="1">
        <f t="shared" si="83"/>
        <v>8160</v>
      </c>
      <c r="H1421" s="224"/>
      <c r="I1421" s="224"/>
      <c r="J1421" s="224"/>
      <c r="K1421" s="224"/>
      <c r="L1421" s="224"/>
      <c r="M1421" s="1"/>
      <c r="N1421" s="1"/>
      <c r="O1421" s="1"/>
      <c r="P1421" s="19"/>
    </row>
    <row r="1422" spans="1:16" ht="25.5">
      <c r="A1422" s="224">
        <v>46</v>
      </c>
      <c r="B1422" s="224" t="s">
        <v>1649</v>
      </c>
      <c r="C1422" s="47" t="s">
        <v>1650</v>
      </c>
      <c r="D1422" s="224" t="s">
        <v>135</v>
      </c>
      <c r="E1422" s="1">
        <v>4767</v>
      </c>
      <c r="F1422" s="224">
        <v>6</v>
      </c>
      <c r="G1422" s="1">
        <f t="shared" si="83"/>
        <v>28602</v>
      </c>
      <c r="H1422" s="224"/>
      <c r="I1422" s="224"/>
      <c r="J1422" s="224"/>
      <c r="K1422" s="224"/>
      <c r="L1422" s="224"/>
      <c r="M1422" s="1"/>
      <c r="N1422" s="1"/>
      <c r="O1422" s="1"/>
      <c r="P1422" s="19"/>
    </row>
    <row r="1423" spans="1:16" ht="25.5">
      <c r="A1423" s="224">
        <v>47</v>
      </c>
      <c r="B1423" s="224" t="s">
        <v>1651</v>
      </c>
      <c r="C1423" s="47" t="s">
        <v>1652</v>
      </c>
      <c r="D1423" s="224" t="s">
        <v>135</v>
      </c>
      <c r="E1423" s="1">
        <v>4710.25</v>
      </c>
      <c r="F1423" s="224">
        <v>8</v>
      </c>
      <c r="G1423" s="1">
        <f t="shared" si="83"/>
        <v>37682</v>
      </c>
      <c r="H1423" s="224"/>
      <c r="I1423" s="224"/>
      <c r="J1423" s="224"/>
      <c r="K1423" s="224"/>
      <c r="L1423" s="224"/>
      <c r="M1423" s="1"/>
      <c r="N1423" s="1"/>
      <c r="O1423" s="1"/>
      <c r="P1423" s="19"/>
    </row>
    <row r="1424" spans="1:16">
      <c r="A1424" s="224">
        <v>48</v>
      </c>
      <c r="B1424" s="224" t="s">
        <v>1653</v>
      </c>
      <c r="C1424" s="47" t="s">
        <v>1654</v>
      </c>
      <c r="D1424" s="224" t="s">
        <v>25</v>
      </c>
      <c r="E1424" s="1">
        <v>1900</v>
      </c>
      <c r="F1424" s="224">
        <v>2</v>
      </c>
      <c r="G1424" s="1">
        <f t="shared" si="83"/>
        <v>3800</v>
      </c>
      <c r="H1424" s="224"/>
      <c r="I1424" s="224"/>
      <c r="J1424" s="224"/>
      <c r="K1424" s="224"/>
      <c r="L1424" s="224"/>
      <c r="M1424" s="1"/>
      <c r="N1424" s="1"/>
      <c r="O1424" s="1"/>
      <c r="P1424" s="19"/>
    </row>
    <row r="1425" spans="1:16" ht="25.5">
      <c r="A1425" s="224">
        <v>49</v>
      </c>
      <c r="B1425" s="224" t="s">
        <v>1655</v>
      </c>
      <c r="C1425" s="47" t="s">
        <v>1656</v>
      </c>
      <c r="D1425" s="224" t="s">
        <v>135</v>
      </c>
      <c r="E1425" s="1">
        <v>4762.125</v>
      </c>
      <c r="F1425" s="224">
        <v>3</v>
      </c>
      <c r="G1425" s="1">
        <f t="shared" si="83"/>
        <v>14286.375</v>
      </c>
      <c r="H1425" s="224"/>
      <c r="I1425" s="224"/>
      <c r="J1425" s="224"/>
      <c r="K1425" s="224"/>
      <c r="L1425" s="224"/>
      <c r="M1425" s="1"/>
      <c r="N1425" s="1"/>
      <c r="O1425" s="1"/>
      <c r="P1425" s="19"/>
    </row>
    <row r="1426" spans="1:16">
      <c r="A1426" s="224">
        <v>50</v>
      </c>
      <c r="B1426" s="224" t="s">
        <v>1657</v>
      </c>
      <c r="C1426" s="47" t="s">
        <v>1658</v>
      </c>
      <c r="D1426" s="224" t="s">
        <v>135</v>
      </c>
      <c r="E1426" s="1">
        <v>1950.75</v>
      </c>
      <c r="F1426" s="224">
        <v>3</v>
      </c>
      <c r="G1426" s="1">
        <f t="shared" si="83"/>
        <v>5852.25</v>
      </c>
      <c r="H1426" s="224"/>
      <c r="I1426" s="224"/>
      <c r="J1426" s="224"/>
      <c r="K1426" s="224"/>
      <c r="L1426" s="224"/>
      <c r="M1426" s="1"/>
      <c r="N1426" s="1"/>
      <c r="O1426" s="1"/>
      <c r="P1426" s="19"/>
    </row>
    <row r="1427" spans="1:16" ht="25.5">
      <c r="A1427" s="224">
        <v>51</v>
      </c>
      <c r="B1427" s="224"/>
      <c r="C1427" s="47" t="s">
        <v>1659</v>
      </c>
      <c r="D1427" s="224" t="s">
        <v>135</v>
      </c>
      <c r="E1427" s="1">
        <v>1133.865</v>
      </c>
      <c r="F1427" s="224">
        <v>2</v>
      </c>
      <c r="G1427" s="1">
        <f t="shared" si="83"/>
        <v>2267.73</v>
      </c>
      <c r="H1427" s="224"/>
      <c r="I1427" s="224"/>
      <c r="J1427" s="224"/>
      <c r="K1427" s="224"/>
      <c r="L1427" s="224"/>
      <c r="M1427" s="1"/>
      <c r="N1427" s="1"/>
      <c r="O1427" s="1"/>
      <c r="P1427" s="19"/>
    </row>
    <row r="1428" spans="1:16" ht="25.5">
      <c r="A1428" s="224">
        <v>52</v>
      </c>
      <c r="B1428" s="224" t="s">
        <v>1660</v>
      </c>
      <c r="C1428" s="47" t="s">
        <v>1661</v>
      </c>
      <c r="D1428" s="224" t="s">
        <v>135</v>
      </c>
      <c r="E1428" s="1">
        <v>3620.65</v>
      </c>
      <c r="F1428" s="224">
        <f>8-1-2-1-1-1-1</f>
        <v>1</v>
      </c>
      <c r="G1428" s="1">
        <f t="shared" si="83"/>
        <v>3620.65</v>
      </c>
      <c r="H1428" s="224"/>
      <c r="I1428" s="224"/>
      <c r="J1428" s="224"/>
      <c r="K1428" s="224"/>
      <c r="L1428" s="224"/>
      <c r="M1428" s="1"/>
      <c r="N1428" s="1"/>
      <c r="O1428" s="1"/>
      <c r="P1428" s="19"/>
    </row>
    <row r="1429" spans="1:16" ht="25.5">
      <c r="A1429" s="224">
        <v>53</v>
      </c>
      <c r="B1429" s="224"/>
      <c r="C1429" s="47" t="s">
        <v>1662</v>
      </c>
      <c r="D1429" s="224" t="s">
        <v>135</v>
      </c>
      <c r="E1429" s="1">
        <v>2701.3</v>
      </c>
      <c r="F1429" s="224">
        <v>12</v>
      </c>
      <c r="G1429" s="1">
        <f t="shared" si="83"/>
        <v>32415.600000000002</v>
      </c>
      <c r="H1429" s="224"/>
      <c r="I1429" s="224"/>
      <c r="J1429" s="224"/>
      <c r="K1429" s="224"/>
      <c r="L1429" s="224"/>
      <c r="M1429" s="1"/>
      <c r="N1429" s="1"/>
      <c r="O1429" s="1"/>
      <c r="P1429" s="19"/>
    </row>
    <row r="1430" spans="1:16" ht="25.5">
      <c r="A1430" s="224">
        <v>54</v>
      </c>
      <c r="B1430" s="224"/>
      <c r="C1430" s="47" t="s">
        <v>1663</v>
      </c>
      <c r="D1430" s="224" t="s">
        <v>135</v>
      </c>
      <c r="E1430" s="1">
        <v>8910</v>
      </c>
      <c r="F1430" s="224">
        <f>12-3</f>
        <v>9</v>
      </c>
      <c r="G1430" s="1">
        <f t="shared" si="83"/>
        <v>80190</v>
      </c>
      <c r="H1430" s="224"/>
      <c r="I1430" s="224"/>
      <c r="J1430" s="224"/>
      <c r="K1430" s="224"/>
      <c r="L1430" s="224"/>
      <c r="M1430" s="1"/>
      <c r="N1430" s="1"/>
      <c r="O1430" s="1"/>
      <c r="P1430" s="19"/>
    </row>
    <row r="1431" spans="1:16" ht="25.5">
      <c r="A1431" s="224">
        <v>55</v>
      </c>
      <c r="B1431" s="224" t="s">
        <v>1664</v>
      </c>
      <c r="C1431" s="47" t="s">
        <v>1665</v>
      </c>
      <c r="D1431" s="224" t="s">
        <v>135</v>
      </c>
      <c r="E1431" s="1">
        <v>10945</v>
      </c>
      <c r="F1431" s="224">
        <v>2</v>
      </c>
      <c r="G1431" s="1">
        <f t="shared" si="83"/>
        <v>21890</v>
      </c>
      <c r="H1431" s="224"/>
      <c r="I1431" s="224"/>
      <c r="J1431" s="224"/>
      <c r="K1431" s="224"/>
      <c r="L1431" s="224"/>
      <c r="M1431" s="1"/>
      <c r="N1431" s="1"/>
      <c r="O1431" s="1"/>
      <c r="P1431" s="19"/>
    </row>
    <row r="1432" spans="1:16" ht="25.5">
      <c r="A1432" s="224">
        <v>56</v>
      </c>
      <c r="B1432" s="224"/>
      <c r="C1432" s="47" t="s">
        <v>1666</v>
      </c>
      <c r="D1432" s="224" t="s">
        <v>135</v>
      </c>
      <c r="E1432" s="1">
        <v>1283</v>
      </c>
      <c r="F1432" s="224">
        <v>4</v>
      </c>
      <c r="G1432" s="1">
        <f t="shared" si="83"/>
        <v>5132</v>
      </c>
      <c r="H1432" s="224"/>
      <c r="I1432" s="224"/>
      <c r="J1432" s="224"/>
      <c r="K1432" s="224"/>
      <c r="L1432" s="224"/>
      <c r="M1432" s="1"/>
      <c r="N1432" s="1"/>
      <c r="O1432" s="1"/>
      <c r="P1432" s="19"/>
    </row>
    <row r="1433" spans="1:16">
      <c r="A1433" s="224">
        <v>57</v>
      </c>
      <c r="B1433" s="224" t="s">
        <v>350</v>
      </c>
      <c r="C1433" s="47" t="s">
        <v>1667</v>
      </c>
      <c r="D1433" s="224" t="s">
        <v>135</v>
      </c>
      <c r="E1433" s="1">
        <v>8208</v>
      </c>
      <c r="F1433" s="224">
        <f>3-1-1</f>
        <v>1</v>
      </c>
      <c r="G1433" s="1">
        <f t="shared" si="83"/>
        <v>8208</v>
      </c>
      <c r="H1433" s="224"/>
      <c r="I1433" s="224"/>
      <c r="J1433" s="224"/>
      <c r="K1433" s="224"/>
      <c r="L1433" s="224"/>
      <c r="M1433" s="1"/>
      <c r="N1433" s="1"/>
      <c r="O1433" s="1"/>
      <c r="P1433" s="19"/>
    </row>
    <row r="1434" spans="1:16">
      <c r="A1434" s="224">
        <v>58</v>
      </c>
      <c r="B1434" s="224"/>
      <c r="C1434" s="47" t="s">
        <v>1668</v>
      </c>
      <c r="D1434" s="224" t="s">
        <v>135</v>
      </c>
      <c r="E1434" s="1">
        <v>100300</v>
      </c>
      <c r="F1434" s="224">
        <v>3</v>
      </c>
      <c r="G1434" s="1">
        <f t="shared" si="83"/>
        <v>300900</v>
      </c>
      <c r="H1434" s="224"/>
      <c r="I1434" s="224"/>
      <c r="J1434" s="224"/>
      <c r="K1434" s="224"/>
      <c r="L1434" s="224"/>
      <c r="M1434" s="1"/>
      <c r="N1434" s="1"/>
      <c r="O1434" s="1"/>
      <c r="P1434" s="19"/>
    </row>
    <row r="1435" spans="1:16">
      <c r="A1435" s="224">
        <v>59</v>
      </c>
      <c r="B1435" s="224"/>
      <c r="C1435" s="47" t="s">
        <v>1669</v>
      </c>
      <c r="D1435" s="224" t="s">
        <v>135</v>
      </c>
      <c r="E1435" s="1">
        <v>83190</v>
      </c>
      <c r="F1435" s="224">
        <f>6-1</f>
        <v>5</v>
      </c>
      <c r="G1435" s="1">
        <f t="shared" si="83"/>
        <v>415950</v>
      </c>
      <c r="H1435" s="224"/>
      <c r="I1435" s="224"/>
      <c r="J1435" s="224"/>
      <c r="K1435" s="224"/>
      <c r="L1435" s="224"/>
      <c r="M1435" s="1"/>
      <c r="N1435" s="1"/>
      <c r="O1435" s="1"/>
      <c r="P1435" s="19"/>
    </row>
    <row r="1436" spans="1:16">
      <c r="A1436" s="224">
        <v>60</v>
      </c>
      <c r="B1436" s="224"/>
      <c r="C1436" s="47" t="s">
        <v>1670</v>
      </c>
      <c r="D1436" s="224" t="s">
        <v>135</v>
      </c>
      <c r="E1436" s="1">
        <v>25252</v>
      </c>
      <c r="F1436" s="224">
        <f>15-1-9-1-1</f>
        <v>3</v>
      </c>
      <c r="G1436" s="1">
        <f t="shared" si="83"/>
        <v>75756</v>
      </c>
      <c r="H1436" s="224"/>
      <c r="I1436" s="224"/>
      <c r="J1436" s="224"/>
      <c r="K1436" s="224"/>
      <c r="L1436" s="224"/>
      <c r="M1436" s="1"/>
      <c r="N1436" s="1"/>
      <c r="O1436" s="1"/>
      <c r="P1436" s="19"/>
    </row>
    <row r="1437" spans="1:16">
      <c r="A1437" s="224">
        <v>61</v>
      </c>
      <c r="B1437" s="224" t="s">
        <v>1671</v>
      </c>
      <c r="C1437" s="47" t="s">
        <v>1672</v>
      </c>
      <c r="D1437" s="224" t="s">
        <v>135</v>
      </c>
      <c r="E1437" s="1">
        <v>30164.45</v>
      </c>
      <c r="F1437" s="224">
        <v>1</v>
      </c>
      <c r="G1437" s="1">
        <f t="shared" si="83"/>
        <v>30164.45</v>
      </c>
      <c r="H1437" s="224"/>
      <c r="I1437" s="224"/>
      <c r="J1437" s="224"/>
      <c r="K1437" s="224"/>
      <c r="L1437" s="224"/>
      <c r="M1437" s="1"/>
      <c r="N1437" s="1"/>
      <c r="O1437" s="1"/>
      <c r="P1437" s="19"/>
    </row>
    <row r="1438" spans="1:16">
      <c r="A1438" s="224">
        <v>62</v>
      </c>
      <c r="B1438" s="224" t="s">
        <v>1671</v>
      </c>
      <c r="C1438" s="47" t="s">
        <v>1673</v>
      </c>
      <c r="D1438" s="224" t="s">
        <v>135</v>
      </c>
      <c r="E1438" s="1">
        <v>9273.3549999999996</v>
      </c>
      <c r="F1438" s="224">
        <v>1</v>
      </c>
      <c r="G1438" s="1">
        <f t="shared" si="83"/>
        <v>9273.3549999999996</v>
      </c>
      <c r="H1438" s="224"/>
      <c r="I1438" s="224"/>
      <c r="J1438" s="224"/>
      <c r="K1438" s="224"/>
      <c r="L1438" s="224"/>
      <c r="M1438" s="1"/>
      <c r="N1438" s="1"/>
      <c r="O1438" s="1"/>
      <c r="P1438" s="19"/>
    </row>
    <row r="1439" spans="1:16" ht="25.5">
      <c r="A1439" s="224">
        <v>63</v>
      </c>
      <c r="B1439" s="224" t="s">
        <v>1674</v>
      </c>
      <c r="C1439" s="47" t="s">
        <v>1675</v>
      </c>
      <c r="D1439" s="224" t="s">
        <v>135</v>
      </c>
      <c r="E1439" s="1">
        <v>45085.440000000002</v>
      </c>
      <c r="F1439" s="224">
        <v>2</v>
      </c>
      <c r="G1439" s="1">
        <f t="shared" si="83"/>
        <v>90170.880000000005</v>
      </c>
      <c r="H1439" s="224"/>
      <c r="I1439" s="224"/>
      <c r="J1439" s="224"/>
      <c r="K1439" s="224"/>
      <c r="L1439" s="224"/>
      <c r="M1439" s="1"/>
      <c r="N1439" s="1"/>
      <c r="O1439" s="1"/>
      <c r="P1439" s="19"/>
    </row>
    <row r="1440" spans="1:16">
      <c r="A1440" s="224">
        <v>64</v>
      </c>
      <c r="B1440" s="224" t="s">
        <v>1676</v>
      </c>
      <c r="C1440" s="47" t="s">
        <v>1677</v>
      </c>
      <c r="D1440" s="224" t="s">
        <v>135</v>
      </c>
      <c r="E1440" s="1">
        <v>4956</v>
      </c>
      <c r="F1440" s="224">
        <v>1</v>
      </c>
      <c r="G1440" s="1">
        <f t="shared" si="83"/>
        <v>4956</v>
      </c>
      <c r="H1440" s="224"/>
      <c r="I1440" s="224"/>
      <c r="J1440" s="224"/>
      <c r="K1440" s="224"/>
      <c r="L1440" s="224"/>
      <c r="M1440" s="1"/>
      <c r="N1440" s="1"/>
      <c r="O1440" s="1"/>
      <c r="P1440" s="19"/>
    </row>
    <row r="1441" spans="1:16">
      <c r="A1441" s="224">
        <v>65</v>
      </c>
      <c r="B1441" s="224" t="s">
        <v>1678</v>
      </c>
      <c r="C1441" s="47" t="s">
        <v>1679</v>
      </c>
      <c r="D1441" s="224" t="s">
        <v>135</v>
      </c>
      <c r="E1441" s="1">
        <v>4956</v>
      </c>
      <c r="F1441" s="224">
        <f>3-2</f>
        <v>1</v>
      </c>
      <c r="G1441" s="1">
        <f t="shared" ref="G1441:G1487" si="84">F1441*E1441</f>
        <v>4956</v>
      </c>
      <c r="H1441" s="224"/>
      <c r="I1441" s="224"/>
      <c r="J1441" s="224"/>
      <c r="K1441" s="224"/>
      <c r="L1441" s="224"/>
      <c r="M1441" s="1"/>
      <c r="N1441" s="1"/>
      <c r="O1441" s="1"/>
      <c r="P1441" s="19"/>
    </row>
    <row r="1442" spans="1:16" ht="25.5">
      <c r="A1442" s="224">
        <v>66</v>
      </c>
      <c r="B1442" s="224" t="s">
        <v>1680</v>
      </c>
      <c r="C1442" s="47" t="s">
        <v>1681</v>
      </c>
      <c r="D1442" s="224" t="s">
        <v>135</v>
      </c>
      <c r="E1442" s="1">
        <v>6844</v>
      </c>
      <c r="F1442" s="224">
        <v>2</v>
      </c>
      <c r="G1442" s="1">
        <f t="shared" si="84"/>
        <v>13688</v>
      </c>
      <c r="H1442" s="224"/>
      <c r="I1442" s="224"/>
      <c r="J1442" s="224"/>
      <c r="K1442" s="224"/>
      <c r="L1442" s="224"/>
      <c r="M1442" s="1"/>
      <c r="N1442" s="1"/>
      <c r="O1442" s="1"/>
      <c r="P1442" s="19"/>
    </row>
    <row r="1443" spans="1:16" ht="25.5">
      <c r="A1443" s="224">
        <v>67</v>
      </c>
      <c r="B1443" s="224" t="s">
        <v>1682</v>
      </c>
      <c r="C1443" s="47" t="s">
        <v>1683</v>
      </c>
      <c r="D1443" s="224" t="s">
        <v>135</v>
      </c>
      <c r="E1443" s="1">
        <v>6844</v>
      </c>
      <c r="F1443" s="224">
        <v>2</v>
      </c>
      <c r="G1443" s="1">
        <f t="shared" si="84"/>
        <v>13688</v>
      </c>
      <c r="H1443" s="224"/>
      <c r="I1443" s="224"/>
      <c r="J1443" s="224"/>
      <c r="K1443" s="224"/>
      <c r="L1443" s="224"/>
      <c r="M1443" s="1"/>
      <c r="N1443" s="1"/>
      <c r="O1443" s="1"/>
      <c r="P1443" s="19"/>
    </row>
    <row r="1444" spans="1:16">
      <c r="A1444" s="224">
        <v>68</v>
      </c>
      <c r="B1444" s="224" t="s">
        <v>1684</v>
      </c>
      <c r="C1444" s="47" t="s">
        <v>1685</v>
      </c>
      <c r="D1444" s="224" t="s">
        <v>135</v>
      </c>
      <c r="E1444" s="1">
        <v>4130</v>
      </c>
      <c r="F1444" s="224">
        <v>4</v>
      </c>
      <c r="G1444" s="1">
        <f t="shared" si="84"/>
        <v>16520</v>
      </c>
      <c r="H1444" s="224"/>
      <c r="I1444" s="224"/>
      <c r="J1444" s="224"/>
      <c r="K1444" s="224"/>
      <c r="L1444" s="224"/>
      <c r="M1444" s="1"/>
      <c r="N1444" s="1"/>
      <c r="O1444" s="1"/>
      <c r="P1444" s="19"/>
    </row>
    <row r="1445" spans="1:16" ht="25.5">
      <c r="A1445" s="224">
        <v>69</v>
      </c>
      <c r="B1445" s="224" t="s">
        <v>361</v>
      </c>
      <c r="C1445" s="47" t="s">
        <v>1686</v>
      </c>
      <c r="D1445" s="224" t="s">
        <v>74</v>
      </c>
      <c r="E1445" s="1">
        <v>37060</v>
      </c>
      <c r="F1445" s="224">
        <v>1</v>
      </c>
      <c r="G1445" s="1">
        <f t="shared" si="84"/>
        <v>37060</v>
      </c>
      <c r="H1445" s="224"/>
      <c r="I1445" s="224"/>
      <c r="J1445" s="224"/>
      <c r="K1445" s="224"/>
      <c r="L1445" s="224"/>
      <c r="M1445" s="1"/>
      <c r="N1445" s="1"/>
      <c r="O1445" s="1"/>
      <c r="P1445" s="19"/>
    </row>
    <row r="1446" spans="1:16" ht="25.5">
      <c r="A1446" s="224">
        <v>70</v>
      </c>
      <c r="B1446" s="224" t="s">
        <v>1687</v>
      </c>
      <c r="C1446" s="47" t="s">
        <v>1688</v>
      </c>
      <c r="D1446" s="224" t="s">
        <v>74</v>
      </c>
      <c r="E1446" s="1">
        <v>82482</v>
      </c>
      <c r="F1446" s="224">
        <v>1</v>
      </c>
      <c r="G1446" s="1">
        <f t="shared" si="84"/>
        <v>82482</v>
      </c>
      <c r="H1446" s="224"/>
      <c r="I1446" s="224"/>
      <c r="J1446" s="224"/>
      <c r="K1446" s="224"/>
      <c r="L1446" s="224"/>
      <c r="M1446" s="1"/>
      <c r="N1446" s="1"/>
      <c r="O1446" s="1"/>
      <c r="P1446" s="19"/>
    </row>
    <row r="1447" spans="1:16" ht="25.5">
      <c r="A1447" s="224">
        <v>71</v>
      </c>
      <c r="B1447" s="224" t="s">
        <v>1689</v>
      </c>
      <c r="C1447" s="47" t="s">
        <v>1690</v>
      </c>
      <c r="D1447" s="224" t="s">
        <v>135</v>
      </c>
      <c r="E1447" s="1">
        <v>1545.75</v>
      </c>
      <c r="F1447" s="224">
        <f>7-1-1-1</f>
        <v>4</v>
      </c>
      <c r="G1447" s="1">
        <f t="shared" si="84"/>
        <v>6183</v>
      </c>
      <c r="H1447" s="224"/>
      <c r="I1447" s="224"/>
      <c r="J1447" s="224"/>
      <c r="K1447" s="224"/>
      <c r="L1447" s="224"/>
      <c r="M1447" s="1"/>
      <c r="N1447" s="1"/>
      <c r="O1447" s="1"/>
      <c r="P1447" s="19"/>
    </row>
    <row r="1448" spans="1:16">
      <c r="A1448" s="224">
        <v>72</v>
      </c>
      <c r="B1448" s="224" t="s">
        <v>1691</v>
      </c>
      <c r="C1448" s="47" t="s">
        <v>1692</v>
      </c>
      <c r="D1448" s="224" t="s">
        <v>135</v>
      </c>
      <c r="E1448" s="1">
        <v>910.25</v>
      </c>
      <c r="F1448" s="224">
        <f>7-1-1-1-1</f>
        <v>3</v>
      </c>
      <c r="G1448" s="1">
        <f t="shared" si="84"/>
        <v>2730.75</v>
      </c>
      <c r="H1448" s="224"/>
      <c r="I1448" s="224"/>
      <c r="J1448" s="224"/>
      <c r="K1448" s="224"/>
      <c r="L1448" s="224"/>
      <c r="M1448" s="1"/>
      <c r="N1448" s="1"/>
      <c r="O1448" s="1"/>
      <c r="P1448" s="19"/>
    </row>
    <row r="1449" spans="1:16">
      <c r="A1449" s="224">
        <v>73</v>
      </c>
      <c r="B1449" s="224"/>
      <c r="C1449" s="47" t="s">
        <v>1693</v>
      </c>
      <c r="D1449" s="224" t="s">
        <v>135</v>
      </c>
      <c r="E1449" s="1">
        <v>12378.2</v>
      </c>
      <c r="F1449" s="224">
        <v>1</v>
      </c>
      <c r="G1449" s="1">
        <f t="shared" si="84"/>
        <v>12378.2</v>
      </c>
      <c r="H1449" s="224"/>
      <c r="I1449" s="224"/>
      <c r="J1449" s="224"/>
      <c r="K1449" s="224"/>
      <c r="L1449" s="224"/>
      <c r="M1449" s="1"/>
      <c r="N1449" s="1"/>
      <c r="O1449" s="1"/>
      <c r="P1449" s="19"/>
    </row>
    <row r="1450" spans="1:16">
      <c r="A1450" s="224">
        <v>74</v>
      </c>
      <c r="B1450" s="224" t="s">
        <v>1694</v>
      </c>
      <c r="C1450" s="47" t="s">
        <v>1695</v>
      </c>
      <c r="D1450" s="224" t="s">
        <v>135</v>
      </c>
      <c r="E1450" s="1">
        <v>3280.4</v>
      </c>
      <c r="F1450" s="224">
        <v>10</v>
      </c>
      <c r="G1450" s="1">
        <f t="shared" si="84"/>
        <v>32804</v>
      </c>
      <c r="H1450" s="224"/>
      <c r="I1450" s="224"/>
      <c r="J1450" s="224"/>
      <c r="K1450" s="224"/>
      <c r="L1450" s="224"/>
      <c r="M1450" s="1"/>
      <c r="N1450" s="1"/>
      <c r="O1450" s="1"/>
      <c r="P1450" s="19"/>
    </row>
    <row r="1451" spans="1:16" ht="25.5">
      <c r="A1451" s="224">
        <v>75</v>
      </c>
      <c r="B1451" s="224" t="s">
        <v>1694</v>
      </c>
      <c r="C1451" s="47" t="s">
        <v>1696</v>
      </c>
      <c r="D1451" s="224" t="s">
        <v>135</v>
      </c>
      <c r="E1451" s="1">
        <v>2891</v>
      </c>
      <c r="F1451" s="224">
        <f>30-1-4-4-2-1-2-3-5-2</f>
        <v>6</v>
      </c>
      <c r="G1451" s="1">
        <f t="shared" si="84"/>
        <v>17346</v>
      </c>
      <c r="H1451" s="224"/>
      <c r="I1451" s="224"/>
      <c r="J1451" s="224"/>
      <c r="K1451" s="224"/>
      <c r="L1451" s="224"/>
      <c r="M1451" s="1"/>
      <c r="N1451" s="1"/>
      <c r="O1451" s="1"/>
      <c r="P1451" s="19"/>
    </row>
    <row r="1452" spans="1:16" ht="25.5">
      <c r="A1452" s="224">
        <v>76</v>
      </c>
      <c r="B1452" s="224" t="s">
        <v>1694</v>
      </c>
      <c r="C1452" s="47" t="s">
        <v>1697</v>
      </c>
      <c r="D1452" s="224" t="s">
        <v>135</v>
      </c>
      <c r="E1452" s="1">
        <v>2891</v>
      </c>
      <c r="F1452" s="224">
        <v>10</v>
      </c>
      <c r="G1452" s="1">
        <f t="shared" si="84"/>
        <v>28910</v>
      </c>
      <c r="H1452" s="224"/>
      <c r="I1452" s="224"/>
      <c r="J1452" s="224"/>
      <c r="K1452" s="224"/>
      <c r="L1452" s="224"/>
      <c r="M1452" s="1"/>
      <c r="N1452" s="1"/>
      <c r="O1452" s="1"/>
      <c r="P1452" s="19"/>
    </row>
    <row r="1453" spans="1:16">
      <c r="A1453" s="224">
        <v>77</v>
      </c>
      <c r="B1453" s="224"/>
      <c r="C1453" s="47" t="s">
        <v>1698</v>
      </c>
      <c r="D1453" s="224" t="s">
        <v>135</v>
      </c>
      <c r="E1453" s="1">
        <v>1362</v>
      </c>
      <c r="F1453" s="224">
        <f>4-2-1</f>
        <v>1</v>
      </c>
      <c r="G1453" s="1">
        <f t="shared" si="84"/>
        <v>1362</v>
      </c>
      <c r="H1453" s="224"/>
      <c r="I1453" s="224"/>
      <c r="J1453" s="224"/>
      <c r="K1453" s="224"/>
      <c r="L1453" s="224"/>
      <c r="M1453" s="1"/>
      <c r="N1453" s="1"/>
      <c r="O1453" s="1"/>
      <c r="P1453" s="19"/>
    </row>
    <row r="1454" spans="1:16" ht="25.5">
      <c r="A1454" s="224">
        <v>78</v>
      </c>
      <c r="B1454" s="224" t="s">
        <v>1699</v>
      </c>
      <c r="C1454" s="47" t="s">
        <v>1700</v>
      </c>
      <c r="D1454" s="224" t="s">
        <v>135</v>
      </c>
      <c r="E1454" s="1">
        <v>588.20000000000005</v>
      </c>
      <c r="F1454" s="224">
        <v>2</v>
      </c>
      <c r="G1454" s="1">
        <f t="shared" si="84"/>
        <v>1176.4000000000001</v>
      </c>
      <c r="H1454" s="224"/>
      <c r="I1454" s="224"/>
      <c r="J1454" s="224"/>
      <c r="K1454" s="224"/>
      <c r="L1454" s="224"/>
      <c r="M1454" s="1"/>
      <c r="N1454" s="1"/>
      <c r="O1454" s="1"/>
      <c r="P1454" s="19"/>
    </row>
    <row r="1455" spans="1:16">
      <c r="A1455" s="224">
        <v>79</v>
      </c>
      <c r="B1455" s="224" t="s">
        <v>1701</v>
      </c>
      <c r="C1455" s="47" t="s">
        <v>1702</v>
      </c>
      <c r="D1455" s="224" t="s">
        <v>135</v>
      </c>
      <c r="E1455" s="1">
        <v>970</v>
      </c>
      <c r="F1455" s="224">
        <f>6-2</f>
        <v>4</v>
      </c>
      <c r="G1455" s="1">
        <f t="shared" si="84"/>
        <v>3880</v>
      </c>
      <c r="H1455" s="224"/>
      <c r="I1455" s="224"/>
      <c r="J1455" s="224"/>
      <c r="K1455" s="224"/>
      <c r="L1455" s="224"/>
      <c r="M1455" s="1"/>
      <c r="N1455" s="1"/>
      <c r="O1455" s="1"/>
      <c r="P1455" s="19"/>
    </row>
    <row r="1456" spans="1:16">
      <c r="A1456" s="224">
        <v>80</v>
      </c>
      <c r="B1456" s="224" t="s">
        <v>1703</v>
      </c>
      <c r="C1456" s="47" t="s">
        <v>1704</v>
      </c>
      <c r="D1456" s="224" t="s">
        <v>135</v>
      </c>
      <c r="E1456" s="1">
        <v>1177.5999999999999</v>
      </c>
      <c r="F1456" s="224">
        <v>5</v>
      </c>
      <c r="G1456" s="1">
        <f t="shared" si="84"/>
        <v>5888</v>
      </c>
      <c r="H1456" s="224"/>
      <c r="I1456" s="224"/>
      <c r="J1456" s="224"/>
      <c r="K1456" s="224"/>
      <c r="L1456" s="224"/>
      <c r="M1456" s="1"/>
      <c r="N1456" s="1"/>
      <c r="O1456" s="1"/>
      <c r="P1456" s="19"/>
    </row>
    <row r="1457" spans="1:16" ht="25.5">
      <c r="A1457" s="224">
        <v>81</v>
      </c>
      <c r="B1457" s="224" t="s">
        <v>1701</v>
      </c>
      <c r="C1457" s="47" t="s">
        <v>1705</v>
      </c>
      <c r="D1457" s="224" t="s">
        <v>135</v>
      </c>
      <c r="E1457" s="1">
        <v>11800</v>
      </c>
      <c r="F1457" s="224">
        <v>7</v>
      </c>
      <c r="G1457" s="1">
        <f t="shared" si="84"/>
        <v>82600</v>
      </c>
      <c r="H1457" s="224"/>
      <c r="I1457" s="224"/>
      <c r="J1457" s="224"/>
      <c r="K1457" s="224"/>
      <c r="L1457" s="224"/>
      <c r="M1457" s="1"/>
      <c r="N1457" s="1"/>
      <c r="O1457" s="1"/>
      <c r="P1457" s="19"/>
    </row>
    <row r="1458" spans="1:16" ht="25.5">
      <c r="A1458" s="224">
        <v>82</v>
      </c>
      <c r="B1458" s="231" t="s">
        <v>1706</v>
      </c>
      <c r="C1458" s="47" t="s">
        <v>1707</v>
      </c>
      <c r="D1458" s="224" t="s">
        <v>135</v>
      </c>
      <c r="E1458" s="1">
        <v>21210.5</v>
      </c>
      <c r="F1458" s="224">
        <v>3</v>
      </c>
      <c r="G1458" s="1">
        <f t="shared" si="84"/>
        <v>63631.5</v>
      </c>
      <c r="H1458" s="224"/>
      <c r="I1458" s="224"/>
      <c r="J1458" s="224"/>
      <c r="K1458" s="224"/>
      <c r="L1458" s="224"/>
      <c r="M1458" s="1"/>
      <c r="N1458" s="1"/>
      <c r="O1458" s="1"/>
      <c r="P1458" s="19"/>
    </row>
    <row r="1459" spans="1:16" ht="25.5">
      <c r="A1459" s="224">
        <v>83</v>
      </c>
      <c r="B1459" s="231" t="s">
        <v>1708</v>
      </c>
      <c r="C1459" s="47" t="s">
        <v>1709</v>
      </c>
      <c r="D1459" s="224" t="s">
        <v>135</v>
      </c>
      <c r="E1459" s="1">
        <v>17670.5</v>
      </c>
      <c r="F1459" s="224">
        <f>2-1</f>
        <v>1</v>
      </c>
      <c r="G1459" s="1">
        <f t="shared" si="84"/>
        <v>17670.5</v>
      </c>
      <c r="H1459" s="224"/>
      <c r="I1459" s="224"/>
      <c r="J1459" s="224"/>
      <c r="K1459" s="224"/>
      <c r="L1459" s="224"/>
      <c r="M1459" s="1"/>
      <c r="N1459" s="1"/>
      <c r="O1459" s="1"/>
      <c r="P1459" s="19"/>
    </row>
    <row r="1460" spans="1:16" ht="25.5">
      <c r="A1460" s="224">
        <v>84</v>
      </c>
      <c r="B1460" s="224" t="s">
        <v>1630</v>
      </c>
      <c r="C1460" s="47" t="s">
        <v>1710</v>
      </c>
      <c r="D1460" s="224" t="s">
        <v>135</v>
      </c>
      <c r="E1460" s="1">
        <v>8804.4</v>
      </c>
      <c r="F1460" s="224">
        <v>5</v>
      </c>
      <c r="G1460" s="1">
        <f t="shared" si="84"/>
        <v>44022</v>
      </c>
      <c r="H1460" s="224"/>
      <c r="I1460" s="224"/>
      <c r="J1460" s="224"/>
      <c r="K1460" s="224"/>
      <c r="L1460" s="224"/>
      <c r="M1460" s="1"/>
      <c r="N1460" s="1"/>
      <c r="O1460" s="1"/>
      <c r="P1460" s="19"/>
    </row>
    <row r="1461" spans="1:16" ht="25.5">
      <c r="A1461" s="224">
        <v>85</v>
      </c>
      <c r="B1461" s="224" t="s">
        <v>1711</v>
      </c>
      <c r="C1461" s="47" t="s">
        <v>1712</v>
      </c>
      <c r="D1461" s="224" t="s">
        <v>135</v>
      </c>
      <c r="E1461" s="1">
        <v>11600</v>
      </c>
      <c r="F1461" s="224">
        <f>2-1</f>
        <v>1</v>
      </c>
      <c r="G1461" s="1">
        <f t="shared" si="84"/>
        <v>11600</v>
      </c>
      <c r="H1461" s="224"/>
      <c r="I1461" s="224"/>
      <c r="J1461" s="224"/>
      <c r="K1461" s="224"/>
      <c r="L1461" s="224"/>
      <c r="M1461" s="1"/>
      <c r="N1461" s="1"/>
      <c r="O1461" s="1"/>
      <c r="P1461" s="19"/>
    </row>
    <row r="1462" spans="1:16" ht="25.5">
      <c r="A1462" s="224">
        <v>86</v>
      </c>
      <c r="B1462" s="224" t="s">
        <v>1713</v>
      </c>
      <c r="C1462" s="47" t="s">
        <v>1714</v>
      </c>
      <c r="D1462" s="224" t="s">
        <v>25</v>
      </c>
      <c r="E1462" s="1">
        <v>15357.11</v>
      </c>
      <c r="F1462" s="224">
        <f>6-4</f>
        <v>2</v>
      </c>
      <c r="G1462" s="1">
        <f t="shared" si="84"/>
        <v>30714.22</v>
      </c>
      <c r="H1462" s="224"/>
      <c r="I1462" s="224"/>
      <c r="J1462" s="224"/>
      <c r="K1462" s="224"/>
      <c r="L1462" s="224"/>
      <c r="M1462" s="1"/>
      <c r="N1462" s="1"/>
      <c r="O1462" s="1"/>
      <c r="P1462" s="19"/>
    </row>
    <row r="1463" spans="1:16" ht="25.5">
      <c r="A1463" s="224">
        <v>87</v>
      </c>
      <c r="B1463" s="224" t="s">
        <v>1713</v>
      </c>
      <c r="C1463" s="47" t="s">
        <v>1714</v>
      </c>
      <c r="D1463" s="224" t="s">
        <v>25</v>
      </c>
      <c r="E1463" s="1">
        <v>15000</v>
      </c>
      <c r="F1463" s="224">
        <f>10-5</f>
        <v>5</v>
      </c>
      <c r="G1463" s="1">
        <f t="shared" si="84"/>
        <v>75000</v>
      </c>
      <c r="H1463" s="224"/>
      <c r="I1463" s="224"/>
      <c r="J1463" s="224"/>
      <c r="K1463" s="224"/>
      <c r="L1463" s="224"/>
      <c r="M1463" s="1"/>
      <c r="N1463" s="1"/>
      <c r="O1463" s="1"/>
      <c r="P1463" s="19"/>
    </row>
    <row r="1464" spans="1:16" ht="25.5">
      <c r="A1464" s="224">
        <v>88</v>
      </c>
      <c r="B1464" s="224" t="s">
        <v>1713</v>
      </c>
      <c r="C1464" s="47" t="s">
        <v>1715</v>
      </c>
      <c r="D1464" s="224" t="s">
        <v>1716</v>
      </c>
      <c r="E1464" s="1">
        <v>73.48</v>
      </c>
      <c r="F1464" s="224">
        <f>115-8-4-5-5-10-15</f>
        <v>68</v>
      </c>
      <c r="G1464" s="1">
        <f t="shared" si="84"/>
        <v>4996.6400000000003</v>
      </c>
      <c r="H1464" s="224"/>
      <c r="I1464" s="224"/>
      <c r="J1464" s="224"/>
      <c r="K1464" s="224"/>
      <c r="L1464" s="224"/>
      <c r="M1464" s="1"/>
      <c r="N1464" s="1"/>
      <c r="O1464" s="1"/>
      <c r="P1464" s="19"/>
    </row>
    <row r="1465" spans="1:16">
      <c r="A1465" s="224">
        <v>89</v>
      </c>
      <c r="B1465" s="224" t="s">
        <v>1713</v>
      </c>
      <c r="C1465" s="47" t="s">
        <v>1717</v>
      </c>
      <c r="D1465" s="224" t="s">
        <v>1716</v>
      </c>
      <c r="E1465" s="1">
        <v>25</v>
      </c>
      <c r="F1465" s="224">
        <f>1254+3090-2508-824-50-824-22-5-13-4-10</f>
        <v>84</v>
      </c>
      <c r="G1465" s="1">
        <f t="shared" si="84"/>
        <v>2100</v>
      </c>
      <c r="H1465" s="224"/>
      <c r="I1465" s="224"/>
      <c r="J1465" s="224"/>
      <c r="K1465" s="224"/>
      <c r="L1465" s="224"/>
      <c r="M1465" s="1"/>
      <c r="N1465" s="1"/>
      <c r="O1465" s="1"/>
      <c r="P1465" s="19"/>
    </row>
    <row r="1466" spans="1:16">
      <c r="A1466" s="224">
        <v>90</v>
      </c>
      <c r="B1466" s="224" t="s">
        <v>1713</v>
      </c>
      <c r="C1466" s="47" t="s">
        <v>1718</v>
      </c>
      <c r="D1466" s="224" t="s">
        <v>1716</v>
      </c>
      <c r="E1466" s="1">
        <v>10</v>
      </c>
      <c r="F1466" s="224">
        <f>3344-1045</f>
        <v>2299</v>
      </c>
      <c r="G1466" s="1">
        <f t="shared" si="84"/>
        <v>22990</v>
      </c>
      <c r="H1466" s="224"/>
      <c r="I1466" s="224"/>
      <c r="J1466" s="224"/>
      <c r="K1466" s="224"/>
      <c r="L1466" s="224"/>
      <c r="M1466" s="1"/>
      <c r="N1466" s="1"/>
      <c r="O1466" s="1"/>
      <c r="P1466" s="19"/>
    </row>
    <row r="1467" spans="1:16">
      <c r="A1467" s="224">
        <v>91</v>
      </c>
      <c r="B1467" s="224" t="s">
        <v>1719</v>
      </c>
      <c r="C1467" s="47" t="s">
        <v>1720</v>
      </c>
      <c r="D1467" s="224" t="s">
        <v>25</v>
      </c>
      <c r="E1467" s="1">
        <v>1469.1</v>
      </c>
      <c r="F1467" s="224">
        <v>3</v>
      </c>
      <c r="G1467" s="1">
        <f t="shared" si="84"/>
        <v>4407.2999999999993</v>
      </c>
      <c r="H1467" s="224"/>
      <c r="I1467" s="224"/>
      <c r="J1467" s="224"/>
      <c r="K1467" s="224"/>
      <c r="L1467" s="224"/>
      <c r="M1467" s="1"/>
      <c r="N1467" s="1"/>
      <c r="O1467" s="1"/>
      <c r="P1467" s="19"/>
    </row>
    <row r="1468" spans="1:16" ht="25.5">
      <c r="A1468" s="224">
        <v>92</v>
      </c>
      <c r="B1468" s="224"/>
      <c r="C1468" s="47" t="s">
        <v>1721</v>
      </c>
      <c r="D1468" s="224" t="s">
        <v>135</v>
      </c>
      <c r="E1468" s="1">
        <v>2940.56</v>
      </c>
      <c r="F1468" s="224">
        <v>1</v>
      </c>
      <c r="G1468" s="1">
        <f t="shared" si="84"/>
        <v>2940.56</v>
      </c>
      <c r="H1468" s="224"/>
      <c r="I1468" s="224"/>
      <c r="J1468" s="224"/>
      <c r="K1468" s="224"/>
      <c r="L1468" s="224"/>
      <c r="M1468" s="1"/>
      <c r="N1468" s="1"/>
      <c r="O1468" s="1"/>
      <c r="P1468" s="19"/>
    </row>
    <row r="1469" spans="1:16" ht="25.5">
      <c r="A1469" s="224">
        <v>93</v>
      </c>
      <c r="B1469" s="224" t="s">
        <v>1719</v>
      </c>
      <c r="C1469" s="47" t="s">
        <v>1722</v>
      </c>
      <c r="D1469" s="224" t="s">
        <v>135</v>
      </c>
      <c r="E1469" s="1">
        <v>1463.2</v>
      </c>
      <c r="F1469" s="224">
        <v>4</v>
      </c>
      <c r="G1469" s="1">
        <f t="shared" si="84"/>
        <v>5852.8</v>
      </c>
      <c r="H1469" s="224"/>
      <c r="I1469" s="224"/>
      <c r="J1469" s="224"/>
      <c r="K1469" s="224"/>
      <c r="L1469" s="224"/>
      <c r="M1469" s="1"/>
      <c r="N1469" s="1"/>
      <c r="O1469" s="1"/>
      <c r="P1469" s="19"/>
    </row>
    <row r="1470" spans="1:16">
      <c r="A1470" s="224">
        <v>94</v>
      </c>
      <c r="B1470" s="224"/>
      <c r="C1470" s="47" t="s">
        <v>298</v>
      </c>
      <c r="D1470" s="224" t="s">
        <v>164</v>
      </c>
      <c r="E1470" s="1">
        <v>483800</v>
      </c>
      <c r="F1470" s="46">
        <f>0.13-0.005-0.01-0.01-0.005-0.016-0.01-0.004-0.035-0.011-0.01-0.01-0.004+0.48-0.005-0.025-0.01-0.062-0.011-0.017-0.018-0.012-0.032-0.045-0.005-0.01-0.048-0.035-0.005-0.05-0.015-0.015-0.01</f>
        <v>4.9999999999999926E-2</v>
      </c>
      <c r="G1470" s="1">
        <f t="shared" si="84"/>
        <v>24189.999999999964</v>
      </c>
      <c r="H1470" s="224"/>
      <c r="I1470" s="224"/>
      <c r="J1470" s="224"/>
      <c r="K1470" s="224"/>
      <c r="L1470" s="224"/>
      <c r="M1470" s="1"/>
      <c r="N1470" s="1"/>
      <c r="O1470" s="1"/>
      <c r="P1470" s="19"/>
    </row>
    <row r="1471" spans="1:16">
      <c r="A1471" s="224">
        <v>95</v>
      </c>
      <c r="B1471" s="224"/>
      <c r="C1471" s="47" t="s">
        <v>298</v>
      </c>
      <c r="D1471" s="224" t="s">
        <v>164</v>
      </c>
      <c r="E1471" s="1">
        <v>446526</v>
      </c>
      <c r="F1471" s="46">
        <v>0.75</v>
      </c>
      <c r="G1471" s="1">
        <f t="shared" si="84"/>
        <v>334894.5</v>
      </c>
      <c r="H1471" s="224"/>
      <c r="I1471" s="224"/>
      <c r="J1471" s="224"/>
      <c r="K1471" s="224"/>
      <c r="L1471" s="224"/>
      <c r="M1471" s="1"/>
      <c r="N1471" s="1"/>
      <c r="O1471" s="1"/>
      <c r="P1471" s="19"/>
    </row>
    <row r="1472" spans="1:16" ht="25.5">
      <c r="A1472" s="224">
        <v>96</v>
      </c>
      <c r="B1472" s="224"/>
      <c r="C1472" s="47" t="s">
        <v>1723</v>
      </c>
      <c r="D1472" s="224" t="s">
        <v>135</v>
      </c>
      <c r="E1472" s="122">
        <v>1162.3</v>
      </c>
      <c r="F1472" s="224">
        <f>4-1</f>
        <v>3</v>
      </c>
      <c r="G1472" s="1">
        <f t="shared" si="84"/>
        <v>3486.8999999999996</v>
      </c>
      <c r="H1472" s="224"/>
      <c r="I1472" s="224"/>
      <c r="J1472" s="224"/>
      <c r="K1472" s="224"/>
      <c r="L1472" s="224"/>
      <c r="M1472" s="1"/>
      <c r="N1472" s="1"/>
      <c r="O1472" s="1"/>
      <c r="P1472" s="19"/>
    </row>
    <row r="1473" spans="1:16" ht="25.5">
      <c r="A1473" s="224">
        <v>97</v>
      </c>
      <c r="B1473" s="224"/>
      <c r="C1473" s="47" t="s">
        <v>1724</v>
      </c>
      <c r="D1473" s="224" t="s">
        <v>74</v>
      </c>
      <c r="E1473" s="1">
        <v>11741</v>
      </c>
      <c r="F1473" s="224">
        <v>16</v>
      </c>
      <c r="G1473" s="1">
        <f t="shared" si="84"/>
        <v>187856</v>
      </c>
      <c r="H1473" s="224"/>
      <c r="I1473" s="224"/>
      <c r="J1473" s="224"/>
      <c r="K1473" s="1"/>
      <c r="L1473" s="224"/>
      <c r="M1473" s="1"/>
      <c r="N1473" s="224"/>
      <c r="O1473" s="1"/>
      <c r="P1473" s="19"/>
    </row>
    <row r="1474" spans="1:16">
      <c r="A1474" s="224">
        <v>98</v>
      </c>
      <c r="B1474" s="224"/>
      <c r="C1474" s="47" t="s">
        <v>1725</v>
      </c>
      <c r="D1474" s="224" t="s">
        <v>74</v>
      </c>
      <c r="E1474" s="1">
        <v>7044.6</v>
      </c>
      <c r="F1474" s="224">
        <v>3</v>
      </c>
      <c r="G1474" s="1">
        <f t="shared" si="84"/>
        <v>21133.800000000003</v>
      </c>
      <c r="H1474" s="224"/>
      <c r="I1474" s="224"/>
      <c r="J1474" s="224"/>
      <c r="K1474" s="1"/>
      <c r="L1474" s="224"/>
      <c r="M1474" s="1"/>
      <c r="N1474" s="224"/>
      <c r="O1474" s="1"/>
      <c r="P1474" s="19"/>
    </row>
    <row r="1475" spans="1:16">
      <c r="A1475" s="224">
        <v>99</v>
      </c>
      <c r="B1475" s="224"/>
      <c r="C1475" s="47" t="s">
        <v>1726</v>
      </c>
      <c r="D1475" s="224" t="s">
        <v>74</v>
      </c>
      <c r="E1475" s="1">
        <v>7032.8</v>
      </c>
      <c r="F1475" s="224">
        <v>3</v>
      </c>
      <c r="G1475" s="1">
        <f t="shared" si="84"/>
        <v>21098.400000000001</v>
      </c>
      <c r="H1475" s="224"/>
      <c r="I1475" s="224"/>
      <c r="J1475" s="224" t="s">
        <v>671</v>
      </c>
      <c r="K1475" s="1"/>
      <c r="L1475" s="224"/>
      <c r="M1475" s="1"/>
      <c r="N1475" s="224"/>
      <c r="O1475" s="1"/>
      <c r="P1475" s="19"/>
    </row>
    <row r="1476" spans="1:16">
      <c r="A1476" s="224">
        <v>100</v>
      </c>
      <c r="B1476" s="224"/>
      <c r="C1476" s="47" t="s">
        <v>1727</v>
      </c>
      <c r="D1476" s="224" t="s">
        <v>74</v>
      </c>
      <c r="E1476" s="1">
        <v>97350</v>
      </c>
      <c r="F1476" s="224">
        <v>1</v>
      </c>
      <c r="G1476" s="1">
        <f t="shared" si="84"/>
        <v>97350</v>
      </c>
      <c r="H1476" s="224"/>
      <c r="I1476" s="224"/>
      <c r="J1476" s="224"/>
      <c r="K1476" s="1"/>
      <c r="L1476" s="224"/>
      <c r="M1476" s="1"/>
      <c r="N1476" s="224"/>
      <c r="O1476" s="1"/>
      <c r="P1476" s="19"/>
    </row>
    <row r="1477" spans="1:16" ht="25.5">
      <c r="A1477" s="224">
        <v>101</v>
      </c>
      <c r="B1477" s="224"/>
      <c r="C1477" s="47" t="s">
        <v>1728</v>
      </c>
      <c r="D1477" s="224" t="s">
        <v>74</v>
      </c>
      <c r="E1477" s="1">
        <v>85491</v>
      </c>
      <c r="F1477" s="224">
        <f>40-1-36</f>
        <v>3</v>
      </c>
      <c r="G1477" s="1">
        <f t="shared" si="84"/>
        <v>256473</v>
      </c>
      <c r="H1477" s="224"/>
      <c r="I1477" s="224"/>
      <c r="J1477" s="224"/>
      <c r="K1477" s="1"/>
      <c r="L1477" s="224"/>
      <c r="M1477" s="1"/>
      <c r="N1477" s="224"/>
      <c r="O1477" s="1"/>
      <c r="P1477" s="19"/>
    </row>
    <row r="1478" spans="1:16" ht="25.5">
      <c r="A1478" s="224">
        <v>102</v>
      </c>
      <c r="B1478" s="224"/>
      <c r="C1478" s="47" t="s">
        <v>1729</v>
      </c>
      <c r="D1478" s="224" t="s">
        <v>74</v>
      </c>
      <c r="E1478" s="1">
        <v>81125</v>
      </c>
      <c r="F1478" s="224">
        <f>4-2</f>
        <v>2</v>
      </c>
      <c r="G1478" s="1">
        <f t="shared" si="84"/>
        <v>162250</v>
      </c>
      <c r="H1478" s="224"/>
      <c r="I1478" s="224"/>
      <c r="J1478" s="224"/>
      <c r="K1478" s="1"/>
      <c r="L1478" s="224"/>
      <c r="M1478" s="1"/>
      <c r="N1478" s="224"/>
      <c r="O1478" s="1"/>
      <c r="P1478" s="19"/>
    </row>
    <row r="1479" spans="1:16" ht="25.5">
      <c r="A1479" s="224">
        <v>103</v>
      </c>
      <c r="B1479" s="224"/>
      <c r="C1479" s="47" t="s">
        <v>1730</v>
      </c>
      <c r="D1479" s="224" t="s">
        <v>74</v>
      </c>
      <c r="E1479" s="1">
        <v>81125</v>
      </c>
      <c r="F1479" s="224">
        <v>2</v>
      </c>
      <c r="G1479" s="1">
        <f t="shared" si="84"/>
        <v>162250</v>
      </c>
      <c r="H1479" s="224"/>
      <c r="I1479" s="224"/>
      <c r="J1479" s="224"/>
      <c r="K1479" s="1"/>
      <c r="L1479" s="224"/>
      <c r="M1479" s="1"/>
      <c r="N1479" s="224"/>
      <c r="O1479" s="1"/>
      <c r="P1479" s="19"/>
    </row>
    <row r="1480" spans="1:16">
      <c r="A1480" s="224">
        <v>104</v>
      </c>
      <c r="B1480" s="224"/>
      <c r="C1480" s="47" t="s">
        <v>1731</v>
      </c>
      <c r="D1480" s="224" t="s">
        <v>74</v>
      </c>
      <c r="E1480" s="1">
        <v>53395</v>
      </c>
      <c r="F1480" s="224">
        <v>4</v>
      </c>
      <c r="G1480" s="1">
        <f t="shared" si="84"/>
        <v>213580</v>
      </c>
      <c r="H1480" s="224"/>
      <c r="I1480" s="224"/>
      <c r="J1480" s="224"/>
      <c r="K1480" s="1"/>
      <c r="L1480" s="224"/>
      <c r="M1480" s="1"/>
      <c r="N1480" s="224"/>
      <c r="O1480" s="1"/>
      <c r="P1480" s="19"/>
    </row>
    <row r="1481" spans="1:16">
      <c r="A1481" s="224">
        <v>105</v>
      </c>
      <c r="B1481" s="224"/>
      <c r="C1481" s="47" t="s">
        <v>1732</v>
      </c>
      <c r="D1481" s="224" t="s">
        <v>74</v>
      </c>
      <c r="E1481" s="1">
        <v>17995</v>
      </c>
      <c r="F1481" s="224">
        <f>4-1-1-1</f>
        <v>1</v>
      </c>
      <c r="G1481" s="1">
        <f t="shared" si="84"/>
        <v>17995</v>
      </c>
      <c r="H1481" s="224"/>
      <c r="I1481" s="224"/>
      <c r="J1481" s="224"/>
      <c r="K1481" s="1"/>
      <c r="L1481" s="224"/>
      <c r="M1481" s="1"/>
      <c r="N1481" s="224"/>
      <c r="O1481" s="1"/>
      <c r="P1481" s="19"/>
    </row>
    <row r="1482" spans="1:16">
      <c r="A1482" s="224">
        <v>106</v>
      </c>
      <c r="B1482" s="224"/>
      <c r="C1482" s="47" t="s">
        <v>1733</v>
      </c>
      <c r="D1482" s="224" t="s">
        <v>74</v>
      </c>
      <c r="E1482" s="1">
        <v>9705.5</v>
      </c>
      <c r="F1482" s="224">
        <v>10</v>
      </c>
      <c r="G1482" s="1">
        <f t="shared" si="84"/>
        <v>97055</v>
      </c>
      <c r="H1482" s="224"/>
      <c r="I1482" s="224"/>
      <c r="J1482" s="224"/>
      <c r="K1482" s="1"/>
      <c r="L1482" s="224"/>
      <c r="M1482" s="1"/>
      <c r="N1482" s="224"/>
      <c r="O1482" s="1"/>
      <c r="P1482" s="19"/>
    </row>
    <row r="1483" spans="1:16">
      <c r="A1483" s="224">
        <v>107</v>
      </c>
      <c r="B1483" s="224"/>
      <c r="C1483" s="47" t="s">
        <v>1734</v>
      </c>
      <c r="D1483" s="224" t="s">
        <v>74</v>
      </c>
      <c r="E1483" s="1">
        <v>12095</v>
      </c>
      <c r="F1483" s="224">
        <v>6</v>
      </c>
      <c r="G1483" s="1">
        <f t="shared" si="84"/>
        <v>72570</v>
      </c>
      <c r="H1483" s="224"/>
      <c r="I1483" s="224"/>
      <c r="J1483" s="224"/>
      <c r="K1483" s="1"/>
      <c r="L1483" s="224"/>
      <c r="M1483" s="1"/>
      <c r="N1483" s="224"/>
      <c r="O1483" s="1"/>
      <c r="P1483" s="19"/>
    </row>
    <row r="1484" spans="1:16">
      <c r="A1484" s="224">
        <v>108</v>
      </c>
      <c r="B1484" s="224"/>
      <c r="C1484" s="47" t="s">
        <v>1735</v>
      </c>
      <c r="D1484" s="224" t="s">
        <v>74</v>
      </c>
      <c r="E1484" s="1">
        <v>10915</v>
      </c>
      <c r="F1484" s="224">
        <f>6-2</f>
        <v>4</v>
      </c>
      <c r="G1484" s="1">
        <f t="shared" si="84"/>
        <v>43660</v>
      </c>
      <c r="H1484" s="224"/>
      <c r="I1484" s="224"/>
      <c r="J1484" s="224"/>
      <c r="K1484" s="1"/>
      <c r="L1484" s="224"/>
      <c r="M1484" s="1"/>
      <c r="N1484" s="224"/>
      <c r="O1484" s="1"/>
      <c r="P1484" s="19"/>
    </row>
    <row r="1485" spans="1:16">
      <c r="A1485" s="224">
        <v>109</v>
      </c>
      <c r="B1485" s="224"/>
      <c r="C1485" s="47" t="s">
        <v>1736</v>
      </c>
      <c r="D1485" s="224" t="s">
        <v>74</v>
      </c>
      <c r="E1485" s="1">
        <v>13571.18</v>
      </c>
      <c r="F1485" s="224">
        <f>6-3-2</f>
        <v>1</v>
      </c>
      <c r="G1485" s="1">
        <f t="shared" si="84"/>
        <v>13571.18</v>
      </c>
      <c r="H1485" s="224"/>
      <c r="I1485" s="224"/>
      <c r="J1485" s="224"/>
      <c r="K1485" s="1"/>
      <c r="L1485" s="224"/>
      <c r="M1485" s="1"/>
      <c r="N1485" s="224"/>
      <c r="O1485" s="1"/>
      <c r="P1485" s="19"/>
    </row>
    <row r="1486" spans="1:16" ht="25.5">
      <c r="A1486" s="224">
        <v>110</v>
      </c>
      <c r="B1486" s="224"/>
      <c r="C1486" s="47" t="s">
        <v>1737</v>
      </c>
      <c r="D1486" s="224" t="s">
        <v>74</v>
      </c>
      <c r="E1486" s="1">
        <v>14024.3</v>
      </c>
      <c r="F1486" s="224">
        <f>4-1-1</f>
        <v>2</v>
      </c>
      <c r="G1486" s="1">
        <f t="shared" si="84"/>
        <v>28048.6</v>
      </c>
      <c r="H1486" s="224"/>
      <c r="I1486" s="224"/>
      <c r="J1486" s="224"/>
      <c r="K1486" s="1"/>
      <c r="L1486" s="224"/>
      <c r="M1486" s="1"/>
      <c r="N1486" s="224"/>
      <c r="O1486" s="1"/>
      <c r="P1486" s="19"/>
    </row>
    <row r="1487" spans="1:16" ht="25.5">
      <c r="A1487" s="224">
        <v>111</v>
      </c>
      <c r="B1487" s="224"/>
      <c r="C1487" s="47" t="s">
        <v>1738</v>
      </c>
      <c r="D1487" s="224" t="s">
        <v>74</v>
      </c>
      <c r="E1487" s="1">
        <v>15281</v>
      </c>
      <c r="F1487" s="224">
        <f>4-1-1</f>
        <v>2</v>
      </c>
      <c r="G1487" s="1">
        <f t="shared" si="84"/>
        <v>30562</v>
      </c>
      <c r="H1487" s="224"/>
      <c r="I1487" s="224"/>
      <c r="J1487" s="224"/>
      <c r="K1487" s="1"/>
      <c r="L1487" s="224"/>
      <c r="M1487" s="1"/>
      <c r="N1487" s="224"/>
      <c r="O1487" s="1"/>
      <c r="P1487" s="19"/>
    </row>
    <row r="1488" spans="1:16" ht="25.5">
      <c r="A1488" s="224">
        <v>112</v>
      </c>
      <c r="B1488" s="224"/>
      <c r="C1488" s="47" t="s">
        <v>1739</v>
      </c>
      <c r="D1488" s="224" t="s">
        <v>74</v>
      </c>
      <c r="E1488" s="1">
        <v>17080.5</v>
      </c>
      <c r="F1488" s="224">
        <f>2-1</f>
        <v>1</v>
      </c>
      <c r="G1488" s="1">
        <f>F1488*E1488</f>
        <v>17080.5</v>
      </c>
      <c r="H1488" s="224"/>
      <c r="I1488" s="224"/>
      <c r="J1488" s="224"/>
      <c r="K1488" s="1"/>
      <c r="L1488" s="224"/>
      <c r="M1488" s="1"/>
      <c r="N1488" s="224"/>
      <c r="O1488" s="1"/>
      <c r="P1488" s="19"/>
    </row>
    <row r="1489" spans="1:16" ht="25.5">
      <c r="A1489" s="224">
        <v>113</v>
      </c>
      <c r="B1489" s="224"/>
      <c r="C1489" s="47" t="s">
        <v>1740</v>
      </c>
      <c r="D1489" s="224" t="s">
        <v>74</v>
      </c>
      <c r="E1489" s="1">
        <v>17074.599999999999</v>
      </c>
      <c r="F1489" s="224">
        <v>2</v>
      </c>
      <c r="G1489" s="1">
        <f>F1489*E1489</f>
        <v>34149.199999999997</v>
      </c>
      <c r="H1489" s="224"/>
      <c r="I1489" s="224"/>
      <c r="J1489" s="224"/>
      <c r="K1489" s="1"/>
      <c r="L1489" s="224"/>
      <c r="M1489" s="1"/>
      <c r="N1489" s="224"/>
      <c r="O1489" s="1"/>
      <c r="P1489" s="19"/>
    </row>
    <row r="1490" spans="1:16" ht="25.5">
      <c r="A1490" s="224">
        <v>114</v>
      </c>
      <c r="B1490" s="224"/>
      <c r="C1490" s="47" t="s">
        <v>1741</v>
      </c>
      <c r="D1490" s="224" t="s">
        <v>74</v>
      </c>
      <c r="E1490" s="1">
        <v>15316.4</v>
      </c>
      <c r="F1490" s="224">
        <v>2</v>
      </c>
      <c r="G1490" s="1">
        <f>F1490*E1490</f>
        <v>30632.799999999999</v>
      </c>
      <c r="H1490" s="224"/>
      <c r="I1490" s="224"/>
      <c r="J1490" s="224"/>
      <c r="K1490" s="1"/>
      <c r="L1490" s="224"/>
      <c r="M1490" s="1"/>
      <c r="N1490" s="224"/>
      <c r="O1490" s="1"/>
      <c r="P1490" s="19"/>
    </row>
    <row r="1491" spans="1:16" ht="25.5">
      <c r="A1491" s="224">
        <v>115</v>
      </c>
      <c r="B1491" s="224"/>
      <c r="C1491" s="47" t="s">
        <v>1742</v>
      </c>
      <c r="D1491" s="224" t="s">
        <v>74</v>
      </c>
      <c r="E1491" s="1">
        <v>9410.5</v>
      </c>
      <c r="F1491" s="224">
        <v>1</v>
      </c>
      <c r="G1491" s="1">
        <f>F1491*E1491</f>
        <v>9410.5</v>
      </c>
      <c r="H1491" s="224"/>
      <c r="I1491" s="224"/>
      <c r="J1491" s="224"/>
      <c r="K1491" s="1"/>
      <c r="L1491" s="224"/>
      <c r="M1491" s="1"/>
      <c r="N1491" s="224"/>
      <c r="O1491" s="1"/>
      <c r="P1491" s="19"/>
    </row>
    <row r="1492" spans="1:16">
      <c r="A1492" s="224">
        <v>116</v>
      </c>
      <c r="B1492" s="224"/>
      <c r="C1492" s="47" t="s">
        <v>1743</v>
      </c>
      <c r="D1492" s="224" t="s">
        <v>74</v>
      </c>
      <c r="E1492" s="1">
        <v>500</v>
      </c>
      <c r="F1492" s="224"/>
      <c r="G1492" s="1"/>
      <c r="H1492" s="224">
        <v>1</v>
      </c>
      <c r="I1492" s="1">
        <f>H1492*E1492</f>
        <v>500</v>
      </c>
      <c r="J1492" s="224"/>
      <c r="K1492" s="224"/>
      <c r="L1492" s="224"/>
      <c r="M1492" s="1"/>
      <c r="N1492" s="224"/>
      <c r="O1492" s="1"/>
      <c r="P1492" s="19"/>
    </row>
    <row r="1493" spans="1:16">
      <c r="A1493" s="224">
        <v>117</v>
      </c>
      <c r="B1493" s="224"/>
      <c r="C1493" s="47" t="s">
        <v>1743</v>
      </c>
      <c r="D1493" s="224" t="s">
        <v>74</v>
      </c>
      <c r="E1493" s="1">
        <v>500</v>
      </c>
      <c r="F1493" s="224"/>
      <c r="G1493" s="1"/>
      <c r="H1493" s="224">
        <v>1</v>
      </c>
      <c r="I1493" s="1">
        <f>H1493*E1493</f>
        <v>500</v>
      </c>
      <c r="J1493" s="224"/>
      <c r="K1493" s="224"/>
      <c r="L1493" s="224"/>
      <c r="M1493" s="1"/>
      <c r="N1493" s="224"/>
      <c r="O1493" s="1"/>
      <c r="P1493" s="19"/>
    </row>
    <row r="1494" spans="1:16">
      <c r="A1494" s="224">
        <v>118</v>
      </c>
      <c r="B1494" s="224"/>
      <c r="C1494" s="47" t="s">
        <v>1744</v>
      </c>
      <c r="D1494" s="224" t="s">
        <v>135</v>
      </c>
      <c r="E1494" s="1">
        <v>100</v>
      </c>
      <c r="F1494" s="224"/>
      <c r="G1494" s="1"/>
      <c r="H1494" s="224">
        <v>2</v>
      </c>
      <c r="I1494" s="1">
        <f>H1494*E1494</f>
        <v>200</v>
      </c>
      <c r="J1494" s="224"/>
      <c r="K1494" s="224"/>
      <c r="L1494" s="224"/>
      <c r="M1494" s="1"/>
      <c r="N1494" s="224"/>
      <c r="O1494" s="1"/>
      <c r="P1494" s="19"/>
    </row>
    <row r="1495" spans="1:16">
      <c r="A1495" s="224">
        <v>119</v>
      </c>
      <c r="B1495" s="224" t="s">
        <v>1745</v>
      </c>
      <c r="C1495" s="28" t="s">
        <v>1746</v>
      </c>
      <c r="D1495" s="224" t="s">
        <v>135</v>
      </c>
      <c r="E1495" s="1">
        <v>20342.5</v>
      </c>
      <c r="F1495" s="224"/>
      <c r="G1495" s="1"/>
      <c r="H1495" s="224"/>
      <c r="I1495" s="224"/>
      <c r="J1495" s="224">
        <v>1</v>
      </c>
      <c r="K1495" s="1">
        <f t="shared" ref="K1495:K1517" si="85">J1495*E1495</f>
        <v>20342.5</v>
      </c>
      <c r="L1495" s="224"/>
      <c r="M1495" s="1"/>
      <c r="N1495" s="1"/>
      <c r="O1495" s="1"/>
      <c r="P1495" s="19"/>
    </row>
    <row r="1496" spans="1:16">
      <c r="A1496" s="224">
        <v>120</v>
      </c>
      <c r="B1496" s="224" t="s">
        <v>1747</v>
      </c>
      <c r="C1496" s="28" t="s">
        <v>1748</v>
      </c>
      <c r="D1496" s="224" t="s">
        <v>74</v>
      </c>
      <c r="E1496" s="1">
        <v>16995</v>
      </c>
      <c r="F1496" s="224"/>
      <c r="G1496" s="1"/>
      <c r="H1496" s="224"/>
      <c r="I1496" s="224"/>
      <c r="J1496" s="224">
        <v>1</v>
      </c>
      <c r="K1496" s="1">
        <f t="shared" si="85"/>
        <v>16995</v>
      </c>
      <c r="L1496" s="224"/>
      <c r="M1496" s="1"/>
      <c r="N1496" s="1"/>
      <c r="O1496" s="1"/>
      <c r="P1496" s="19"/>
    </row>
    <row r="1497" spans="1:16">
      <c r="A1497" s="224">
        <v>121</v>
      </c>
      <c r="B1497" s="224" t="s">
        <v>1749</v>
      </c>
      <c r="C1497" s="52" t="s">
        <v>1750</v>
      </c>
      <c r="D1497" s="224" t="s">
        <v>74</v>
      </c>
      <c r="E1497" s="1">
        <v>92000</v>
      </c>
      <c r="F1497" s="224"/>
      <c r="G1497" s="1"/>
      <c r="H1497" s="224"/>
      <c r="I1497" s="224"/>
      <c r="J1497" s="224">
        <v>1</v>
      </c>
      <c r="K1497" s="1">
        <f t="shared" si="85"/>
        <v>92000</v>
      </c>
      <c r="L1497" s="224"/>
      <c r="M1497" s="1"/>
      <c r="N1497" s="1"/>
      <c r="O1497" s="1"/>
      <c r="P1497" s="19"/>
    </row>
    <row r="1498" spans="1:16">
      <c r="A1498" s="224">
        <v>122</v>
      </c>
      <c r="B1498" s="224" t="s">
        <v>1751</v>
      </c>
      <c r="C1498" s="28" t="s">
        <v>1752</v>
      </c>
      <c r="D1498" s="224" t="s">
        <v>74</v>
      </c>
      <c r="E1498" s="1">
        <v>1020</v>
      </c>
      <c r="F1498" s="224"/>
      <c r="G1498" s="1"/>
      <c r="H1498" s="224"/>
      <c r="I1498" s="224"/>
      <c r="J1498" s="224">
        <v>2</v>
      </c>
      <c r="K1498" s="1">
        <f t="shared" si="85"/>
        <v>2040</v>
      </c>
      <c r="L1498" s="224"/>
      <c r="M1498" s="1"/>
      <c r="N1498" s="1"/>
      <c r="O1498" s="1"/>
      <c r="P1498" s="19"/>
    </row>
    <row r="1499" spans="1:16">
      <c r="A1499" s="224">
        <v>123</v>
      </c>
      <c r="B1499" s="224" t="s">
        <v>1753</v>
      </c>
      <c r="C1499" s="28" t="s">
        <v>1754</v>
      </c>
      <c r="D1499" s="224" t="s">
        <v>74</v>
      </c>
      <c r="E1499" s="1">
        <v>500</v>
      </c>
      <c r="F1499" s="224"/>
      <c r="G1499" s="1"/>
      <c r="H1499" s="224"/>
      <c r="I1499" s="224"/>
      <c r="J1499" s="224">
        <v>2</v>
      </c>
      <c r="K1499" s="1">
        <f t="shared" si="85"/>
        <v>1000</v>
      </c>
      <c r="L1499" s="224"/>
      <c r="M1499" s="1"/>
      <c r="N1499" s="1"/>
      <c r="O1499" s="1"/>
      <c r="P1499" s="19"/>
    </row>
    <row r="1500" spans="1:16">
      <c r="A1500" s="224">
        <v>124</v>
      </c>
      <c r="B1500" s="224" t="s">
        <v>1755</v>
      </c>
      <c r="C1500" s="28" t="s">
        <v>1756</v>
      </c>
      <c r="D1500" s="224" t="s">
        <v>122</v>
      </c>
      <c r="E1500" s="1">
        <v>390</v>
      </c>
      <c r="F1500" s="224"/>
      <c r="G1500" s="1"/>
      <c r="H1500" s="224"/>
      <c r="I1500" s="224"/>
      <c r="J1500" s="224">
        <v>3</v>
      </c>
      <c r="K1500" s="1">
        <f t="shared" si="85"/>
        <v>1170</v>
      </c>
      <c r="L1500" s="224"/>
      <c r="M1500" s="1"/>
      <c r="N1500" s="1"/>
      <c r="O1500" s="1"/>
      <c r="P1500" s="19"/>
    </row>
    <row r="1501" spans="1:16">
      <c r="A1501" s="224">
        <v>125</v>
      </c>
      <c r="B1501" s="224" t="s">
        <v>1757</v>
      </c>
      <c r="C1501" s="28" t="s">
        <v>1758</v>
      </c>
      <c r="D1501" s="224" t="s">
        <v>74</v>
      </c>
      <c r="E1501" s="1">
        <v>1663</v>
      </c>
      <c r="F1501" s="224"/>
      <c r="G1501" s="1"/>
      <c r="H1501" s="224"/>
      <c r="I1501" s="224"/>
      <c r="J1501" s="224">
        <v>3</v>
      </c>
      <c r="K1501" s="1">
        <f t="shared" si="85"/>
        <v>4989</v>
      </c>
      <c r="L1501" s="224"/>
      <c r="M1501" s="1"/>
      <c r="N1501" s="1"/>
      <c r="O1501" s="1"/>
      <c r="P1501" s="19"/>
    </row>
    <row r="1502" spans="1:16">
      <c r="A1502" s="224">
        <v>126</v>
      </c>
      <c r="B1502" s="224" t="s">
        <v>1759</v>
      </c>
      <c r="C1502" s="28" t="s">
        <v>1760</v>
      </c>
      <c r="D1502" s="224" t="s">
        <v>135</v>
      </c>
      <c r="E1502" s="1">
        <v>18300</v>
      </c>
      <c r="F1502" s="224"/>
      <c r="G1502" s="1"/>
      <c r="H1502" s="224"/>
      <c r="I1502" s="224"/>
      <c r="J1502" s="224">
        <v>3</v>
      </c>
      <c r="K1502" s="1">
        <f t="shared" si="85"/>
        <v>54900</v>
      </c>
      <c r="L1502" s="224"/>
      <c r="M1502" s="1"/>
      <c r="N1502" s="1"/>
      <c r="O1502" s="1"/>
      <c r="P1502" s="19"/>
    </row>
    <row r="1503" spans="1:16">
      <c r="A1503" s="224">
        <v>127</v>
      </c>
      <c r="B1503" s="224" t="s">
        <v>1761</v>
      </c>
      <c r="C1503" s="28" t="s">
        <v>1762</v>
      </c>
      <c r="D1503" s="224" t="s">
        <v>135</v>
      </c>
      <c r="E1503" s="1">
        <v>300</v>
      </c>
      <c r="F1503" s="224"/>
      <c r="G1503" s="1"/>
      <c r="H1503" s="224"/>
      <c r="I1503" s="224"/>
      <c r="J1503" s="224">
        <v>3</v>
      </c>
      <c r="K1503" s="1">
        <f t="shared" si="85"/>
        <v>900</v>
      </c>
      <c r="L1503" s="224"/>
      <c r="M1503" s="1"/>
      <c r="N1503" s="1"/>
      <c r="O1503" s="1"/>
      <c r="P1503" s="19"/>
    </row>
    <row r="1504" spans="1:16">
      <c r="A1504" s="224">
        <v>128</v>
      </c>
      <c r="B1504" s="224" t="s">
        <v>1763</v>
      </c>
      <c r="C1504" s="28" t="s">
        <v>1764</v>
      </c>
      <c r="D1504" s="224" t="s">
        <v>135</v>
      </c>
      <c r="E1504" s="1">
        <v>82.5</v>
      </c>
      <c r="F1504" s="224"/>
      <c r="G1504" s="1"/>
      <c r="H1504" s="224"/>
      <c r="I1504" s="224"/>
      <c r="J1504" s="224">
        <v>42</v>
      </c>
      <c r="K1504" s="1">
        <f t="shared" si="85"/>
        <v>3465</v>
      </c>
      <c r="L1504" s="224"/>
      <c r="M1504" s="1"/>
      <c r="N1504" s="1"/>
      <c r="O1504" s="1"/>
      <c r="P1504" s="19"/>
    </row>
    <row r="1505" spans="1:16">
      <c r="A1505" s="224">
        <v>129</v>
      </c>
      <c r="B1505" s="224"/>
      <c r="C1505" s="28" t="s">
        <v>1765</v>
      </c>
      <c r="D1505" s="224" t="s">
        <v>74</v>
      </c>
      <c r="E1505" s="1">
        <v>3299</v>
      </c>
      <c r="F1505" s="224"/>
      <c r="G1505" s="1"/>
      <c r="H1505" s="224"/>
      <c r="I1505" s="224"/>
      <c r="J1505" s="224">
        <v>3</v>
      </c>
      <c r="K1505" s="1">
        <f t="shared" si="85"/>
        <v>9897</v>
      </c>
      <c r="L1505" s="224"/>
      <c r="M1505" s="1"/>
      <c r="N1505" s="1"/>
      <c r="O1505" s="1"/>
      <c r="P1505" s="19"/>
    </row>
    <row r="1506" spans="1:16">
      <c r="A1506" s="224">
        <v>130</v>
      </c>
      <c r="B1506" s="224"/>
      <c r="C1506" s="28" t="s">
        <v>1766</v>
      </c>
      <c r="D1506" s="224" t="s">
        <v>74</v>
      </c>
      <c r="E1506" s="1">
        <v>2370</v>
      </c>
      <c r="F1506" s="224"/>
      <c r="G1506" s="1"/>
      <c r="H1506" s="224"/>
      <c r="I1506" s="224"/>
      <c r="J1506" s="224">
        <v>2</v>
      </c>
      <c r="K1506" s="1">
        <f t="shared" si="85"/>
        <v>4740</v>
      </c>
      <c r="L1506" s="224"/>
      <c r="M1506" s="1"/>
      <c r="N1506" s="1"/>
      <c r="O1506" s="1"/>
      <c r="P1506" s="19"/>
    </row>
    <row r="1507" spans="1:16">
      <c r="A1507" s="224">
        <v>131</v>
      </c>
      <c r="B1507" s="224" t="s">
        <v>1767</v>
      </c>
      <c r="C1507" s="28" t="s">
        <v>1768</v>
      </c>
      <c r="D1507" s="224" t="s">
        <v>74</v>
      </c>
      <c r="E1507" s="1">
        <v>100000</v>
      </c>
      <c r="F1507" s="224"/>
      <c r="G1507" s="1"/>
      <c r="H1507" s="224"/>
      <c r="I1507" s="224"/>
      <c r="J1507" s="224">
        <v>3</v>
      </c>
      <c r="K1507" s="1">
        <f t="shared" si="85"/>
        <v>300000</v>
      </c>
      <c r="L1507" s="224"/>
      <c r="M1507" s="1"/>
      <c r="N1507" s="1"/>
      <c r="O1507" s="1"/>
      <c r="P1507" s="19"/>
    </row>
    <row r="1508" spans="1:16">
      <c r="A1508" s="224">
        <v>132</v>
      </c>
      <c r="B1508" s="224" t="s">
        <v>1769</v>
      </c>
      <c r="C1508" s="28" t="s">
        <v>1770</v>
      </c>
      <c r="D1508" s="224" t="s">
        <v>1771</v>
      </c>
      <c r="E1508" s="1">
        <v>222</v>
      </c>
      <c r="F1508" s="224"/>
      <c r="G1508" s="1"/>
      <c r="H1508" s="224"/>
      <c r="I1508" s="224"/>
      <c r="J1508" s="224">
        <v>360</v>
      </c>
      <c r="K1508" s="1">
        <f t="shared" si="85"/>
        <v>79920</v>
      </c>
      <c r="L1508" s="224"/>
      <c r="M1508" s="1"/>
      <c r="N1508" s="1"/>
      <c r="O1508" s="1"/>
      <c r="P1508" s="19"/>
    </row>
    <row r="1509" spans="1:16">
      <c r="A1509" s="224">
        <v>133</v>
      </c>
      <c r="B1509" s="224" t="s">
        <v>1772</v>
      </c>
      <c r="C1509" s="28" t="s">
        <v>1773</v>
      </c>
      <c r="D1509" s="224" t="s">
        <v>135</v>
      </c>
      <c r="E1509" s="1">
        <v>410</v>
      </c>
      <c r="F1509" s="224"/>
      <c r="G1509" s="1"/>
      <c r="H1509" s="224"/>
      <c r="I1509" s="224"/>
      <c r="J1509" s="224">
        <v>20</v>
      </c>
      <c r="K1509" s="1">
        <f t="shared" si="85"/>
        <v>8200</v>
      </c>
      <c r="L1509" s="224"/>
      <c r="M1509" s="1"/>
      <c r="N1509" s="1"/>
      <c r="O1509" s="1"/>
      <c r="P1509" s="19"/>
    </row>
    <row r="1510" spans="1:16">
      <c r="A1510" s="224">
        <v>134</v>
      </c>
      <c r="B1510" s="224" t="s">
        <v>1774</v>
      </c>
      <c r="C1510" s="28" t="s">
        <v>1775</v>
      </c>
      <c r="D1510" s="224" t="s">
        <v>135</v>
      </c>
      <c r="E1510" s="1">
        <v>3400</v>
      </c>
      <c r="F1510" s="224"/>
      <c r="G1510" s="1"/>
      <c r="H1510" s="224"/>
      <c r="I1510" s="224"/>
      <c r="J1510" s="224">
        <v>15</v>
      </c>
      <c r="K1510" s="1">
        <f t="shared" si="85"/>
        <v>51000</v>
      </c>
      <c r="L1510" s="224"/>
      <c r="M1510" s="1"/>
      <c r="N1510" s="1"/>
      <c r="O1510" s="1"/>
      <c r="P1510" s="19"/>
    </row>
    <row r="1511" spans="1:16">
      <c r="A1511" s="224">
        <v>135</v>
      </c>
      <c r="B1511" s="224" t="s">
        <v>1574</v>
      </c>
      <c r="C1511" s="28" t="s">
        <v>1776</v>
      </c>
      <c r="D1511" s="224" t="s">
        <v>74</v>
      </c>
      <c r="E1511" s="1">
        <v>5448</v>
      </c>
      <c r="F1511" s="224"/>
      <c r="G1511" s="1"/>
      <c r="H1511" s="224"/>
      <c r="I1511" s="224"/>
      <c r="J1511" s="224">
        <v>1</v>
      </c>
      <c r="K1511" s="1">
        <f t="shared" si="85"/>
        <v>5448</v>
      </c>
      <c r="L1511" s="224"/>
      <c r="M1511" s="1"/>
      <c r="N1511" s="1"/>
      <c r="O1511" s="1"/>
      <c r="P1511" s="19"/>
    </row>
    <row r="1512" spans="1:16" ht="25.5">
      <c r="A1512" s="224">
        <v>136</v>
      </c>
      <c r="B1512" s="224"/>
      <c r="C1512" s="28" t="s">
        <v>1777</v>
      </c>
      <c r="D1512" s="224" t="s">
        <v>74</v>
      </c>
      <c r="E1512" s="1">
        <v>158900</v>
      </c>
      <c r="F1512" s="224"/>
      <c r="G1512" s="1"/>
      <c r="H1512" s="224"/>
      <c r="I1512" s="224"/>
      <c r="J1512" s="224">
        <v>1</v>
      </c>
      <c r="K1512" s="1">
        <f t="shared" si="85"/>
        <v>158900</v>
      </c>
      <c r="L1512" s="224"/>
      <c r="M1512" s="1"/>
      <c r="N1512" s="1"/>
      <c r="O1512" s="1"/>
      <c r="P1512" s="19"/>
    </row>
    <row r="1513" spans="1:16">
      <c r="A1513" s="224">
        <v>137</v>
      </c>
      <c r="B1513" s="224"/>
      <c r="C1513" s="28" t="s">
        <v>1778</v>
      </c>
      <c r="D1513" s="224" t="s">
        <v>74</v>
      </c>
      <c r="E1513" s="1">
        <v>45400</v>
      </c>
      <c r="F1513" s="224"/>
      <c r="G1513" s="1"/>
      <c r="H1513" s="224"/>
      <c r="I1513" s="224"/>
      <c r="J1513" s="224">
        <v>1</v>
      </c>
      <c r="K1513" s="1">
        <f t="shared" si="85"/>
        <v>45400</v>
      </c>
      <c r="L1513" s="224"/>
      <c r="M1513" s="1"/>
      <c r="N1513" s="1"/>
      <c r="O1513" s="1"/>
      <c r="P1513" s="19"/>
    </row>
    <row r="1514" spans="1:16">
      <c r="A1514" s="224">
        <v>138</v>
      </c>
      <c r="B1514" s="224" t="s">
        <v>1779</v>
      </c>
      <c r="C1514" s="28" t="s">
        <v>1780</v>
      </c>
      <c r="D1514" s="224" t="s">
        <v>135</v>
      </c>
      <c r="E1514" s="1">
        <v>15.21</v>
      </c>
      <c r="F1514" s="224"/>
      <c r="G1514" s="1"/>
      <c r="H1514" s="224"/>
      <c r="I1514" s="224"/>
      <c r="J1514" s="224">
        <v>255</v>
      </c>
      <c r="K1514" s="1">
        <f t="shared" si="85"/>
        <v>3878.55</v>
      </c>
      <c r="L1514" s="224"/>
      <c r="M1514" s="1"/>
      <c r="N1514" s="1"/>
      <c r="O1514" s="1"/>
      <c r="P1514" s="19"/>
    </row>
    <row r="1515" spans="1:16">
      <c r="A1515" s="224">
        <v>139</v>
      </c>
      <c r="B1515" s="224" t="s">
        <v>1781</v>
      </c>
      <c r="C1515" s="28" t="s">
        <v>1782</v>
      </c>
      <c r="D1515" s="224" t="s">
        <v>135</v>
      </c>
      <c r="E1515" s="1">
        <v>16.579999999999998</v>
      </c>
      <c r="F1515" s="224"/>
      <c r="G1515" s="1"/>
      <c r="H1515" s="224"/>
      <c r="I1515" s="224"/>
      <c r="J1515" s="224">
        <v>105</v>
      </c>
      <c r="K1515" s="1">
        <f t="shared" si="85"/>
        <v>1740.8999999999999</v>
      </c>
      <c r="L1515" s="224"/>
      <c r="M1515" s="1"/>
      <c r="N1515" s="1"/>
      <c r="O1515" s="1"/>
      <c r="P1515" s="19"/>
    </row>
    <row r="1516" spans="1:16">
      <c r="A1516" s="224">
        <v>140</v>
      </c>
      <c r="B1516" s="224" t="s">
        <v>1783</v>
      </c>
      <c r="C1516" s="47" t="s">
        <v>1784</v>
      </c>
      <c r="D1516" s="224" t="s">
        <v>135</v>
      </c>
      <c r="E1516" s="1">
        <v>95908</v>
      </c>
      <c r="F1516" s="224"/>
      <c r="G1516" s="1"/>
      <c r="H1516" s="224"/>
      <c r="I1516" s="224"/>
      <c r="J1516" s="224">
        <v>1</v>
      </c>
      <c r="K1516" s="1">
        <f t="shared" si="85"/>
        <v>95908</v>
      </c>
      <c r="L1516" s="224"/>
      <c r="M1516" s="1"/>
      <c r="N1516" s="1"/>
      <c r="O1516" s="1"/>
      <c r="P1516" s="19"/>
    </row>
    <row r="1517" spans="1:16">
      <c r="A1517" s="224">
        <v>141</v>
      </c>
      <c r="B1517" s="224" t="s">
        <v>1785</v>
      </c>
      <c r="C1517" s="47" t="s">
        <v>1786</v>
      </c>
      <c r="D1517" s="224" t="s">
        <v>164</v>
      </c>
      <c r="E1517" s="1">
        <v>495000</v>
      </c>
      <c r="F1517" s="224"/>
      <c r="G1517" s="1"/>
      <c r="H1517" s="224"/>
      <c r="I1517" s="224"/>
      <c r="J1517" s="224">
        <v>9.5240000000000005E-2</v>
      </c>
      <c r="K1517" s="1">
        <f t="shared" si="85"/>
        <v>47143.8</v>
      </c>
      <c r="L1517" s="224"/>
      <c r="M1517" s="1"/>
      <c r="N1517" s="1"/>
      <c r="O1517" s="1"/>
      <c r="P1517" s="19"/>
    </row>
    <row r="1518" spans="1:16">
      <c r="A1518" s="224">
        <v>142</v>
      </c>
      <c r="B1518" s="224" t="s">
        <v>1787</v>
      </c>
      <c r="C1518" s="47" t="s">
        <v>1788</v>
      </c>
      <c r="D1518" s="224" t="s">
        <v>135</v>
      </c>
      <c r="E1518" s="1">
        <v>3782.04</v>
      </c>
      <c r="F1518" s="224"/>
      <c r="G1518" s="1"/>
      <c r="H1518" s="224"/>
      <c r="I1518" s="224"/>
      <c r="J1518" s="224"/>
      <c r="K1518" s="1"/>
      <c r="L1518" s="224">
        <v>5</v>
      </c>
      <c r="M1518" s="1">
        <f t="shared" ref="M1518:M1525" si="86">L1518*E1518</f>
        <v>18910.2</v>
      </c>
      <c r="N1518" s="1"/>
      <c r="O1518" s="1"/>
      <c r="P1518" s="19"/>
    </row>
    <row r="1519" spans="1:16">
      <c r="A1519" s="224">
        <v>143</v>
      </c>
      <c r="B1519" s="224" t="s">
        <v>1789</v>
      </c>
      <c r="C1519" s="47" t="s">
        <v>1790</v>
      </c>
      <c r="D1519" s="224" t="s">
        <v>135</v>
      </c>
      <c r="E1519" s="1">
        <v>401.13</v>
      </c>
      <c r="F1519" s="224"/>
      <c r="G1519" s="1"/>
      <c r="H1519" s="224"/>
      <c r="I1519" s="224"/>
      <c r="J1519" s="224"/>
      <c r="K1519" s="1"/>
      <c r="L1519" s="224">
        <v>9</v>
      </c>
      <c r="M1519" s="1">
        <f t="shared" si="86"/>
        <v>3610.17</v>
      </c>
      <c r="N1519" s="1"/>
      <c r="O1519" s="1"/>
      <c r="P1519" s="19"/>
    </row>
    <row r="1520" spans="1:16">
      <c r="A1520" s="224">
        <v>144</v>
      </c>
      <c r="B1520" s="224" t="s">
        <v>1791</v>
      </c>
      <c r="C1520" s="47" t="s">
        <v>1792</v>
      </c>
      <c r="D1520" s="224" t="s">
        <v>135</v>
      </c>
      <c r="E1520" s="1">
        <v>5157.32</v>
      </c>
      <c r="F1520" s="224"/>
      <c r="G1520" s="1"/>
      <c r="H1520" s="224"/>
      <c r="I1520" s="224"/>
      <c r="J1520" s="224"/>
      <c r="K1520" s="1"/>
      <c r="L1520" s="224">
        <v>7</v>
      </c>
      <c r="M1520" s="1">
        <f t="shared" si="86"/>
        <v>36101.24</v>
      </c>
      <c r="N1520" s="1"/>
      <c r="O1520" s="1"/>
      <c r="P1520" s="19"/>
    </row>
    <row r="1521" spans="1:16">
      <c r="A1521" s="224">
        <v>145</v>
      </c>
      <c r="B1521" s="224" t="s">
        <v>1791</v>
      </c>
      <c r="C1521" s="47" t="s">
        <v>1793</v>
      </c>
      <c r="D1521" s="224" t="s">
        <v>135</v>
      </c>
      <c r="E1521" s="1">
        <v>5796.6</v>
      </c>
      <c r="F1521" s="224"/>
      <c r="G1521" s="1"/>
      <c r="H1521" s="224"/>
      <c r="I1521" s="224"/>
      <c r="J1521" s="224"/>
      <c r="K1521" s="1"/>
      <c r="L1521" s="224">
        <v>6</v>
      </c>
      <c r="M1521" s="1">
        <f t="shared" si="86"/>
        <v>34779.600000000006</v>
      </c>
      <c r="N1521" s="1"/>
      <c r="O1521" s="1"/>
      <c r="P1521" s="19"/>
    </row>
    <row r="1522" spans="1:16">
      <c r="A1522" s="224">
        <v>146</v>
      </c>
      <c r="B1522" s="224" t="s">
        <v>1794</v>
      </c>
      <c r="C1522" s="47" t="s">
        <v>1795</v>
      </c>
      <c r="D1522" s="224" t="s">
        <v>74</v>
      </c>
      <c r="E1522" s="1">
        <v>63.5</v>
      </c>
      <c r="F1522" s="224"/>
      <c r="G1522" s="1"/>
      <c r="H1522" s="224"/>
      <c r="I1522" s="224"/>
      <c r="J1522" s="224"/>
      <c r="K1522" s="1"/>
      <c r="L1522" s="224">
        <v>1</v>
      </c>
      <c r="M1522" s="1">
        <f t="shared" si="86"/>
        <v>63.5</v>
      </c>
      <c r="N1522" s="1"/>
      <c r="O1522" s="1"/>
      <c r="P1522" s="19"/>
    </row>
    <row r="1523" spans="1:16" ht="25.5">
      <c r="A1523" s="224">
        <v>147</v>
      </c>
      <c r="B1523" s="224" t="s">
        <v>1796</v>
      </c>
      <c r="C1523" s="47" t="s">
        <v>1797</v>
      </c>
      <c r="D1523" s="224" t="s">
        <v>1716</v>
      </c>
      <c r="E1523" s="1">
        <v>1078.25</v>
      </c>
      <c r="F1523" s="224"/>
      <c r="G1523" s="1"/>
      <c r="H1523" s="224"/>
      <c r="I1523" s="224"/>
      <c r="J1523" s="224"/>
      <c r="K1523" s="1"/>
      <c r="L1523" s="224">
        <v>27</v>
      </c>
      <c r="M1523" s="1">
        <f t="shared" si="86"/>
        <v>29112.75</v>
      </c>
      <c r="N1523" s="1"/>
      <c r="O1523" s="1"/>
      <c r="P1523" s="19"/>
    </row>
    <row r="1524" spans="1:16">
      <c r="A1524" s="224">
        <v>148</v>
      </c>
      <c r="B1524" s="224"/>
      <c r="C1524" s="47" t="s">
        <v>1798</v>
      </c>
      <c r="D1524" s="224" t="s">
        <v>135</v>
      </c>
      <c r="E1524" s="1">
        <v>100</v>
      </c>
      <c r="F1524" s="224"/>
      <c r="G1524" s="1"/>
      <c r="H1524" s="224"/>
      <c r="I1524" s="224"/>
      <c r="J1524" s="224"/>
      <c r="K1524" s="1"/>
      <c r="L1524" s="224">
        <v>27</v>
      </c>
      <c r="M1524" s="1">
        <f t="shared" si="86"/>
        <v>2700</v>
      </c>
      <c r="N1524" s="1"/>
      <c r="O1524" s="1"/>
      <c r="P1524" s="19"/>
    </row>
    <row r="1525" spans="1:16">
      <c r="A1525" s="224">
        <v>149</v>
      </c>
      <c r="B1525" s="224"/>
      <c r="C1525" s="47" t="s">
        <v>1799</v>
      </c>
      <c r="D1525" s="224" t="s">
        <v>74</v>
      </c>
      <c r="E1525" s="1">
        <v>500</v>
      </c>
      <c r="F1525" s="224"/>
      <c r="G1525" s="1"/>
      <c r="H1525" s="224"/>
      <c r="I1525" s="224"/>
      <c r="J1525" s="224"/>
      <c r="K1525" s="1"/>
      <c r="L1525" s="224">
        <v>4</v>
      </c>
      <c r="M1525" s="1">
        <f t="shared" si="86"/>
        <v>2000</v>
      </c>
      <c r="N1525" s="1"/>
      <c r="O1525" s="1"/>
      <c r="P1525" s="19"/>
    </row>
    <row r="1526" spans="1:16" ht="25.5">
      <c r="A1526" s="224">
        <v>150</v>
      </c>
      <c r="B1526" s="224"/>
      <c r="C1526" s="47" t="s">
        <v>1800</v>
      </c>
      <c r="D1526" s="224" t="s">
        <v>74</v>
      </c>
      <c r="E1526" s="1">
        <v>100</v>
      </c>
      <c r="F1526" s="224"/>
      <c r="G1526" s="1"/>
      <c r="H1526" s="224"/>
      <c r="I1526" s="224"/>
      <c r="J1526" s="224"/>
      <c r="K1526" s="1"/>
      <c r="L1526" s="224"/>
      <c r="M1526" s="1"/>
      <c r="N1526" s="56">
        <v>2</v>
      </c>
      <c r="O1526" s="1">
        <f t="shared" ref="O1526:O1567" si="87">N1526*E1526</f>
        <v>200</v>
      </c>
      <c r="P1526" s="19"/>
    </row>
    <row r="1527" spans="1:16" ht="25.5">
      <c r="A1527" s="224">
        <v>151</v>
      </c>
      <c r="B1527" s="224"/>
      <c r="C1527" s="47" t="s">
        <v>1801</v>
      </c>
      <c r="D1527" s="224" t="s">
        <v>74</v>
      </c>
      <c r="E1527" s="1">
        <v>100</v>
      </c>
      <c r="F1527" s="224"/>
      <c r="G1527" s="1"/>
      <c r="H1527" s="224"/>
      <c r="I1527" s="224"/>
      <c r="J1527" s="224"/>
      <c r="K1527" s="1"/>
      <c r="L1527" s="224"/>
      <c r="M1527" s="1"/>
      <c r="N1527" s="56">
        <v>1</v>
      </c>
      <c r="O1527" s="1">
        <f t="shared" si="87"/>
        <v>100</v>
      </c>
      <c r="P1527" s="19"/>
    </row>
    <row r="1528" spans="1:16">
      <c r="A1528" s="224">
        <v>152</v>
      </c>
      <c r="B1528" s="224"/>
      <c r="C1528" s="47" t="s">
        <v>1802</v>
      </c>
      <c r="D1528" s="224" t="s">
        <v>135</v>
      </c>
      <c r="E1528" s="1">
        <v>250</v>
      </c>
      <c r="F1528" s="224"/>
      <c r="G1528" s="1"/>
      <c r="H1528" s="224"/>
      <c r="I1528" s="224"/>
      <c r="J1528" s="224"/>
      <c r="K1528" s="224"/>
      <c r="L1528" s="224"/>
      <c r="M1528" s="1"/>
      <c r="N1528" s="224">
        <f>4+15</f>
        <v>19</v>
      </c>
      <c r="O1528" s="1">
        <f t="shared" si="87"/>
        <v>4750</v>
      </c>
      <c r="P1528" s="19"/>
    </row>
    <row r="1529" spans="1:16">
      <c r="A1529" s="224">
        <v>153</v>
      </c>
      <c r="B1529" s="224"/>
      <c r="C1529" s="47" t="s">
        <v>1803</v>
      </c>
      <c r="D1529" s="224" t="s">
        <v>74</v>
      </c>
      <c r="E1529" s="1">
        <v>300</v>
      </c>
      <c r="F1529" s="224"/>
      <c r="G1529" s="1"/>
      <c r="H1529" s="224"/>
      <c r="I1529" s="224"/>
      <c r="J1529" s="224"/>
      <c r="K1529" s="224"/>
      <c r="L1529" s="224"/>
      <c r="M1529" s="1"/>
      <c r="N1529" s="224">
        <v>2</v>
      </c>
      <c r="O1529" s="1">
        <f t="shared" si="87"/>
        <v>600</v>
      </c>
      <c r="P1529" s="19"/>
    </row>
    <row r="1530" spans="1:16">
      <c r="A1530" s="224">
        <v>154</v>
      </c>
      <c r="B1530" s="224"/>
      <c r="C1530" s="47" t="s">
        <v>655</v>
      </c>
      <c r="D1530" s="224" t="s">
        <v>135</v>
      </c>
      <c r="E1530" s="1">
        <v>200</v>
      </c>
      <c r="F1530" s="224"/>
      <c r="G1530" s="1"/>
      <c r="H1530" s="224"/>
      <c r="I1530" s="224"/>
      <c r="J1530" s="224"/>
      <c r="K1530" s="1"/>
      <c r="L1530" s="224"/>
      <c r="M1530" s="1"/>
      <c r="N1530" s="224">
        <f>63+16-5</f>
        <v>74</v>
      </c>
      <c r="O1530" s="1">
        <f t="shared" si="87"/>
        <v>14800</v>
      </c>
      <c r="P1530" s="19"/>
    </row>
    <row r="1531" spans="1:16">
      <c r="A1531" s="224">
        <v>155</v>
      </c>
      <c r="B1531" s="224" t="s">
        <v>1804</v>
      </c>
      <c r="C1531" s="47" t="s">
        <v>1805</v>
      </c>
      <c r="D1531" s="224" t="s">
        <v>135</v>
      </c>
      <c r="E1531" s="1">
        <v>100</v>
      </c>
      <c r="F1531" s="224"/>
      <c r="G1531" s="1"/>
      <c r="H1531" s="224"/>
      <c r="I1531" s="224"/>
      <c r="J1531" s="224"/>
      <c r="K1531" s="1"/>
      <c r="L1531" s="224"/>
      <c r="M1531" s="1"/>
      <c r="N1531" s="56">
        <f>4+1+36</f>
        <v>41</v>
      </c>
      <c r="O1531" s="1">
        <f t="shared" si="87"/>
        <v>4100</v>
      </c>
      <c r="P1531" s="19"/>
    </row>
    <row r="1532" spans="1:16" ht="25.5">
      <c r="A1532" s="224">
        <v>156</v>
      </c>
      <c r="B1532" s="224" t="s">
        <v>1806</v>
      </c>
      <c r="C1532" s="47" t="s">
        <v>1807</v>
      </c>
      <c r="D1532" s="224" t="s">
        <v>74</v>
      </c>
      <c r="E1532" s="1">
        <v>1000</v>
      </c>
      <c r="F1532" s="224"/>
      <c r="G1532" s="1"/>
      <c r="H1532" s="224"/>
      <c r="I1532" s="224"/>
      <c r="J1532" s="224"/>
      <c r="K1532" s="1"/>
      <c r="L1532" s="224"/>
      <c r="M1532" s="1"/>
      <c r="N1532" s="224">
        <v>2</v>
      </c>
      <c r="O1532" s="1">
        <f t="shared" si="87"/>
        <v>2000</v>
      </c>
      <c r="P1532" s="19"/>
    </row>
    <row r="1533" spans="1:16">
      <c r="A1533" s="224">
        <v>157</v>
      </c>
      <c r="B1533" s="224"/>
      <c r="C1533" s="47" t="s">
        <v>1808</v>
      </c>
      <c r="D1533" s="224" t="s">
        <v>135</v>
      </c>
      <c r="E1533" s="1">
        <v>200</v>
      </c>
      <c r="F1533" s="224"/>
      <c r="G1533" s="1"/>
      <c r="H1533" s="224"/>
      <c r="I1533" s="224"/>
      <c r="J1533" s="224"/>
      <c r="K1533" s="1"/>
      <c r="L1533" s="224"/>
      <c r="M1533" s="1"/>
      <c r="N1533" s="224">
        <v>3</v>
      </c>
      <c r="O1533" s="1">
        <f t="shared" si="87"/>
        <v>600</v>
      </c>
      <c r="P1533" s="19"/>
    </row>
    <row r="1534" spans="1:16" ht="25.5">
      <c r="A1534" s="224">
        <v>158</v>
      </c>
      <c r="B1534" s="224" t="s">
        <v>1809</v>
      </c>
      <c r="C1534" s="47" t="s">
        <v>1810</v>
      </c>
      <c r="D1534" s="224" t="s">
        <v>74</v>
      </c>
      <c r="E1534" s="1">
        <v>2000</v>
      </c>
      <c r="F1534" s="224"/>
      <c r="G1534" s="1"/>
      <c r="H1534" s="224"/>
      <c r="I1534" s="224"/>
      <c r="J1534" s="224"/>
      <c r="K1534" s="1"/>
      <c r="L1534" s="224"/>
      <c r="M1534" s="1"/>
      <c r="N1534" s="224">
        <v>1</v>
      </c>
      <c r="O1534" s="1">
        <f t="shared" si="87"/>
        <v>2000</v>
      </c>
      <c r="P1534" s="19"/>
    </row>
    <row r="1535" spans="1:16">
      <c r="A1535" s="224">
        <v>159</v>
      </c>
      <c r="B1535" s="224"/>
      <c r="C1535" s="47" t="s">
        <v>1811</v>
      </c>
      <c r="D1535" s="224" t="s">
        <v>74</v>
      </c>
      <c r="E1535" s="1">
        <v>2000</v>
      </c>
      <c r="F1535" s="224"/>
      <c r="G1535" s="1"/>
      <c r="H1535" s="224"/>
      <c r="I1535" s="224"/>
      <c r="J1535" s="224"/>
      <c r="K1535" s="1"/>
      <c r="L1535" s="224"/>
      <c r="M1535" s="1"/>
      <c r="N1535" s="224">
        <v>1</v>
      </c>
      <c r="O1535" s="1">
        <f t="shared" si="87"/>
        <v>2000</v>
      </c>
      <c r="P1535" s="19"/>
    </row>
    <row r="1536" spans="1:16">
      <c r="A1536" s="224">
        <v>160</v>
      </c>
      <c r="B1536" s="224"/>
      <c r="C1536" s="47" t="s">
        <v>1812</v>
      </c>
      <c r="D1536" s="224" t="s">
        <v>74</v>
      </c>
      <c r="E1536" s="1">
        <v>200</v>
      </c>
      <c r="F1536" s="224"/>
      <c r="G1536" s="1"/>
      <c r="H1536" s="224"/>
      <c r="I1536" s="224"/>
      <c r="J1536" s="224"/>
      <c r="K1536" s="1"/>
      <c r="L1536" s="224"/>
      <c r="M1536" s="1"/>
      <c r="N1536" s="224">
        <v>5</v>
      </c>
      <c r="O1536" s="1">
        <f t="shared" si="87"/>
        <v>1000</v>
      </c>
      <c r="P1536" s="19"/>
    </row>
    <row r="1537" spans="1:16">
      <c r="A1537" s="224">
        <v>161</v>
      </c>
      <c r="B1537" s="224"/>
      <c r="C1537" s="47" t="s">
        <v>1812</v>
      </c>
      <c r="D1537" s="224" t="s">
        <v>74</v>
      </c>
      <c r="E1537" s="1">
        <v>200</v>
      </c>
      <c r="F1537" s="224"/>
      <c r="G1537" s="1"/>
      <c r="H1537" s="224"/>
      <c r="I1537" s="224"/>
      <c r="J1537" s="224"/>
      <c r="K1537" s="1"/>
      <c r="L1537" s="224"/>
      <c r="M1537" s="1"/>
      <c r="N1537" s="224">
        <v>4</v>
      </c>
      <c r="O1537" s="1">
        <f t="shared" si="87"/>
        <v>800</v>
      </c>
      <c r="P1537" s="19"/>
    </row>
    <row r="1538" spans="1:16">
      <c r="A1538" s="224">
        <v>162</v>
      </c>
      <c r="B1538" s="224"/>
      <c r="C1538" s="47" t="s">
        <v>1813</v>
      </c>
      <c r="D1538" s="224" t="s">
        <v>74</v>
      </c>
      <c r="E1538" s="1">
        <v>200</v>
      </c>
      <c r="F1538" s="224"/>
      <c r="G1538" s="1"/>
      <c r="H1538" s="224"/>
      <c r="I1538" s="224"/>
      <c r="J1538" s="224"/>
      <c r="K1538" s="1"/>
      <c r="L1538" s="224"/>
      <c r="M1538" s="1"/>
      <c r="N1538" s="224">
        <v>1</v>
      </c>
      <c r="O1538" s="1">
        <f t="shared" si="87"/>
        <v>200</v>
      </c>
      <c r="P1538" s="19"/>
    </row>
    <row r="1539" spans="1:16" ht="25.5">
      <c r="A1539" s="224">
        <v>163</v>
      </c>
      <c r="B1539" s="224"/>
      <c r="C1539" s="47" t="s">
        <v>1814</v>
      </c>
      <c r="D1539" s="224" t="s">
        <v>74</v>
      </c>
      <c r="E1539" s="1">
        <v>100</v>
      </c>
      <c r="F1539" s="224"/>
      <c r="G1539" s="1"/>
      <c r="H1539" s="224"/>
      <c r="I1539" s="224"/>
      <c r="J1539" s="224"/>
      <c r="K1539" s="1"/>
      <c r="L1539" s="224"/>
      <c r="M1539" s="1"/>
      <c r="N1539" s="224">
        <v>1</v>
      </c>
      <c r="O1539" s="1">
        <f t="shared" si="87"/>
        <v>100</v>
      </c>
      <c r="P1539" s="19"/>
    </row>
    <row r="1540" spans="1:16" ht="25.5">
      <c r="A1540" s="224">
        <v>164</v>
      </c>
      <c r="B1540" s="224"/>
      <c r="C1540" s="47" t="s">
        <v>1815</v>
      </c>
      <c r="D1540" s="224" t="s">
        <v>74</v>
      </c>
      <c r="E1540" s="1">
        <v>100</v>
      </c>
      <c r="F1540" s="224"/>
      <c r="G1540" s="1"/>
      <c r="H1540" s="224"/>
      <c r="I1540" s="224"/>
      <c r="J1540" s="224"/>
      <c r="K1540" s="1"/>
      <c r="L1540" s="224"/>
      <c r="M1540" s="1"/>
      <c r="N1540" s="224">
        <v>3</v>
      </c>
      <c r="O1540" s="1">
        <f t="shared" si="87"/>
        <v>300</v>
      </c>
      <c r="P1540" s="19"/>
    </row>
    <row r="1541" spans="1:16">
      <c r="A1541" s="224">
        <v>165</v>
      </c>
      <c r="B1541" s="224" t="s">
        <v>1816</v>
      </c>
      <c r="C1541" s="47" t="s">
        <v>1817</v>
      </c>
      <c r="D1541" s="224" t="s">
        <v>74</v>
      </c>
      <c r="E1541" s="1">
        <v>10000</v>
      </c>
      <c r="F1541" s="224"/>
      <c r="G1541" s="1"/>
      <c r="H1541" s="224"/>
      <c r="I1541" s="224"/>
      <c r="J1541" s="224"/>
      <c r="K1541" s="1"/>
      <c r="L1541" s="224"/>
      <c r="M1541" s="1"/>
      <c r="N1541" s="224">
        <v>2</v>
      </c>
      <c r="O1541" s="1">
        <f t="shared" si="87"/>
        <v>20000</v>
      </c>
      <c r="P1541" s="19"/>
    </row>
    <row r="1542" spans="1:16">
      <c r="A1542" s="224">
        <v>166</v>
      </c>
      <c r="B1542" s="224"/>
      <c r="C1542" s="47" t="s">
        <v>1818</v>
      </c>
      <c r="D1542" s="224" t="s">
        <v>74</v>
      </c>
      <c r="E1542" s="1">
        <v>40</v>
      </c>
      <c r="F1542" s="224"/>
      <c r="G1542" s="1"/>
      <c r="H1542" s="224"/>
      <c r="I1542" s="224"/>
      <c r="J1542" s="224"/>
      <c r="K1542" s="1"/>
      <c r="L1542" s="224"/>
      <c r="M1542" s="1"/>
      <c r="N1542" s="224">
        <v>1</v>
      </c>
      <c r="O1542" s="1">
        <f t="shared" si="87"/>
        <v>40</v>
      </c>
      <c r="P1542" s="19"/>
    </row>
    <row r="1543" spans="1:16">
      <c r="A1543" s="224">
        <v>167</v>
      </c>
      <c r="B1543" s="224"/>
      <c r="C1543" s="47" t="s">
        <v>1818</v>
      </c>
      <c r="D1543" s="224" t="s">
        <v>74</v>
      </c>
      <c r="E1543" s="1">
        <v>40</v>
      </c>
      <c r="F1543" s="224"/>
      <c r="G1543" s="1"/>
      <c r="H1543" s="224"/>
      <c r="I1543" s="224"/>
      <c r="J1543" s="224"/>
      <c r="K1543" s="1"/>
      <c r="L1543" s="224"/>
      <c r="M1543" s="1"/>
      <c r="N1543" s="224">
        <v>4</v>
      </c>
      <c r="O1543" s="1">
        <f t="shared" si="87"/>
        <v>160</v>
      </c>
      <c r="P1543" s="19"/>
    </row>
    <row r="1544" spans="1:16">
      <c r="A1544" s="224">
        <v>168</v>
      </c>
      <c r="B1544" s="224"/>
      <c r="C1544" s="47" t="s">
        <v>1743</v>
      </c>
      <c r="D1544" s="224" t="s">
        <v>74</v>
      </c>
      <c r="E1544" s="1">
        <v>200</v>
      </c>
      <c r="F1544" s="224"/>
      <c r="G1544" s="1"/>
      <c r="H1544" s="224"/>
      <c r="I1544" s="224"/>
      <c r="J1544" s="224"/>
      <c r="K1544" s="1"/>
      <c r="L1544" s="224"/>
      <c r="M1544" s="1"/>
      <c r="N1544" s="224">
        <v>3</v>
      </c>
      <c r="O1544" s="1">
        <f t="shared" si="87"/>
        <v>600</v>
      </c>
      <c r="P1544" s="19"/>
    </row>
    <row r="1545" spans="1:16">
      <c r="A1545" s="224">
        <v>169</v>
      </c>
      <c r="B1545" s="224"/>
      <c r="C1545" s="47" t="s">
        <v>1743</v>
      </c>
      <c r="D1545" s="224" t="s">
        <v>74</v>
      </c>
      <c r="E1545" s="1">
        <v>200</v>
      </c>
      <c r="F1545" s="224"/>
      <c r="G1545" s="1"/>
      <c r="H1545" s="224"/>
      <c r="I1545" s="224"/>
      <c r="J1545" s="224"/>
      <c r="K1545" s="1"/>
      <c r="L1545" s="224"/>
      <c r="M1545" s="1"/>
      <c r="N1545" s="224">
        <v>4</v>
      </c>
      <c r="O1545" s="1">
        <f t="shared" si="87"/>
        <v>800</v>
      </c>
      <c r="P1545" s="19"/>
    </row>
    <row r="1546" spans="1:16" ht="25.5">
      <c r="A1546" s="224">
        <v>170</v>
      </c>
      <c r="B1546" s="224" t="s">
        <v>1819</v>
      </c>
      <c r="C1546" s="47" t="s">
        <v>1820</v>
      </c>
      <c r="D1546" s="224" t="s">
        <v>74</v>
      </c>
      <c r="E1546" s="1">
        <v>50</v>
      </c>
      <c r="F1546" s="224"/>
      <c r="G1546" s="1"/>
      <c r="H1546" s="224"/>
      <c r="I1546" s="224"/>
      <c r="J1546" s="224"/>
      <c r="K1546" s="1"/>
      <c r="L1546" s="224"/>
      <c r="M1546" s="1"/>
      <c r="N1546" s="224">
        <v>2</v>
      </c>
      <c r="O1546" s="1">
        <f t="shared" si="87"/>
        <v>100</v>
      </c>
      <c r="P1546" s="19"/>
    </row>
    <row r="1547" spans="1:16">
      <c r="A1547" s="224">
        <v>171</v>
      </c>
      <c r="B1547" s="224"/>
      <c r="C1547" s="47" t="s">
        <v>1821</v>
      </c>
      <c r="D1547" s="224" t="s">
        <v>74</v>
      </c>
      <c r="E1547" s="1">
        <v>5</v>
      </c>
      <c r="F1547" s="224"/>
      <c r="G1547" s="1"/>
      <c r="H1547" s="224"/>
      <c r="I1547" s="224"/>
      <c r="J1547" s="224"/>
      <c r="K1547" s="1"/>
      <c r="L1547" s="224"/>
      <c r="M1547" s="1"/>
      <c r="N1547" s="224">
        <v>1</v>
      </c>
      <c r="O1547" s="1">
        <f t="shared" si="87"/>
        <v>5</v>
      </c>
      <c r="P1547" s="19"/>
    </row>
    <row r="1548" spans="1:16">
      <c r="A1548" s="224">
        <v>172</v>
      </c>
      <c r="B1548" s="224"/>
      <c r="C1548" s="47" t="s">
        <v>1822</v>
      </c>
      <c r="D1548" s="224" t="s">
        <v>28</v>
      </c>
      <c r="E1548" s="1">
        <v>100</v>
      </c>
      <c r="F1548" s="224"/>
      <c r="G1548" s="1"/>
      <c r="H1548" s="224"/>
      <c r="I1548" s="224"/>
      <c r="J1548" s="224"/>
      <c r="K1548" s="1"/>
      <c r="L1548" s="224"/>
      <c r="M1548" s="1"/>
      <c r="N1548" s="46">
        <v>3</v>
      </c>
      <c r="O1548" s="1">
        <f t="shared" si="87"/>
        <v>300</v>
      </c>
      <c r="P1548" s="19"/>
    </row>
    <row r="1549" spans="1:16">
      <c r="A1549" s="224">
        <v>173</v>
      </c>
      <c r="B1549" s="224"/>
      <c r="C1549" s="47" t="s">
        <v>1822</v>
      </c>
      <c r="D1549" s="224" t="s">
        <v>28</v>
      </c>
      <c r="E1549" s="1">
        <v>100</v>
      </c>
      <c r="F1549" s="224"/>
      <c r="G1549" s="1"/>
      <c r="H1549" s="224"/>
      <c r="I1549" s="224"/>
      <c r="J1549" s="224"/>
      <c r="K1549" s="1"/>
      <c r="L1549" s="224"/>
      <c r="M1549" s="1"/>
      <c r="N1549" s="46">
        <v>7.2</v>
      </c>
      <c r="O1549" s="1">
        <f t="shared" si="87"/>
        <v>720</v>
      </c>
      <c r="P1549" s="19"/>
    </row>
    <row r="1550" spans="1:16">
      <c r="A1550" s="224">
        <v>174</v>
      </c>
      <c r="B1550" s="224"/>
      <c r="C1550" s="47" t="s">
        <v>358</v>
      </c>
      <c r="D1550" s="224" t="s">
        <v>28</v>
      </c>
      <c r="E1550" s="1">
        <v>200</v>
      </c>
      <c r="F1550" s="224"/>
      <c r="G1550" s="1"/>
      <c r="H1550" s="224"/>
      <c r="I1550" s="224"/>
      <c r="J1550" s="224"/>
      <c r="K1550" s="1"/>
      <c r="L1550" s="224"/>
      <c r="M1550" s="1"/>
      <c r="N1550" s="46">
        <v>0.5</v>
      </c>
      <c r="O1550" s="1">
        <f t="shared" si="87"/>
        <v>100</v>
      </c>
      <c r="P1550" s="19"/>
    </row>
    <row r="1551" spans="1:16">
      <c r="A1551" s="224">
        <v>175</v>
      </c>
      <c r="B1551" s="224"/>
      <c r="C1551" s="47" t="s">
        <v>358</v>
      </c>
      <c r="D1551" s="224" t="s">
        <v>28</v>
      </c>
      <c r="E1551" s="1">
        <v>200</v>
      </c>
      <c r="F1551" s="224"/>
      <c r="G1551" s="1"/>
      <c r="H1551" s="224"/>
      <c r="I1551" s="224"/>
      <c r="J1551" s="224"/>
      <c r="K1551" s="1"/>
      <c r="L1551" s="224"/>
      <c r="M1551" s="1"/>
      <c r="N1551" s="46">
        <v>4.5999999999999996</v>
      </c>
      <c r="O1551" s="1">
        <f t="shared" si="87"/>
        <v>919.99999999999989</v>
      </c>
      <c r="P1551" s="19"/>
    </row>
    <row r="1552" spans="1:16">
      <c r="A1552" s="224">
        <v>176</v>
      </c>
      <c r="B1552" s="224"/>
      <c r="C1552" s="47" t="s">
        <v>1823</v>
      </c>
      <c r="D1552" s="224" t="s">
        <v>264</v>
      </c>
      <c r="E1552" s="1">
        <v>40</v>
      </c>
      <c r="F1552" s="224"/>
      <c r="G1552" s="1"/>
      <c r="H1552" s="224"/>
      <c r="I1552" s="224"/>
      <c r="J1552" s="224"/>
      <c r="K1552" s="1"/>
      <c r="L1552" s="224"/>
      <c r="M1552" s="1"/>
      <c r="N1552" s="46">
        <v>60</v>
      </c>
      <c r="O1552" s="1">
        <f t="shared" si="87"/>
        <v>2400</v>
      </c>
      <c r="P1552" s="19"/>
    </row>
    <row r="1553" spans="1:16">
      <c r="A1553" s="224">
        <v>177</v>
      </c>
      <c r="B1553" s="224"/>
      <c r="C1553" s="47" t="s">
        <v>1824</v>
      </c>
      <c r="D1553" s="224" t="s">
        <v>264</v>
      </c>
      <c r="E1553" s="1">
        <v>20</v>
      </c>
      <c r="F1553" s="224"/>
      <c r="G1553" s="1"/>
      <c r="H1553" s="224"/>
      <c r="I1553" s="224"/>
      <c r="J1553" s="224"/>
      <c r="K1553" s="1"/>
      <c r="L1553" s="224"/>
      <c r="M1553" s="1"/>
      <c r="N1553" s="46">
        <v>4</v>
      </c>
      <c r="O1553" s="1">
        <f t="shared" si="87"/>
        <v>80</v>
      </c>
      <c r="P1553" s="19"/>
    </row>
    <row r="1554" spans="1:16">
      <c r="A1554" s="224">
        <v>178</v>
      </c>
      <c r="B1554" s="224" t="s">
        <v>1825</v>
      </c>
      <c r="C1554" s="47" t="s">
        <v>1826</v>
      </c>
      <c r="D1554" s="224" t="s">
        <v>74</v>
      </c>
      <c r="E1554" s="1">
        <v>10000</v>
      </c>
      <c r="F1554" s="224"/>
      <c r="G1554" s="1"/>
      <c r="H1554" s="224"/>
      <c r="I1554" s="224"/>
      <c r="J1554" s="224"/>
      <c r="K1554" s="1"/>
      <c r="L1554" s="224"/>
      <c r="M1554" s="1"/>
      <c r="N1554" s="224">
        <v>2</v>
      </c>
      <c r="O1554" s="1">
        <f t="shared" si="87"/>
        <v>20000</v>
      </c>
      <c r="P1554" s="19"/>
    </row>
    <row r="1555" spans="1:16">
      <c r="A1555" s="224">
        <v>179</v>
      </c>
      <c r="B1555" s="224" t="s">
        <v>1825</v>
      </c>
      <c r="C1555" s="47" t="s">
        <v>1826</v>
      </c>
      <c r="D1555" s="224" t="s">
        <v>74</v>
      </c>
      <c r="E1555" s="1">
        <v>10000</v>
      </c>
      <c r="F1555" s="224"/>
      <c r="G1555" s="1"/>
      <c r="H1555" s="224"/>
      <c r="I1555" s="224"/>
      <c r="J1555" s="224"/>
      <c r="K1555" s="1"/>
      <c r="L1555" s="224"/>
      <c r="M1555" s="1"/>
      <c r="N1555" s="224">
        <v>2</v>
      </c>
      <c r="O1555" s="1">
        <f t="shared" si="87"/>
        <v>20000</v>
      </c>
      <c r="P1555" s="19"/>
    </row>
    <row r="1556" spans="1:16" ht="25.5">
      <c r="A1556" s="224">
        <v>180</v>
      </c>
      <c r="B1556" s="224" t="s">
        <v>1809</v>
      </c>
      <c r="C1556" s="47" t="s">
        <v>1827</v>
      </c>
      <c r="D1556" s="224" t="s">
        <v>74</v>
      </c>
      <c r="E1556" s="1">
        <v>1000</v>
      </c>
      <c r="F1556" s="224"/>
      <c r="G1556" s="1"/>
      <c r="H1556" s="224"/>
      <c r="I1556" s="224"/>
      <c r="J1556" s="224"/>
      <c r="K1556" s="1"/>
      <c r="L1556" s="224"/>
      <c r="M1556" s="1"/>
      <c r="N1556" s="224">
        <v>1</v>
      </c>
      <c r="O1556" s="1">
        <f t="shared" si="87"/>
        <v>1000</v>
      </c>
      <c r="P1556" s="19"/>
    </row>
    <row r="1557" spans="1:16">
      <c r="A1557" s="224">
        <v>181</v>
      </c>
      <c r="B1557" s="224" t="s">
        <v>1828</v>
      </c>
      <c r="C1557" s="47" t="s">
        <v>1829</v>
      </c>
      <c r="D1557" s="224" t="s">
        <v>74</v>
      </c>
      <c r="E1557" s="1">
        <v>2</v>
      </c>
      <c r="F1557" s="224"/>
      <c r="G1557" s="1"/>
      <c r="H1557" s="224"/>
      <c r="I1557" s="224"/>
      <c r="J1557" s="224"/>
      <c r="K1557" s="1"/>
      <c r="L1557" s="224"/>
      <c r="M1557" s="1"/>
      <c r="N1557" s="224">
        <v>38</v>
      </c>
      <c r="O1557" s="1">
        <f t="shared" si="87"/>
        <v>76</v>
      </c>
      <c r="P1557" s="19"/>
    </row>
    <row r="1558" spans="1:16">
      <c r="A1558" s="224">
        <v>182</v>
      </c>
      <c r="B1558" s="224"/>
      <c r="C1558" s="47" t="s">
        <v>1830</v>
      </c>
      <c r="D1558" s="224" t="s">
        <v>74</v>
      </c>
      <c r="E1558" s="1">
        <v>5</v>
      </c>
      <c r="F1558" s="224"/>
      <c r="G1558" s="1"/>
      <c r="H1558" s="224"/>
      <c r="I1558" s="224"/>
      <c r="J1558" s="224"/>
      <c r="K1558" s="1"/>
      <c r="L1558" s="224"/>
      <c r="M1558" s="1"/>
      <c r="N1558" s="224">
        <v>2</v>
      </c>
      <c r="O1558" s="1">
        <f t="shared" si="87"/>
        <v>10</v>
      </c>
      <c r="P1558" s="19"/>
    </row>
    <row r="1559" spans="1:16">
      <c r="A1559" s="224">
        <v>183</v>
      </c>
      <c r="B1559" s="224"/>
      <c r="C1559" s="47" t="s">
        <v>1831</v>
      </c>
      <c r="D1559" s="224" t="s">
        <v>74</v>
      </c>
      <c r="E1559" s="1">
        <v>100</v>
      </c>
      <c r="F1559" s="224"/>
      <c r="G1559" s="1"/>
      <c r="H1559" s="224"/>
      <c r="I1559" s="224"/>
      <c r="J1559" s="224"/>
      <c r="K1559" s="1"/>
      <c r="L1559" s="224"/>
      <c r="M1559" s="1"/>
      <c r="N1559" s="224">
        <v>28</v>
      </c>
      <c r="O1559" s="1">
        <f t="shared" si="87"/>
        <v>2800</v>
      </c>
      <c r="P1559" s="19"/>
    </row>
    <row r="1560" spans="1:16">
      <c r="A1560" s="224">
        <v>184</v>
      </c>
      <c r="B1560" s="224"/>
      <c r="C1560" s="47" t="s">
        <v>1832</v>
      </c>
      <c r="D1560" s="224" t="s">
        <v>74</v>
      </c>
      <c r="E1560" s="1">
        <v>20</v>
      </c>
      <c r="F1560" s="224"/>
      <c r="G1560" s="1"/>
      <c r="H1560" s="224"/>
      <c r="I1560" s="224"/>
      <c r="J1560" s="224"/>
      <c r="K1560" s="1"/>
      <c r="L1560" s="224"/>
      <c r="M1560" s="1"/>
      <c r="N1560" s="224">
        <v>17</v>
      </c>
      <c r="O1560" s="1">
        <f t="shared" si="87"/>
        <v>340</v>
      </c>
      <c r="P1560" s="19"/>
    </row>
    <row r="1561" spans="1:16">
      <c r="A1561" s="224">
        <v>185</v>
      </c>
      <c r="B1561" s="224"/>
      <c r="C1561" s="47" t="s">
        <v>1833</v>
      </c>
      <c r="D1561" s="224" t="s">
        <v>74</v>
      </c>
      <c r="E1561" s="1">
        <v>1</v>
      </c>
      <c r="F1561" s="224"/>
      <c r="G1561" s="1"/>
      <c r="H1561" s="224"/>
      <c r="I1561" s="224"/>
      <c r="J1561" s="224"/>
      <c r="K1561" s="1"/>
      <c r="L1561" s="224"/>
      <c r="M1561" s="1"/>
      <c r="N1561" s="224">
        <v>150</v>
      </c>
      <c r="O1561" s="1">
        <f t="shared" si="87"/>
        <v>150</v>
      </c>
      <c r="P1561" s="19"/>
    </row>
    <row r="1562" spans="1:16">
      <c r="A1562" s="224">
        <v>186</v>
      </c>
      <c r="B1562" s="224"/>
      <c r="C1562" s="47" t="s">
        <v>1834</v>
      </c>
      <c r="D1562" s="224" t="s">
        <v>74</v>
      </c>
      <c r="E1562" s="1">
        <v>10</v>
      </c>
      <c r="F1562" s="224"/>
      <c r="G1562" s="1"/>
      <c r="H1562" s="224"/>
      <c r="I1562" s="224"/>
      <c r="J1562" s="224"/>
      <c r="K1562" s="1"/>
      <c r="L1562" s="224"/>
      <c r="M1562" s="1"/>
      <c r="N1562" s="224">
        <v>17</v>
      </c>
      <c r="O1562" s="1">
        <f t="shared" si="87"/>
        <v>170</v>
      </c>
      <c r="P1562" s="19"/>
    </row>
    <row r="1563" spans="1:16" ht="25.5">
      <c r="A1563" s="224">
        <v>187</v>
      </c>
      <c r="B1563" s="224" t="s">
        <v>1835</v>
      </c>
      <c r="C1563" s="47" t="s">
        <v>1836</v>
      </c>
      <c r="D1563" s="224" t="s">
        <v>74</v>
      </c>
      <c r="E1563" s="1">
        <v>100</v>
      </c>
      <c r="F1563" s="224"/>
      <c r="G1563" s="1"/>
      <c r="H1563" s="224"/>
      <c r="I1563" s="224"/>
      <c r="J1563" s="224"/>
      <c r="K1563" s="1"/>
      <c r="L1563" s="224"/>
      <c r="M1563" s="1"/>
      <c r="N1563" s="224">
        <v>28</v>
      </c>
      <c r="O1563" s="1">
        <f t="shared" si="87"/>
        <v>2800</v>
      </c>
      <c r="P1563" s="19"/>
    </row>
    <row r="1564" spans="1:16">
      <c r="A1564" s="224">
        <v>188</v>
      </c>
      <c r="B1564" s="224"/>
      <c r="C1564" s="47" t="s">
        <v>1837</v>
      </c>
      <c r="D1564" s="224" t="s">
        <v>74</v>
      </c>
      <c r="E1564" s="1">
        <v>10</v>
      </c>
      <c r="F1564" s="224"/>
      <c r="G1564" s="1"/>
      <c r="H1564" s="224"/>
      <c r="I1564" s="224"/>
      <c r="J1564" s="224"/>
      <c r="K1564" s="1"/>
      <c r="L1564" s="224"/>
      <c r="M1564" s="1"/>
      <c r="N1564" s="224">
        <v>2</v>
      </c>
      <c r="O1564" s="1">
        <f t="shared" si="87"/>
        <v>20</v>
      </c>
      <c r="P1564" s="19"/>
    </row>
    <row r="1565" spans="1:16" ht="25.5">
      <c r="A1565" s="224">
        <v>189</v>
      </c>
      <c r="B1565" s="224" t="s">
        <v>1838</v>
      </c>
      <c r="C1565" s="47" t="s">
        <v>1810</v>
      </c>
      <c r="D1565" s="224" t="s">
        <v>74</v>
      </c>
      <c r="E1565" s="1">
        <v>2000</v>
      </c>
      <c r="F1565" s="224"/>
      <c r="G1565" s="1"/>
      <c r="H1565" s="224"/>
      <c r="I1565" s="224"/>
      <c r="J1565" s="224" t="s">
        <v>671</v>
      </c>
      <c r="K1565" s="1"/>
      <c r="L1565" s="224"/>
      <c r="M1565" s="1"/>
      <c r="N1565" s="224">
        <f>3+1</f>
        <v>4</v>
      </c>
      <c r="O1565" s="1">
        <f t="shared" si="87"/>
        <v>8000</v>
      </c>
      <c r="P1565" s="19"/>
    </row>
    <row r="1566" spans="1:16">
      <c r="A1566" s="224">
        <v>190</v>
      </c>
      <c r="B1566" s="224"/>
      <c r="C1566" s="47" t="s">
        <v>1839</v>
      </c>
      <c r="D1566" s="224" t="s">
        <v>135</v>
      </c>
      <c r="E1566" s="1">
        <v>50</v>
      </c>
      <c r="F1566" s="224"/>
      <c r="G1566" s="1"/>
      <c r="H1566" s="224"/>
      <c r="I1566" s="224"/>
      <c r="J1566" s="224"/>
      <c r="K1566" s="1"/>
      <c r="L1566" s="224"/>
      <c r="M1566" s="1"/>
      <c r="N1566" s="224">
        <v>4</v>
      </c>
      <c r="O1566" s="1">
        <f t="shared" si="87"/>
        <v>200</v>
      </c>
      <c r="P1566" s="19"/>
    </row>
    <row r="1567" spans="1:16">
      <c r="A1567" s="224">
        <v>191</v>
      </c>
      <c r="B1567" s="224" t="s">
        <v>1840</v>
      </c>
      <c r="C1567" s="47" t="s">
        <v>1658</v>
      </c>
      <c r="D1567" s="224" t="s">
        <v>74</v>
      </c>
      <c r="E1567" s="1">
        <v>10</v>
      </c>
      <c r="F1567" s="224"/>
      <c r="G1567" s="1"/>
      <c r="H1567" s="224"/>
      <c r="I1567" s="224"/>
      <c r="J1567" s="224"/>
      <c r="K1567" s="1"/>
      <c r="L1567" s="224"/>
      <c r="M1567" s="1"/>
      <c r="N1567" s="224">
        <v>1</v>
      </c>
      <c r="O1567" s="1">
        <f t="shared" si="87"/>
        <v>10</v>
      </c>
      <c r="P1567" s="19"/>
    </row>
    <row r="1568" spans="1:16">
      <c r="A1568" s="224">
        <v>192</v>
      </c>
      <c r="B1568" s="224" t="s">
        <v>1841</v>
      </c>
      <c r="C1568" s="47" t="s">
        <v>1842</v>
      </c>
      <c r="D1568" s="224" t="s">
        <v>74</v>
      </c>
      <c r="E1568" s="321">
        <v>350401.62</v>
      </c>
      <c r="F1568" s="224">
        <v>1</v>
      </c>
      <c r="G1568" s="232">
        <f>F1568*E1568</f>
        <v>350401.62</v>
      </c>
      <c r="H1568" s="224"/>
      <c r="I1568" s="224"/>
      <c r="J1568" s="224"/>
      <c r="K1568" s="224"/>
      <c r="L1568" s="224"/>
      <c r="M1568" s="1"/>
      <c r="N1568" s="1"/>
      <c r="O1568" s="1"/>
      <c r="P1568" s="19"/>
    </row>
    <row r="1569" spans="1:16" ht="25.5">
      <c r="A1569" s="224">
        <v>193</v>
      </c>
      <c r="B1569" s="224" t="s">
        <v>1843</v>
      </c>
      <c r="C1569" s="47" t="s">
        <v>1844</v>
      </c>
      <c r="D1569" s="322" t="s">
        <v>135</v>
      </c>
      <c r="E1569" s="323">
        <v>24645</v>
      </c>
      <c r="F1569" s="231">
        <v>3</v>
      </c>
      <c r="G1569" s="34">
        <f t="shared" ref="G1569:G1577" si="88">F1569*E1569</f>
        <v>73935</v>
      </c>
      <c r="H1569" s="224"/>
      <c r="I1569" s="224"/>
      <c r="J1569" s="224"/>
      <c r="K1569" s="224"/>
      <c r="L1569" s="224"/>
      <c r="M1569" s="1"/>
      <c r="N1569" s="1"/>
      <c r="O1569" s="1"/>
      <c r="P1569" s="19"/>
    </row>
    <row r="1570" spans="1:16" ht="25.5">
      <c r="A1570" s="224">
        <v>194</v>
      </c>
      <c r="B1570" s="224" t="s">
        <v>1638</v>
      </c>
      <c r="C1570" s="324" t="s">
        <v>1845</v>
      </c>
      <c r="D1570" s="322" t="s">
        <v>135</v>
      </c>
      <c r="E1570" s="323">
        <v>15890</v>
      </c>
      <c r="F1570" s="325">
        <f>3-1-1</f>
        <v>1</v>
      </c>
      <c r="G1570" s="34">
        <f t="shared" si="88"/>
        <v>15890</v>
      </c>
      <c r="H1570" s="224"/>
      <c r="I1570" s="224"/>
      <c r="J1570" s="224"/>
      <c r="K1570" s="224"/>
      <c r="L1570" s="224"/>
      <c r="M1570" s="1"/>
      <c r="N1570" s="1"/>
      <c r="O1570" s="1"/>
      <c r="P1570" s="19"/>
    </row>
    <row r="1571" spans="1:16">
      <c r="A1571" s="224">
        <v>195</v>
      </c>
      <c r="B1571" s="226" t="s">
        <v>1846</v>
      </c>
      <c r="C1571" s="107" t="s">
        <v>1847</v>
      </c>
      <c r="D1571" s="326" t="s">
        <v>164</v>
      </c>
      <c r="E1571" s="327">
        <v>84665</v>
      </c>
      <c r="F1571" s="328">
        <f>1-0.13-0.05-0.2-0.17-0.05-0.05</f>
        <v>0.34999999999999987</v>
      </c>
      <c r="G1571" s="34">
        <f t="shared" si="88"/>
        <v>29632.749999999989</v>
      </c>
      <c r="H1571" s="224"/>
      <c r="I1571" s="224"/>
      <c r="J1571" s="224"/>
      <c r="K1571" s="224"/>
      <c r="L1571" s="224"/>
      <c r="M1571" s="1"/>
      <c r="N1571" s="1"/>
      <c r="O1571" s="1"/>
      <c r="P1571" s="19"/>
    </row>
    <row r="1572" spans="1:16">
      <c r="A1572" s="224">
        <v>196</v>
      </c>
      <c r="B1572" s="226" t="s">
        <v>1848</v>
      </c>
      <c r="C1572" s="107" t="s">
        <v>1849</v>
      </c>
      <c r="D1572" s="326" t="s">
        <v>164</v>
      </c>
      <c r="E1572" s="327">
        <v>193520</v>
      </c>
      <c r="F1572" s="328">
        <f>0.986-0.136</f>
        <v>0.85</v>
      </c>
      <c r="G1572" s="34">
        <f t="shared" si="88"/>
        <v>164492</v>
      </c>
      <c r="H1572" s="224"/>
      <c r="I1572" s="224"/>
      <c r="J1572" s="224"/>
      <c r="K1572" s="224"/>
      <c r="L1572" s="224"/>
      <c r="M1572" s="1"/>
      <c r="N1572" s="1"/>
      <c r="O1572" s="1"/>
      <c r="P1572" s="19"/>
    </row>
    <row r="1573" spans="1:16">
      <c r="A1573" s="224">
        <v>197</v>
      </c>
      <c r="B1573" s="226" t="s">
        <v>1850</v>
      </c>
      <c r="C1573" s="329" t="s">
        <v>1851</v>
      </c>
      <c r="D1573" s="326" t="s">
        <v>1852</v>
      </c>
      <c r="E1573" s="327">
        <v>1589</v>
      </c>
      <c r="F1573" s="330">
        <v>127.05</v>
      </c>
      <c r="G1573" s="34">
        <f t="shared" si="88"/>
        <v>201882.44999999998</v>
      </c>
      <c r="H1573" s="224"/>
      <c r="I1573" s="224"/>
      <c r="J1573" s="224"/>
      <c r="K1573" s="224"/>
      <c r="L1573" s="224"/>
      <c r="M1573" s="1"/>
      <c r="N1573" s="1"/>
      <c r="O1573" s="1"/>
      <c r="P1573" s="19"/>
    </row>
    <row r="1574" spans="1:16">
      <c r="A1574" s="224">
        <v>198</v>
      </c>
      <c r="B1574" s="224" t="s">
        <v>1853</v>
      </c>
      <c r="C1574" s="47" t="s">
        <v>1854</v>
      </c>
      <c r="D1574" s="322" t="s">
        <v>74</v>
      </c>
      <c r="E1574" s="323">
        <v>25000</v>
      </c>
      <c r="F1574" s="231">
        <v>1</v>
      </c>
      <c r="G1574" s="34">
        <f t="shared" si="88"/>
        <v>25000</v>
      </c>
      <c r="H1574" s="224"/>
      <c r="I1574" s="224"/>
      <c r="J1574" s="224"/>
      <c r="K1574" s="224"/>
      <c r="L1574" s="224"/>
      <c r="M1574" s="1"/>
      <c r="N1574" s="1"/>
      <c r="O1574" s="1"/>
      <c r="P1574" s="19"/>
    </row>
    <row r="1575" spans="1:16">
      <c r="A1575" s="224">
        <v>199</v>
      </c>
      <c r="B1575" s="224" t="s">
        <v>1855</v>
      </c>
      <c r="C1575" s="28" t="s">
        <v>1856</v>
      </c>
      <c r="D1575" s="224" t="s">
        <v>135</v>
      </c>
      <c r="E1575" s="321">
        <v>5.62</v>
      </c>
      <c r="F1575" s="224">
        <v>500</v>
      </c>
      <c r="G1575" s="34">
        <f t="shared" si="88"/>
        <v>2810</v>
      </c>
      <c r="H1575" s="224"/>
      <c r="I1575" s="224"/>
      <c r="J1575" s="224"/>
      <c r="K1575" s="224"/>
      <c r="L1575" s="224"/>
      <c r="M1575" s="1"/>
      <c r="N1575" s="1"/>
      <c r="O1575" s="1"/>
      <c r="P1575" s="19"/>
    </row>
    <row r="1576" spans="1:16" ht="25.5">
      <c r="A1576" s="224">
        <v>200</v>
      </c>
      <c r="B1576" s="224"/>
      <c r="C1576" s="324" t="s">
        <v>1857</v>
      </c>
      <c r="D1576" s="224" t="s">
        <v>135</v>
      </c>
      <c r="E1576" s="321">
        <f>1360.87-21.76</f>
        <v>1339.11</v>
      </c>
      <c r="F1576" s="224">
        <v>3</v>
      </c>
      <c r="G1576" s="34">
        <f t="shared" si="88"/>
        <v>4017.33</v>
      </c>
      <c r="H1576" s="224"/>
      <c r="I1576" s="224"/>
      <c r="J1576" s="224"/>
      <c r="K1576" s="224"/>
      <c r="L1576" s="224"/>
      <c r="M1576" s="1"/>
      <c r="N1576" s="1"/>
      <c r="O1576" s="1"/>
      <c r="P1576" s="19"/>
    </row>
    <row r="1577" spans="1:16">
      <c r="A1577" s="224">
        <v>201</v>
      </c>
      <c r="B1577" s="224"/>
      <c r="C1577" s="324" t="s">
        <v>1858</v>
      </c>
      <c r="D1577" s="224" t="s">
        <v>135</v>
      </c>
      <c r="E1577" s="1">
        <v>1699.2</v>
      </c>
      <c r="F1577" s="224">
        <v>12</v>
      </c>
      <c r="G1577" s="34">
        <f t="shared" si="88"/>
        <v>20390.400000000001</v>
      </c>
      <c r="H1577" s="224"/>
      <c r="I1577" s="224"/>
      <c r="J1577" s="224"/>
      <c r="K1577" s="224"/>
      <c r="L1577" s="224"/>
      <c r="M1577" s="1"/>
      <c r="N1577" s="1"/>
      <c r="O1577" s="1"/>
      <c r="P1577" s="19"/>
    </row>
    <row r="1578" spans="1:16">
      <c r="A1578" s="224"/>
      <c r="B1578" s="224"/>
      <c r="C1578" s="331" t="s">
        <v>1859</v>
      </c>
      <c r="D1578" s="224"/>
      <c r="E1578" s="321"/>
      <c r="F1578" s="224"/>
      <c r="G1578" s="232">
        <f>SUM(G1377:G1577)</f>
        <v>9623085.0799999982</v>
      </c>
      <c r="H1578" s="232"/>
      <c r="I1578" s="232">
        <f t="shared" ref="I1578:O1578" si="89">SUM(I1377:I1577)</f>
        <v>1200</v>
      </c>
      <c r="J1578" s="232"/>
      <c r="K1578" s="232">
        <f t="shared" si="89"/>
        <v>1009977.7500000001</v>
      </c>
      <c r="L1578" s="232"/>
      <c r="M1578" s="232">
        <f t="shared" si="89"/>
        <v>127277.46</v>
      </c>
      <c r="N1578" s="232"/>
      <c r="O1578" s="232">
        <f t="shared" si="89"/>
        <v>115351</v>
      </c>
      <c r="P1578" s="19"/>
    </row>
    <row r="1579" spans="1:16">
      <c r="A1579" s="332" t="s">
        <v>1860</v>
      </c>
      <c r="B1579" s="333"/>
      <c r="C1579" s="333"/>
      <c r="D1579" s="333"/>
      <c r="E1579" s="334"/>
      <c r="F1579" s="335">
        <f>G1578+I1578+K1578+M1578+O1578</f>
        <v>10876891.289999999</v>
      </c>
      <c r="G1579" s="336"/>
      <c r="H1579" s="336"/>
      <c r="I1579" s="336"/>
      <c r="J1579" s="336"/>
      <c r="K1579" s="336"/>
      <c r="L1579" s="336"/>
      <c r="M1579" s="336"/>
      <c r="N1579" s="336"/>
      <c r="O1579" s="336"/>
      <c r="P1579" s="337"/>
    </row>
    <row r="1580" spans="1:16">
      <c r="A1580" s="58"/>
      <c r="B1580" s="58"/>
      <c r="C1580" s="58"/>
      <c r="D1580" s="58"/>
      <c r="E1580" s="58"/>
      <c r="F1580" s="58"/>
      <c r="G1580" s="58"/>
      <c r="H1580" s="58"/>
      <c r="I1580" s="58"/>
      <c r="J1580" s="58"/>
      <c r="K1580" s="338"/>
      <c r="L1580" s="58"/>
      <c r="M1580" s="338"/>
      <c r="N1580" s="58"/>
      <c r="O1580" s="58"/>
      <c r="P1580" s="58"/>
    </row>
    <row r="1581" spans="1:16">
      <c r="A1581" s="224"/>
      <c r="B1581" s="224"/>
      <c r="C1581" s="47" t="s">
        <v>1861</v>
      </c>
      <c r="D1581" s="224"/>
      <c r="E1581" s="1"/>
      <c r="F1581" s="224"/>
      <c r="G1581" s="224"/>
      <c r="H1581" s="224"/>
      <c r="I1581" s="224"/>
      <c r="J1581" s="224"/>
      <c r="K1581" s="224"/>
      <c r="L1581" s="224"/>
      <c r="M1581" s="1"/>
      <c r="N1581" s="1"/>
      <c r="O1581" s="1"/>
      <c r="P1581" s="19"/>
    </row>
    <row r="1582" spans="1:16">
      <c r="A1582" s="224">
        <v>1</v>
      </c>
      <c r="B1582" s="224"/>
      <c r="C1582" s="47" t="s">
        <v>1862</v>
      </c>
      <c r="D1582" s="224" t="s">
        <v>135</v>
      </c>
      <c r="E1582" s="1">
        <v>96898.47</v>
      </c>
      <c r="F1582" s="224">
        <v>4</v>
      </c>
      <c r="G1582" s="1">
        <f t="shared" ref="G1582:G1591" si="90">F1582*E1582</f>
        <v>387593.88</v>
      </c>
      <c r="H1582" s="224"/>
      <c r="I1582" s="232"/>
      <c r="J1582" s="224"/>
      <c r="K1582" s="224"/>
      <c r="L1582" s="224"/>
      <c r="M1582" s="1"/>
      <c r="N1582" s="1"/>
      <c r="O1582" s="1"/>
      <c r="P1582" s="19"/>
    </row>
    <row r="1583" spans="1:16">
      <c r="A1583" s="224">
        <v>2</v>
      </c>
      <c r="B1583" s="224"/>
      <c r="C1583" s="47" t="s">
        <v>1863</v>
      </c>
      <c r="D1583" s="224" t="s">
        <v>135</v>
      </c>
      <c r="E1583" s="1">
        <v>96898.47</v>
      </c>
      <c r="F1583" s="224">
        <v>12</v>
      </c>
      <c r="G1583" s="1">
        <f t="shared" si="90"/>
        <v>1162781.6400000001</v>
      </c>
      <c r="H1583" s="224"/>
      <c r="I1583" s="232"/>
      <c r="J1583" s="224"/>
      <c r="K1583" s="224"/>
      <c r="L1583" s="224"/>
      <c r="M1583" s="1"/>
      <c r="N1583" s="1"/>
      <c r="O1583" s="1"/>
      <c r="P1583" s="19"/>
    </row>
    <row r="1584" spans="1:16">
      <c r="A1584" s="224">
        <v>3</v>
      </c>
      <c r="B1584" s="224"/>
      <c r="C1584" s="47" t="s">
        <v>1864</v>
      </c>
      <c r="D1584" s="224" t="s">
        <v>135</v>
      </c>
      <c r="E1584" s="1">
        <v>93728.4</v>
      </c>
      <c r="F1584" s="224">
        <v>3</v>
      </c>
      <c r="G1584" s="1">
        <f t="shared" si="90"/>
        <v>281185.19999999995</v>
      </c>
      <c r="H1584" s="224"/>
      <c r="I1584" s="232"/>
      <c r="J1584" s="224"/>
      <c r="K1584" s="224"/>
      <c r="L1584" s="224"/>
      <c r="M1584" s="1"/>
      <c r="N1584" s="1"/>
      <c r="O1584" s="1"/>
      <c r="P1584" s="19"/>
    </row>
    <row r="1585" spans="1:16">
      <c r="A1585" s="224">
        <v>4</v>
      </c>
      <c r="B1585" s="224"/>
      <c r="C1585" s="47" t="s">
        <v>1865</v>
      </c>
      <c r="D1585" s="224" t="s">
        <v>135</v>
      </c>
      <c r="E1585" s="1">
        <v>32874.800000000003</v>
      </c>
      <c r="F1585" s="224">
        <v>19</v>
      </c>
      <c r="G1585" s="1">
        <f t="shared" si="90"/>
        <v>624621.20000000007</v>
      </c>
      <c r="H1585" s="224"/>
      <c r="I1585" s="232"/>
      <c r="J1585" s="224"/>
      <c r="K1585" s="224"/>
      <c r="L1585" s="224"/>
      <c r="M1585" s="1"/>
      <c r="N1585" s="1"/>
      <c r="O1585" s="1"/>
      <c r="P1585" s="19"/>
    </row>
    <row r="1586" spans="1:16">
      <c r="A1586" s="224">
        <v>5</v>
      </c>
      <c r="B1586" s="224" t="s">
        <v>1866</v>
      </c>
      <c r="C1586" s="47" t="s">
        <v>1867</v>
      </c>
      <c r="D1586" s="224" t="s">
        <v>135</v>
      </c>
      <c r="E1586" s="1">
        <v>79490.7</v>
      </c>
      <c r="F1586" s="224">
        <f>2-1</f>
        <v>1</v>
      </c>
      <c r="G1586" s="1">
        <f t="shared" si="90"/>
        <v>79490.7</v>
      </c>
      <c r="H1586" s="224"/>
      <c r="I1586" s="224"/>
      <c r="J1586" s="224"/>
      <c r="K1586" s="224"/>
      <c r="L1586" s="224"/>
      <c r="M1586" s="1"/>
      <c r="N1586" s="1"/>
      <c r="O1586" s="1"/>
      <c r="P1586" s="19"/>
    </row>
    <row r="1587" spans="1:16" ht="25.5">
      <c r="A1587" s="224">
        <v>6</v>
      </c>
      <c r="B1587" s="224"/>
      <c r="C1587" s="47" t="s">
        <v>1868</v>
      </c>
      <c r="D1587" s="224" t="s">
        <v>74</v>
      </c>
      <c r="E1587" s="1">
        <v>767000</v>
      </c>
      <c r="F1587" s="224">
        <f>4-1-1</f>
        <v>2</v>
      </c>
      <c r="G1587" s="1">
        <f t="shared" si="90"/>
        <v>1534000</v>
      </c>
      <c r="H1587" s="224"/>
      <c r="I1587" s="224"/>
      <c r="J1587" s="224"/>
      <c r="K1587" s="1"/>
      <c r="L1587" s="224"/>
      <c r="M1587" s="1"/>
      <c r="N1587" s="224"/>
      <c r="O1587" s="1"/>
      <c r="P1587" s="19"/>
    </row>
    <row r="1588" spans="1:16" ht="25.5">
      <c r="A1588" s="224">
        <v>7</v>
      </c>
      <c r="B1588" s="224" t="s">
        <v>1619</v>
      </c>
      <c r="C1588" s="47" t="s">
        <v>1869</v>
      </c>
      <c r="D1588" s="224" t="s">
        <v>135</v>
      </c>
      <c r="E1588" s="1">
        <v>218761.33</v>
      </c>
      <c r="F1588" s="224">
        <v>1</v>
      </c>
      <c r="G1588" s="1">
        <f t="shared" si="90"/>
        <v>218761.33</v>
      </c>
      <c r="H1588" s="224"/>
      <c r="I1588" s="224"/>
      <c r="J1588" s="224"/>
      <c r="K1588" s="224"/>
      <c r="L1588" s="224"/>
      <c r="M1588" s="1"/>
      <c r="N1588" s="1"/>
      <c r="O1588" s="1"/>
      <c r="P1588" s="19"/>
    </row>
    <row r="1589" spans="1:16" ht="25.5">
      <c r="A1589" s="224">
        <v>8</v>
      </c>
      <c r="B1589" s="224"/>
      <c r="C1589" s="324" t="s">
        <v>1870</v>
      </c>
      <c r="D1589" s="322" t="s">
        <v>74</v>
      </c>
      <c r="E1589" s="1">
        <v>136021</v>
      </c>
      <c r="F1589" s="224">
        <v>1</v>
      </c>
      <c r="G1589" s="34">
        <f t="shared" si="90"/>
        <v>136021</v>
      </c>
      <c r="H1589" s="224"/>
      <c r="I1589" s="224"/>
      <c r="J1589" s="224"/>
      <c r="K1589" s="224"/>
      <c r="L1589" s="224"/>
      <c r="M1589" s="1"/>
      <c r="N1589" s="1"/>
      <c r="O1589" s="1"/>
      <c r="P1589" s="19"/>
    </row>
    <row r="1590" spans="1:16">
      <c r="A1590" s="224">
        <v>9</v>
      </c>
      <c r="B1590" s="224"/>
      <c r="C1590" s="324" t="s">
        <v>1871</v>
      </c>
      <c r="D1590" s="322" t="s">
        <v>67</v>
      </c>
      <c r="E1590" s="1">
        <v>41397</v>
      </c>
      <c r="F1590" s="224">
        <v>0.73499999999999999</v>
      </c>
      <c r="G1590" s="34">
        <f t="shared" si="90"/>
        <v>30426.794999999998</v>
      </c>
      <c r="H1590" s="224"/>
      <c r="I1590" s="224"/>
      <c r="J1590" s="224"/>
      <c r="K1590" s="224"/>
      <c r="L1590" s="224"/>
      <c r="M1590" s="1"/>
      <c r="N1590" s="1"/>
      <c r="O1590" s="1"/>
      <c r="P1590" s="19"/>
    </row>
    <row r="1591" spans="1:16" ht="38.25">
      <c r="A1591" s="224">
        <v>10</v>
      </c>
      <c r="B1591" s="224"/>
      <c r="C1591" s="324" t="s">
        <v>1872</v>
      </c>
      <c r="D1591" s="322" t="s">
        <v>74</v>
      </c>
      <c r="E1591" s="1">
        <v>1221300</v>
      </c>
      <c r="F1591" s="224">
        <v>1</v>
      </c>
      <c r="G1591" s="34">
        <f t="shared" si="90"/>
        <v>1221300</v>
      </c>
      <c r="H1591" s="224"/>
      <c r="I1591" s="224"/>
      <c r="J1591" s="224"/>
      <c r="K1591" s="224"/>
      <c r="L1591" s="224"/>
      <c r="M1591" s="1"/>
      <c r="N1591" s="1"/>
      <c r="O1591" s="1"/>
      <c r="P1591" s="19"/>
    </row>
    <row r="1592" spans="1:16">
      <c r="A1592" s="224"/>
      <c r="B1592" s="224"/>
      <c r="C1592" s="331" t="s">
        <v>1859</v>
      </c>
      <c r="D1592" s="224"/>
      <c r="E1592" s="321"/>
      <c r="F1592" s="224"/>
      <c r="G1592" s="232">
        <f>SUM(G1582:G1591)</f>
        <v>5676181.7450000001</v>
      </c>
      <c r="H1592" s="232"/>
      <c r="I1592" s="232">
        <f>SUM(I1582:I1590)</f>
        <v>0</v>
      </c>
      <c r="J1592" s="232"/>
      <c r="K1592" s="232">
        <f>SUM(K1582:K1590)</f>
        <v>0</v>
      </c>
      <c r="L1592" s="232"/>
      <c r="M1592" s="232">
        <f>SUM(M1582:M1590)</f>
        <v>0</v>
      </c>
      <c r="N1592" s="232"/>
      <c r="O1592" s="232">
        <f>SUM(O1582:O1590)</f>
        <v>0</v>
      </c>
      <c r="P1592" s="19"/>
    </row>
    <row r="1593" spans="1:16">
      <c r="A1593" s="332" t="s">
        <v>1860</v>
      </c>
      <c r="B1593" s="333"/>
      <c r="C1593" s="333"/>
      <c r="D1593" s="333"/>
      <c r="E1593" s="334"/>
      <c r="F1593" s="335">
        <f>G1592+I1592+K1592+M1592+O1592</f>
        <v>5676181.7450000001</v>
      </c>
      <c r="G1593" s="339"/>
      <c r="H1593" s="339"/>
      <c r="I1593" s="339"/>
      <c r="J1593" s="339"/>
      <c r="K1593" s="339"/>
      <c r="L1593" s="339"/>
      <c r="M1593" s="339"/>
      <c r="N1593" s="339"/>
      <c r="O1593" s="339"/>
      <c r="P1593" s="340"/>
    </row>
    <row r="1594" spans="1:16">
      <c r="A1594" s="332" t="s">
        <v>1873</v>
      </c>
      <c r="B1594" s="333"/>
      <c r="C1594" s="333"/>
      <c r="D1594" s="333"/>
      <c r="E1594" s="334"/>
      <c r="F1594" s="335">
        <f>F1579+F1593</f>
        <v>16553073.035</v>
      </c>
      <c r="G1594" s="339"/>
      <c r="H1594" s="339"/>
      <c r="I1594" s="339"/>
      <c r="J1594" s="339"/>
      <c r="K1594" s="339"/>
      <c r="L1594" s="339"/>
      <c r="M1594" s="339"/>
      <c r="N1594" s="339"/>
      <c r="O1594" s="339"/>
      <c r="P1594" s="340"/>
    </row>
    <row r="1595" spans="1:16">
      <c r="A1595" s="58"/>
      <c r="B1595" s="58"/>
      <c r="C1595" s="58"/>
      <c r="D1595" s="58"/>
      <c r="E1595" s="58"/>
      <c r="F1595" s="58"/>
      <c r="G1595" s="58"/>
      <c r="H1595" s="58"/>
      <c r="I1595" s="58"/>
      <c r="J1595" s="58"/>
      <c r="K1595" s="338"/>
      <c r="L1595" s="58"/>
      <c r="M1595" s="58"/>
      <c r="N1595" s="58"/>
      <c r="O1595" s="58"/>
      <c r="P1595" s="58"/>
    </row>
    <row r="1596" spans="1:16">
      <c r="A1596" s="139"/>
      <c r="B1596" s="139"/>
      <c r="C1596" s="139"/>
      <c r="D1596" s="139"/>
      <c r="E1596" s="139"/>
      <c r="F1596" s="139"/>
      <c r="G1596" s="139"/>
      <c r="H1596" s="139"/>
      <c r="I1596" s="139"/>
      <c r="J1596" s="139"/>
      <c r="K1596" s="341"/>
      <c r="L1596" s="139"/>
      <c r="M1596" s="139"/>
      <c r="N1596" s="139"/>
      <c r="O1596" s="139"/>
      <c r="P1596" s="139"/>
    </row>
    <row r="1597" spans="1:16">
      <c r="A1597" s="264" t="s">
        <v>1874</v>
      </c>
      <c r="B1597" s="264"/>
      <c r="C1597" s="264"/>
      <c r="D1597" s="264"/>
      <c r="E1597" s="264"/>
      <c r="F1597" s="264"/>
      <c r="G1597" s="264"/>
      <c r="H1597" s="264"/>
      <c r="I1597" s="264"/>
      <c r="J1597" s="264"/>
      <c r="K1597" s="264"/>
      <c r="L1597" s="264"/>
      <c r="M1597" s="264"/>
      <c r="N1597" s="264"/>
      <c r="O1597" s="264"/>
      <c r="P1597" s="264"/>
    </row>
    <row r="1598" spans="1:16">
      <c r="A1598" s="139"/>
      <c r="B1598" s="139"/>
      <c r="C1598" s="139"/>
      <c r="D1598" s="139"/>
      <c r="E1598" s="139"/>
      <c r="F1598" s="139"/>
      <c r="G1598" s="139"/>
      <c r="H1598" s="139"/>
      <c r="I1598" s="139"/>
      <c r="J1598" s="139"/>
      <c r="K1598" s="139"/>
      <c r="L1598" s="139"/>
      <c r="M1598" s="139"/>
      <c r="N1598" s="139"/>
      <c r="O1598" s="139"/>
      <c r="P1598" s="139"/>
    </row>
    <row r="1599" spans="1:16">
      <c r="A1599" s="342" t="s">
        <v>1875</v>
      </c>
      <c r="B1599" s="342"/>
      <c r="C1599" s="342"/>
      <c r="D1599" s="342"/>
      <c r="E1599" s="139"/>
      <c r="F1599" s="139"/>
      <c r="G1599" s="139"/>
      <c r="H1599" s="342"/>
      <c r="I1599" s="342"/>
      <c r="J1599" s="342"/>
      <c r="K1599" s="342"/>
      <c r="L1599" s="342"/>
      <c r="M1599" s="342"/>
      <c r="N1599" s="342"/>
      <c r="O1599" s="342"/>
      <c r="P1599" s="342"/>
    </row>
    <row r="1600" spans="1:16">
      <c r="A1600" s="342" t="s">
        <v>1876</v>
      </c>
      <c r="B1600" s="342"/>
      <c r="C1600" s="342"/>
      <c r="D1600" s="342"/>
      <c r="E1600" s="342"/>
      <c r="F1600" s="342"/>
      <c r="G1600" s="342"/>
      <c r="H1600" s="342"/>
      <c r="I1600" s="342"/>
      <c r="J1600" s="342"/>
      <c r="K1600" s="342"/>
      <c r="L1600" s="342"/>
      <c r="M1600" s="342"/>
      <c r="N1600" s="342"/>
      <c r="O1600" s="342"/>
      <c r="P1600" s="342"/>
    </row>
    <row r="1601" spans="1:16">
      <c r="A1601" s="252" t="s">
        <v>827</v>
      </c>
      <c r="B1601" s="252" t="s">
        <v>346</v>
      </c>
      <c r="C1601" s="252" t="s">
        <v>1562</v>
      </c>
      <c r="D1601" s="252" t="s">
        <v>1563</v>
      </c>
      <c r="E1601" s="252" t="s">
        <v>20</v>
      </c>
      <c r="F1601" s="245" t="s">
        <v>14</v>
      </c>
      <c r="G1601" s="245"/>
      <c r="H1601" s="245" t="s">
        <v>110</v>
      </c>
      <c r="I1601" s="245"/>
      <c r="J1601" s="274" t="s">
        <v>16</v>
      </c>
      <c r="K1601" s="275"/>
      <c r="L1601" s="258" t="s">
        <v>17</v>
      </c>
      <c r="M1601" s="259"/>
      <c r="N1601" s="258" t="s">
        <v>188</v>
      </c>
      <c r="O1601" s="259"/>
      <c r="P1601" s="252" t="s">
        <v>1565</v>
      </c>
    </row>
    <row r="1602" spans="1:16" ht="38.25">
      <c r="A1602" s="253"/>
      <c r="B1602" s="253"/>
      <c r="C1602" s="253"/>
      <c r="D1602" s="253"/>
      <c r="E1602" s="253"/>
      <c r="F1602" s="223" t="s">
        <v>1564</v>
      </c>
      <c r="G1602" s="231" t="s">
        <v>22</v>
      </c>
      <c r="H1602" s="231" t="s">
        <v>20</v>
      </c>
      <c r="I1602" s="231" t="s">
        <v>22</v>
      </c>
      <c r="J1602" s="231" t="s">
        <v>20</v>
      </c>
      <c r="K1602" s="231" t="s">
        <v>22</v>
      </c>
      <c r="L1602" s="231" t="s">
        <v>20</v>
      </c>
      <c r="M1602" s="231" t="s">
        <v>22</v>
      </c>
      <c r="N1602" s="231" t="s">
        <v>20</v>
      </c>
      <c r="O1602" s="231" t="s">
        <v>22</v>
      </c>
      <c r="P1602" s="253"/>
    </row>
    <row r="1603" spans="1:16">
      <c r="A1603" s="224">
        <v>1</v>
      </c>
      <c r="B1603" s="224"/>
      <c r="C1603" s="28" t="s">
        <v>1877</v>
      </c>
      <c r="D1603" s="224" t="s">
        <v>28</v>
      </c>
      <c r="E1603" s="224"/>
      <c r="F1603" s="343">
        <v>10</v>
      </c>
      <c r="G1603" s="343"/>
      <c r="H1603" s="224"/>
      <c r="I1603" s="224"/>
      <c r="J1603" s="224"/>
      <c r="K1603" s="224"/>
      <c r="L1603" s="224"/>
      <c r="M1603" s="1"/>
      <c r="N1603" s="343">
        <v>23.8</v>
      </c>
      <c r="O1603" s="343">
        <f>N1603*F1603</f>
        <v>238</v>
      </c>
      <c r="P1603" s="19"/>
    </row>
    <row r="1604" spans="1:16">
      <c r="A1604" s="224">
        <v>2</v>
      </c>
      <c r="B1604" s="224"/>
      <c r="C1604" s="28" t="s">
        <v>1878</v>
      </c>
      <c r="D1604" s="224" t="s">
        <v>28</v>
      </c>
      <c r="E1604" s="224"/>
      <c r="F1604" s="343">
        <v>20</v>
      </c>
      <c r="G1604" s="343"/>
      <c r="H1604" s="224"/>
      <c r="I1604" s="224"/>
      <c r="J1604" s="224"/>
      <c r="K1604" s="224"/>
      <c r="L1604" s="224"/>
      <c r="M1604" s="1"/>
      <c r="N1604" s="343">
        <v>76.8</v>
      </c>
      <c r="O1604" s="343">
        <f>N1604*F1604</f>
        <v>1536</v>
      </c>
      <c r="P1604" s="19"/>
    </row>
    <row r="1605" spans="1:16" ht="25.5">
      <c r="A1605" s="224">
        <v>3</v>
      </c>
      <c r="B1605" s="224"/>
      <c r="C1605" s="28" t="s">
        <v>1879</v>
      </c>
      <c r="D1605" s="224" t="s">
        <v>74</v>
      </c>
      <c r="E1605" s="224">
        <v>5</v>
      </c>
      <c r="F1605" s="343">
        <v>4278.95</v>
      </c>
      <c r="G1605" s="343">
        <f t="shared" ref="G1605:G1642" si="91">F1605*E1605</f>
        <v>21394.75</v>
      </c>
      <c r="H1605" s="224"/>
      <c r="I1605" s="224"/>
      <c r="J1605" s="224"/>
      <c r="K1605" s="224"/>
      <c r="L1605" s="224"/>
      <c r="M1605" s="1"/>
      <c r="N1605" s="343"/>
      <c r="O1605" s="343"/>
      <c r="P1605" s="19"/>
    </row>
    <row r="1606" spans="1:16" ht="25.5">
      <c r="A1606" s="224">
        <v>4</v>
      </c>
      <c r="B1606" s="224"/>
      <c r="C1606" s="28" t="s">
        <v>1880</v>
      </c>
      <c r="D1606" s="224" t="s">
        <v>74</v>
      </c>
      <c r="E1606" s="224">
        <v>10</v>
      </c>
      <c r="F1606" s="343">
        <v>2213.25</v>
      </c>
      <c r="G1606" s="343">
        <f t="shared" si="91"/>
        <v>22132.5</v>
      </c>
      <c r="H1606" s="224"/>
      <c r="I1606" s="224"/>
      <c r="J1606" s="224"/>
      <c r="K1606" s="224"/>
      <c r="L1606" s="224"/>
      <c r="M1606" s="1"/>
      <c r="N1606" s="343"/>
      <c r="O1606" s="343"/>
      <c r="P1606" s="19"/>
    </row>
    <row r="1607" spans="1:16">
      <c r="A1607" s="224">
        <v>5</v>
      </c>
      <c r="B1607" s="224"/>
      <c r="C1607" s="28" t="s">
        <v>1881</v>
      </c>
      <c r="D1607" s="224" t="s">
        <v>74</v>
      </c>
      <c r="E1607" s="224">
        <v>2</v>
      </c>
      <c r="F1607" s="343">
        <v>1356.33</v>
      </c>
      <c r="G1607" s="343">
        <f t="shared" si="91"/>
        <v>2712.66</v>
      </c>
      <c r="H1607" s="224"/>
      <c r="I1607" s="224"/>
      <c r="J1607" s="224"/>
      <c r="K1607" s="224"/>
      <c r="L1607" s="224"/>
      <c r="M1607" s="1"/>
      <c r="N1607" s="343"/>
      <c r="O1607" s="343"/>
      <c r="P1607" s="19"/>
    </row>
    <row r="1608" spans="1:16">
      <c r="A1608" s="224">
        <v>6</v>
      </c>
      <c r="B1608" s="224"/>
      <c r="C1608" s="28" t="s">
        <v>1882</v>
      </c>
      <c r="D1608" s="224" t="s">
        <v>135</v>
      </c>
      <c r="E1608" s="224">
        <v>3</v>
      </c>
      <c r="F1608" s="343">
        <v>565.23</v>
      </c>
      <c r="G1608" s="343">
        <f t="shared" si="91"/>
        <v>1695.69</v>
      </c>
      <c r="H1608" s="224"/>
      <c r="I1608" s="224"/>
      <c r="J1608" s="224"/>
      <c r="K1608" s="224"/>
      <c r="L1608" s="224"/>
      <c r="M1608" s="1"/>
      <c r="N1608" s="343"/>
      <c r="O1608" s="343"/>
      <c r="P1608" s="19"/>
    </row>
    <row r="1609" spans="1:16">
      <c r="A1609" s="224">
        <v>7</v>
      </c>
      <c r="B1609" s="224"/>
      <c r="C1609" s="28" t="s">
        <v>1883</v>
      </c>
      <c r="D1609" s="224" t="s">
        <v>25</v>
      </c>
      <c r="E1609" s="224">
        <v>10</v>
      </c>
      <c r="F1609" s="343">
        <v>566.37</v>
      </c>
      <c r="G1609" s="343">
        <f t="shared" si="91"/>
        <v>5663.7</v>
      </c>
      <c r="H1609" s="224"/>
      <c r="I1609" s="224"/>
      <c r="J1609" s="224"/>
      <c r="K1609" s="224"/>
      <c r="L1609" s="224"/>
      <c r="M1609" s="1"/>
      <c r="N1609" s="343"/>
      <c r="O1609" s="343"/>
      <c r="P1609" s="19"/>
    </row>
    <row r="1610" spans="1:16">
      <c r="A1610" s="224">
        <v>13</v>
      </c>
      <c r="B1610" s="231" t="s">
        <v>1884</v>
      </c>
      <c r="C1610" s="28" t="s">
        <v>1885</v>
      </c>
      <c r="D1610" s="224" t="s">
        <v>28</v>
      </c>
      <c r="E1610" s="224">
        <v>0.10199999999999999</v>
      </c>
      <c r="F1610" s="1">
        <v>339285</v>
      </c>
      <c r="G1610" s="1">
        <f t="shared" si="91"/>
        <v>34607.07</v>
      </c>
      <c r="H1610" s="224"/>
      <c r="I1610" s="224"/>
      <c r="J1610" s="224"/>
      <c r="K1610" s="224"/>
      <c r="L1610" s="224"/>
      <c r="M1610" s="1"/>
      <c r="N1610" s="1"/>
      <c r="O1610" s="1"/>
      <c r="P1610" s="19"/>
    </row>
    <row r="1611" spans="1:16">
      <c r="A1611" s="224">
        <v>8</v>
      </c>
      <c r="B1611" s="224"/>
      <c r="C1611" s="28" t="s">
        <v>1886</v>
      </c>
      <c r="D1611" s="224" t="s">
        <v>135</v>
      </c>
      <c r="E1611" s="224">
        <v>600</v>
      </c>
      <c r="F1611" s="343">
        <v>50</v>
      </c>
      <c r="G1611" s="343">
        <f t="shared" si="91"/>
        <v>30000</v>
      </c>
      <c r="H1611" s="224"/>
      <c r="I1611" s="224"/>
      <c r="J1611" s="224"/>
      <c r="K1611" s="224"/>
      <c r="L1611" s="224"/>
      <c r="M1611" s="1"/>
      <c r="N1611" s="343"/>
      <c r="O1611" s="343"/>
      <c r="P1611" s="19"/>
    </row>
    <row r="1612" spans="1:16">
      <c r="A1612" s="224">
        <v>9</v>
      </c>
      <c r="B1612" s="224"/>
      <c r="C1612" s="28" t="s">
        <v>1887</v>
      </c>
      <c r="D1612" s="224" t="s">
        <v>135</v>
      </c>
      <c r="E1612" s="224">
        <v>2</v>
      </c>
      <c r="F1612" s="343">
        <v>302.81</v>
      </c>
      <c r="G1612" s="343">
        <f t="shared" si="91"/>
        <v>605.62</v>
      </c>
      <c r="H1612" s="224"/>
      <c r="I1612" s="224"/>
      <c r="J1612" s="224"/>
      <c r="K1612" s="224"/>
      <c r="L1612" s="224"/>
      <c r="M1612" s="1"/>
      <c r="N1612" s="343"/>
      <c r="O1612" s="343"/>
      <c r="P1612" s="19"/>
    </row>
    <row r="1613" spans="1:16" ht="25.5">
      <c r="A1613" s="224">
        <v>10</v>
      </c>
      <c r="B1613" s="224"/>
      <c r="C1613" s="28" t="s">
        <v>1888</v>
      </c>
      <c r="D1613" s="224" t="s">
        <v>74</v>
      </c>
      <c r="E1613" s="224">
        <v>15</v>
      </c>
      <c r="F1613" s="343">
        <v>100</v>
      </c>
      <c r="G1613" s="343">
        <f t="shared" si="91"/>
        <v>1500</v>
      </c>
      <c r="H1613" s="224"/>
      <c r="I1613" s="224"/>
      <c r="J1613" s="224"/>
      <c r="K1613" s="224"/>
      <c r="L1613" s="224"/>
      <c r="M1613" s="1"/>
      <c r="N1613" s="343"/>
      <c r="O1613" s="343"/>
      <c r="P1613" s="19"/>
    </row>
    <row r="1614" spans="1:16" ht="25.5">
      <c r="A1614" s="224">
        <v>11</v>
      </c>
      <c r="B1614" s="224"/>
      <c r="C1614" s="28" t="s">
        <v>1889</v>
      </c>
      <c r="D1614" s="224" t="s">
        <v>74</v>
      </c>
      <c r="E1614" s="224">
        <v>28</v>
      </c>
      <c r="F1614" s="343">
        <v>50</v>
      </c>
      <c r="G1614" s="343">
        <f t="shared" si="91"/>
        <v>1400</v>
      </c>
      <c r="H1614" s="224"/>
      <c r="I1614" s="224"/>
      <c r="J1614" s="224"/>
      <c r="K1614" s="224"/>
      <c r="L1614" s="224"/>
      <c r="M1614" s="1"/>
      <c r="N1614" s="343"/>
      <c r="O1614" s="343"/>
      <c r="P1614" s="19"/>
    </row>
    <row r="1615" spans="1:16">
      <c r="A1615" s="224">
        <v>12</v>
      </c>
      <c r="B1615" s="224"/>
      <c r="C1615" s="28" t="s">
        <v>1890</v>
      </c>
      <c r="D1615" s="224" t="s">
        <v>1771</v>
      </c>
      <c r="E1615" s="224"/>
      <c r="F1615" s="343">
        <v>55</v>
      </c>
      <c r="G1615" s="343"/>
      <c r="H1615" s="224"/>
      <c r="I1615" s="224"/>
      <c r="J1615" s="224"/>
      <c r="K1615" s="224"/>
      <c r="L1615" s="224"/>
      <c r="M1615" s="1"/>
      <c r="N1615" s="344">
        <v>650</v>
      </c>
      <c r="O1615" s="343">
        <f>N1615*F1615</f>
        <v>35750</v>
      </c>
      <c r="P1615" s="19"/>
    </row>
    <row r="1616" spans="1:16" ht="25.5">
      <c r="A1616" s="224">
        <v>13</v>
      </c>
      <c r="B1616" s="224"/>
      <c r="C1616" s="28" t="s">
        <v>1891</v>
      </c>
      <c r="D1616" s="224" t="s">
        <v>135</v>
      </c>
      <c r="E1616" s="224">
        <v>3</v>
      </c>
      <c r="F1616" s="343">
        <v>16520</v>
      </c>
      <c r="G1616" s="343">
        <f t="shared" si="91"/>
        <v>49560</v>
      </c>
      <c r="H1616" s="224"/>
      <c r="I1616" s="224"/>
      <c r="J1616" s="224"/>
      <c r="K1616" s="224"/>
      <c r="L1616" s="224"/>
      <c r="M1616" s="1"/>
      <c r="N1616" s="343"/>
      <c r="O1616" s="343"/>
      <c r="P1616" s="19"/>
    </row>
    <row r="1617" spans="1:16" ht="25.5">
      <c r="A1617" s="224">
        <v>14</v>
      </c>
      <c r="B1617" s="224"/>
      <c r="C1617" s="28" t="s">
        <v>1892</v>
      </c>
      <c r="D1617" s="224" t="s">
        <v>135</v>
      </c>
      <c r="E1617" s="224">
        <v>5</v>
      </c>
      <c r="F1617" s="343">
        <v>9204</v>
      </c>
      <c r="G1617" s="343">
        <f t="shared" si="91"/>
        <v>46020</v>
      </c>
      <c r="H1617" s="224"/>
      <c r="I1617" s="224"/>
      <c r="J1617" s="224"/>
      <c r="K1617" s="224"/>
      <c r="L1617" s="224"/>
      <c r="M1617" s="1"/>
      <c r="N1617" s="343"/>
      <c r="O1617" s="343"/>
      <c r="P1617" s="19"/>
    </row>
    <row r="1618" spans="1:16" ht="25.5">
      <c r="A1618" s="224">
        <v>15</v>
      </c>
      <c r="B1618" s="224"/>
      <c r="C1618" s="28" t="s">
        <v>1893</v>
      </c>
      <c r="D1618" s="224" t="s">
        <v>135</v>
      </c>
      <c r="E1618" s="224">
        <v>1</v>
      </c>
      <c r="F1618" s="343">
        <v>4956</v>
      </c>
      <c r="G1618" s="343">
        <f t="shared" si="91"/>
        <v>4956</v>
      </c>
      <c r="H1618" s="224"/>
      <c r="I1618" s="224"/>
      <c r="J1618" s="224"/>
      <c r="K1618" s="224"/>
      <c r="L1618" s="224"/>
      <c r="M1618" s="1"/>
      <c r="N1618" s="343"/>
      <c r="O1618" s="343"/>
      <c r="P1618" s="19"/>
    </row>
    <row r="1619" spans="1:16" ht="25.5">
      <c r="A1619" s="224">
        <v>16</v>
      </c>
      <c r="B1619" s="224"/>
      <c r="C1619" s="28" t="s">
        <v>1894</v>
      </c>
      <c r="D1619" s="224" t="s">
        <v>135</v>
      </c>
      <c r="E1619" s="224">
        <v>2</v>
      </c>
      <c r="F1619" s="343">
        <v>4130</v>
      </c>
      <c r="G1619" s="343">
        <f t="shared" si="91"/>
        <v>8260</v>
      </c>
      <c r="H1619" s="224"/>
      <c r="I1619" s="224"/>
      <c r="J1619" s="224"/>
      <c r="K1619" s="224"/>
      <c r="L1619" s="224"/>
      <c r="M1619" s="1"/>
      <c r="N1619" s="343"/>
      <c r="O1619" s="343"/>
      <c r="P1619" s="19"/>
    </row>
    <row r="1620" spans="1:16">
      <c r="A1620" s="224">
        <v>17</v>
      </c>
      <c r="B1620" s="224"/>
      <c r="C1620" s="28" t="s">
        <v>1895</v>
      </c>
      <c r="D1620" s="224" t="s">
        <v>135</v>
      </c>
      <c r="E1620" s="224">
        <v>16</v>
      </c>
      <c r="F1620" s="343">
        <v>3339.4</v>
      </c>
      <c r="G1620" s="343">
        <f t="shared" si="91"/>
        <v>53430.400000000001</v>
      </c>
      <c r="H1620" s="224"/>
      <c r="I1620" s="224"/>
      <c r="J1620" s="224"/>
      <c r="K1620" s="224"/>
      <c r="L1620" s="224"/>
      <c r="M1620" s="1"/>
      <c r="N1620" s="343"/>
      <c r="O1620" s="343"/>
      <c r="P1620" s="19"/>
    </row>
    <row r="1621" spans="1:16">
      <c r="A1621" s="224">
        <v>18</v>
      </c>
      <c r="B1621" s="224"/>
      <c r="C1621" s="28" t="s">
        <v>1896</v>
      </c>
      <c r="D1621" s="224" t="s">
        <v>67</v>
      </c>
      <c r="E1621" s="224">
        <v>0.4</v>
      </c>
      <c r="F1621" s="343">
        <v>50000</v>
      </c>
      <c r="G1621" s="343">
        <f t="shared" si="91"/>
        <v>20000</v>
      </c>
      <c r="H1621" s="224"/>
      <c r="I1621" s="224"/>
      <c r="J1621" s="224"/>
      <c r="K1621" s="224"/>
      <c r="L1621" s="224"/>
      <c r="M1621" s="1"/>
      <c r="N1621" s="343"/>
      <c r="O1621" s="343"/>
      <c r="P1621" s="19"/>
    </row>
    <row r="1622" spans="1:16">
      <c r="A1622" s="224">
        <v>19</v>
      </c>
      <c r="B1622" s="224"/>
      <c r="C1622" s="47" t="s">
        <v>1897</v>
      </c>
      <c r="D1622" s="224" t="s">
        <v>28</v>
      </c>
      <c r="E1622" s="224">
        <v>221</v>
      </c>
      <c r="F1622" s="343">
        <v>30</v>
      </c>
      <c r="G1622" s="343">
        <f t="shared" si="91"/>
        <v>6630</v>
      </c>
      <c r="H1622" s="224"/>
      <c r="I1622" s="224"/>
      <c r="J1622" s="224"/>
      <c r="K1622" s="224"/>
      <c r="L1622" s="224"/>
      <c r="M1622" s="1"/>
      <c r="N1622" s="343"/>
      <c r="O1622" s="343"/>
      <c r="P1622" s="19"/>
    </row>
    <row r="1623" spans="1:16">
      <c r="A1623" s="224">
        <v>20</v>
      </c>
      <c r="B1623" s="224"/>
      <c r="C1623" s="47" t="s">
        <v>1898</v>
      </c>
      <c r="D1623" s="224" t="s">
        <v>135</v>
      </c>
      <c r="E1623" s="345">
        <v>3</v>
      </c>
      <c r="F1623" s="346">
        <v>1965.88</v>
      </c>
      <c r="G1623" s="343">
        <f>F1623*E1623</f>
        <v>5897.64</v>
      </c>
      <c r="H1623" s="224"/>
      <c r="I1623" s="224"/>
      <c r="J1623" s="224"/>
      <c r="K1623" s="224"/>
      <c r="L1623" s="224"/>
      <c r="M1623" s="1"/>
      <c r="N1623" s="343"/>
      <c r="O1623" s="343"/>
      <c r="P1623" s="19"/>
    </row>
    <row r="1624" spans="1:16">
      <c r="A1624" s="224">
        <v>21</v>
      </c>
      <c r="B1624" s="224"/>
      <c r="C1624" s="47" t="s">
        <v>1899</v>
      </c>
      <c r="D1624" s="224" t="s">
        <v>74</v>
      </c>
      <c r="E1624" s="56">
        <v>8</v>
      </c>
      <c r="F1624" s="346">
        <v>1416</v>
      </c>
      <c r="G1624" s="343">
        <f>E1624*F1624</f>
        <v>11328</v>
      </c>
      <c r="H1624" s="224"/>
      <c r="I1624" s="224"/>
      <c r="J1624" s="58"/>
      <c r="K1624" s="224"/>
      <c r="L1624" s="224"/>
      <c r="M1624" s="1"/>
      <c r="N1624" s="343"/>
      <c r="O1624" s="343"/>
      <c r="P1624" s="19"/>
    </row>
    <row r="1625" spans="1:16">
      <c r="A1625" s="224">
        <v>22</v>
      </c>
      <c r="B1625" s="224"/>
      <c r="C1625" s="47" t="s">
        <v>1900</v>
      </c>
      <c r="D1625" s="224" t="s">
        <v>135</v>
      </c>
      <c r="E1625" s="224">
        <v>20</v>
      </c>
      <c r="F1625" s="343">
        <v>296</v>
      </c>
      <c r="G1625" s="343">
        <f t="shared" si="91"/>
        <v>5920</v>
      </c>
      <c r="H1625" s="224"/>
      <c r="I1625" s="224"/>
      <c r="J1625" s="224"/>
      <c r="K1625" s="224"/>
      <c r="L1625" s="224"/>
      <c r="M1625" s="1"/>
      <c r="N1625" s="343"/>
      <c r="O1625" s="343"/>
      <c r="P1625" s="19"/>
    </row>
    <row r="1626" spans="1:16">
      <c r="A1626" s="224">
        <v>23</v>
      </c>
      <c r="B1626" s="224"/>
      <c r="C1626" s="47" t="s">
        <v>1822</v>
      </c>
      <c r="D1626" s="224" t="s">
        <v>1901</v>
      </c>
      <c r="E1626" s="224">
        <v>30</v>
      </c>
      <c r="F1626" s="343">
        <v>100</v>
      </c>
      <c r="G1626" s="343">
        <f t="shared" si="91"/>
        <v>3000</v>
      </c>
      <c r="H1626" s="224"/>
      <c r="I1626" s="224"/>
      <c r="J1626" s="224"/>
      <c r="K1626" s="224"/>
      <c r="L1626" s="224"/>
      <c r="M1626" s="1"/>
      <c r="N1626" s="343"/>
      <c r="O1626" s="343"/>
      <c r="P1626" s="19"/>
    </row>
    <row r="1627" spans="1:16">
      <c r="A1627" s="224">
        <v>24</v>
      </c>
      <c r="B1627" s="58"/>
      <c r="C1627" s="47" t="s">
        <v>1902</v>
      </c>
      <c r="D1627" s="224" t="s">
        <v>135</v>
      </c>
      <c r="E1627" s="224">
        <v>4</v>
      </c>
      <c r="F1627" s="343">
        <v>909</v>
      </c>
      <c r="G1627" s="343">
        <f t="shared" si="91"/>
        <v>3636</v>
      </c>
      <c r="H1627" s="224"/>
      <c r="I1627" s="224"/>
      <c r="J1627" s="224"/>
      <c r="K1627" s="224"/>
      <c r="L1627" s="224"/>
      <c r="M1627" s="1"/>
      <c r="N1627" s="343"/>
      <c r="O1627" s="343"/>
      <c r="P1627" s="19"/>
    </row>
    <row r="1628" spans="1:16">
      <c r="A1628" s="224">
        <v>25</v>
      </c>
      <c r="B1628" s="224"/>
      <c r="C1628" s="47" t="s">
        <v>1903</v>
      </c>
      <c r="D1628" s="224" t="s">
        <v>1331</v>
      </c>
      <c r="E1628" s="224">
        <v>24</v>
      </c>
      <c r="F1628" s="346">
        <v>100</v>
      </c>
      <c r="G1628" s="343">
        <f t="shared" si="91"/>
        <v>2400</v>
      </c>
      <c r="H1628" s="224"/>
      <c r="I1628" s="224"/>
      <c r="J1628" s="224"/>
      <c r="K1628" s="224"/>
      <c r="L1628" s="224"/>
      <c r="M1628" s="1"/>
      <c r="N1628" s="343"/>
      <c r="O1628" s="343"/>
      <c r="P1628" s="19"/>
    </row>
    <row r="1629" spans="1:16">
      <c r="A1629" s="224">
        <v>26</v>
      </c>
      <c r="B1629" s="224"/>
      <c r="C1629" s="47" t="s">
        <v>1900</v>
      </c>
      <c r="D1629" s="224" t="s">
        <v>135</v>
      </c>
      <c r="E1629" s="224">
        <v>10</v>
      </c>
      <c r="F1629" s="346">
        <v>296</v>
      </c>
      <c r="G1629" s="343">
        <f t="shared" si="91"/>
        <v>2960</v>
      </c>
      <c r="H1629" s="224"/>
      <c r="I1629" s="224"/>
      <c r="J1629" s="224"/>
      <c r="K1629" s="224"/>
      <c r="L1629" s="224"/>
      <c r="M1629" s="1"/>
      <c r="N1629" s="343"/>
      <c r="O1629" s="343"/>
      <c r="P1629" s="19"/>
    </row>
    <row r="1630" spans="1:16" ht="25.5">
      <c r="A1630" s="224">
        <v>27</v>
      </c>
      <c r="B1630" s="19"/>
      <c r="C1630" s="47" t="s">
        <v>1904</v>
      </c>
      <c r="D1630" s="224" t="s">
        <v>135</v>
      </c>
      <c r="E1630" s="224">
        <v>5</v>
      </c>
      <c r="F1630" s="346">
        <v>1170.56</v>
      </c>
      <c r="G1630" s="343">
        <f t="shared" si="91"/>
        <v>5852.7999999999993</v>
      </c>
      <c r="H1630" s="224"/>
      <c r="I1630" s="224"/>
      <c r="J1630" s="224"/>
      <c r="K1630" s="224"/>
      <c r="L1630" s="224"/>
      <c r="M1630" s="1"/>
      <c r="N1630" s="343"/>
      <c r="O1630" s="343"/>
      <c r="P1630" s="19"/>
    </row>
    <row r="1631" spans="1:16">
      <c r="A1631" s="224">
        <v>28</v>
      </c>
      <c r="B1631" s="58"/>
      <c r="C1631" s="47" t="s">
        <v>1905</v>
      </c>
      <c r="D1631" s="224" t="s">
        <v>135</v>
      </c>
      <c r="E1631" s="224">
        <v>4</v>
      </c>
      <c r="F1631" s="346">
        <v>1770</v>
      </c>
      <c r="G1631" s="343">
        <f t="shared" si="91"/>
        <v>7080</v>
      </c>
      <c r="H1631" s="224"/>
      <c r="I1631" s="224"/>
      <c r="J1631" s="224"/>
      <c r="K1631" s="224"/>
      <c r="L1631" s="224"/>
      <c r="M1631" s="1"/>
      <c r="N1631" s="343"/>
      <c r="O1631" s="343"/>
      <c r="P1631" s="19"/>
    </row>
    <row r="1632" spans="1:16">
      <c r="A1632" s="224">
        <v>29</v>
      </c>
      <c r="B1632" s="224"/>
      <c r="C1632" s="47" t="s">
        <v>1906</v>
      </c>
      <c r="D1632" s="224" t="s">
        <v>135</v>
      </c>
      <c r="E1632" s="224">
        <v>6</v>
      </c>
      <c r="F1632" s="346">
        <v>944</v>
      </c>
      <c r="G1632" s="343">
        <f t="shared" si="91"/>
        <v>5664</v>
      </c>
      <c r="H1632" s="224"/>
      <c r="I1632" s="224"/>
      <c r="J1632" s="224"/>
      <c r="K1632" s="224"/>
      <c r="L1632" s="224"/>
      <c r="M1632" s="1"/>
      <c r="N1632" s="343"/>
      <c r="O1632" s="343"/>
      <c r="P1632" s="19"/>
    </row>
    <row r="1633" spans="1:16">
      <c r="A1633" s="224">
        <v>30</v>
      </c>
      <c r="B1633" s="224"/>
      <c r="C1633" s="47" t="s">
        <v>1907</v>
      </c>
      <c r="D1633" s="224" t="s">
        <v>61</v>
      </c>
      <c r="E1633" s="224">
        <v>0.88200000000000001</v>
      </c>
      <c r="F1633" s="346">
        <v>230100</v>
      </c>
      <c r="G1633" s="343">
        <f t="shared" si="91"/>
        <v>202948.2</v>
      </c>
      <c r="H1633" s="224"/>
      <c r="I1633" s="224"/>
      <c r="J1633" s="224"/>
      <c r="K1633" s="224"/>
      <c r="L1633" s="224"/>
      <c r="M1633" s="1"/>
      <c r="N1633" s="343"/>
      <c r="O1633" s="343"/>
      <c r="P1633" s="19"/>
    </row>
    <row r="1634" spans="1:16">
      <c r="A1634" s="224">
        <v>31</v>
      </c>
      <c r="B1634" s="224"/>
      <c r="C1634" s="47" t="s">
        <v>1908</v>
      </c>
      <c r="D1634" s="224" t="s">
        <v>25</v>
      </c>
      <c r="E1634" s="224">
        <v>22</v>
      </c>
      <c r="F1634" s="346">
        <v>1121</v>
      </c>
      <c r="G1634" s="343">
        <f t="shared" si="91"/>
        <v>24662</v>
      </c>
      <c r="H1634" s="224"/>
      <c r="I1634" s="224"/>
      <c r="J1634" s="224"/>
      <c r="K1634" s="224"/>
      <c r="L1634" s="224"/>
      <c r="M1634" s="1"/>
      <c r="N1634" s="343"/>
      <c r="O1634" s="343"/>
      <c r="P1634" s="19"/>
    </row>
    <row r="1635" spans="1:16">
      <c r="A1635" s="224">
        <v>32</v>
      </c>
      <c r="B1635" s="224"/>
      <c r="C1635" s="47" t="s">
        <v>1909</v>
      </c>
      <c r="D1635" s="224" t="s">
        <v>28</v>
      </c>
      <c r="E1635" s="224">
        <v>945</v>
      </c>
      <c r="F1635" s="346">
        <v>45</v>
      </c>
      <c r="G1635" s="343">
        <f t="shared" si="91"/>
        <v>42525</v>
      </c>
      <c r="H1635" s="224"/>
      <c r="I1635" s="224"/>
      <c r="J1635" s="224"/>
      <c r="K1635" s="224"/>
      <c r="L1635" s="224"/>
      <c r="M1635" s="1"/>
      <c r="N1635" s="343"/>
      <c r="O1635" s="343"/>
      <c r="P1635" s="19"/>
    </row>
    <row r="1636" spans="1:16">
      <c r="A1636" s="224">
        <v>33</v>
      </c>
      <c r="B1636" s="224"/>
      <c r="C1636" s="47" t="s">
        <v>1910</v>
      </c>
      <c r="D1636" s="224" t="s">
        <v>28</v>
      </c>
      <c r="E1636" s="224">
        <v>2610</v>
      </c>
      <c r="F1636" s="346">
        <v>45</v>
      </c>
      <c r="G1636" s="343">
        <f t="shared" si="91"/>
        <v>117450</v>
      </c>
      <c r="H1636" s="224"/>
      <c r="I1636" s="224"/>
      <c r="J1636" s="224"/>
      <c r="K1636" s="224"/>
      <c r="L1636" s="224"/>
      <c r="M1636" s="1"/>
      <c r="N1636" s="343"/>
      <c r="O1636" s="343"/>
      <c r="P1636" s="19"/>
    </row>
    <row r="1637" spans="1:16">
      <c r="A1637" s="224">
        <v>34</v>
      </c>
      <c r="B1637" s="224"/>
      <c r="C1637" s="47" t="s">
        <v>1911</v>
      </c>
      <c r="D1637" s="224" t="s">
        <v>28</v>
      </c>
      <c r="E1637" s="224">
        <v>23.28</v>
      </c>
      <c r="F1637" s="346">
        <v>100</v>
      </c>
      <c r="G1637" s="343">
        <f t="shared" si="91"/>
        <v>2328</v>
      </c>
      <c r="H1637" s="224"/>
      <c r="I1637" s="224"/>
      <c r="J1637" s="224"/>
      <c r="K1637" s="224"/>
      <c r="L1637" s="224"/>
      <c r="M1637" s="1"/>
      <c r="N1637" s="343"/>
      <c r="O1637" s="343"/>
      <c r="P1637" s="19"/>
    </row>
    <row r="1638" spans="1:16">
      <c r="A1638" s="224">
        <v>35</v>
      </c>
      <c r="B1638" s="224"/>
      <c r="C1638" s="47" t="s">
        <v>1912</v>
      </c>
      <c r="D1638" s="224" t="s">
        <v>135</v>
      </c>
      <c r="E1638" s="224">
        <v>10</v>
      </c>
      <c r="F1638" s="346">
        <v>934.56</v>
      </c>
      <c r="G1638" s="343">
        <f t="shared" si="91"/>
        <v>9345.5999999999985</v>
      </c>
      <c r="H1638" s="224"/>
      <c r="I1638" s="224"/>
      <c r="J1638" s="224"/>
      <c r="K1638" s="224"/>
      <c r="L1638" s="224"/>
      <c r="M1638" s="1"/>
      <c r="N1638" s="343"/>
      <c r="O1638" s="343"/>
      <c r="P1638" s="19"/>
    </row>
    <row r="1639" spans="1:16" ht="25.5">
      <c r="A1639" s="224">
        <v>36</v>
      </c>
      <c r="B1639" s="224"/>
      <c r="C1639" s="47" t="s">
        <v>1913</v>
      </c>
      <c r="D1639" s="224" t="s">
        <v>135</v>
      </c>
      <c r="E1639" s="224">
        <v>23</v>
      </c>
      <c r="F1639" s="346">
        <v>8260</v>
      </c>
      <c r="G1639" s="343">
        <f t="shared" si="91"/>
        <v>189980</v>
      </c>
      <c r="H1639" s="224"/>
      <c r="I1639" s="224"/>
      <c r="J1639" s="224"/>
      <c r="K1639" s="224"/>
      <c r="L1639" s="224"/>
      <c r="M1639" s="1"/>
      <c r="N1639" s="343"/>
      <c r="O1639" s="343"/>
      <c r="P1639" s="19"/>
    </row>
    <row r="1640" spans="1:16" ht="25.5">
      <c r="A1640" s="224">
        <v>37</v>
      </c>
      <c r="B1640" s="224"/>
      <c r="C1640" s="47" t="s">
        <v>1914</v>
      </c>
      <c r="D1640" s="224" t="s">
        <v>135</v>
      </c>
      <c r="E1640" s="224">
        <v>11</v>
      </c>
      <c r="F1640" s="346">
        <v>1416</v>
      </c>
      <c r="G1640" s="343">
        <f t="shared" si="91"/>
        <v>15576</v>
      </c>
      <c r="H1640" s="224"/>
      <c r="I1640" s="224"/>
      <c r="J1640" s="224"/>
      <c r="K1640" s="224"/>
      <c r="L1640" s="224"/>
      <c r="M1640" s="1"/>
      <c r="N1640" s="343"/>
      <c r="O1640" s="343"/>
      <c r="P1640" s="19"/>
    </row>
    <row r="1641" spans="1:16">
      <c r="A1641" s="224">
        <v>38</v>
      </c>
      <c r="B1641" s="224"/>
      <c r="C1641" s="47" t="s">
        <v>1906</v>
      </c>
      <c r="D1641" s="224" t="s">
        <v>135</v>
      </c>
      <c r="E1641" s="224">
        <v>20</v>
      </c>
      <c r="F1641" s="346">
        <v>1534</v>
      </c>
      <c r="G1641" s="343">
        <f t="shared" si="91"/>
        <v>30680</v>
      </c>
      <c r="H1641" s="224"/>
      <c r="I1641" s="224"/>
      <c r="J1641" s="224"/>
      <c r="K1641" s="224"/>
      <c r="L1641" s="224"/>
      <c r="M1641" s="1"/>
      <c r="N1641" s="343"/>
      <c r="O1641" s="343"/>
      <c r="P1641" s="19"/>
    </row>
    <row r="1642" spans="1:16" ht="25.5">
      <c r="A1642" s="224">
        <v>39</v>
      </c>
      <c r="B1642" s="224"/>
      <c r="C1642" s="47" t="s">
        <v>1915</v>
      </c>
      <c r="D1642" s="224" t="s">
        <v>135</v>
      </c>
      <c r="E1642" s="224">
        <v>12</v>
      </c>
      <c r="F1642" s="346">
        <v>20</v>
      </c>
      <c r="G1642" s="343">
        <f t="shared" si="91"/>
        <v>240</v>
      </c>
      <c r="H1642" s="224"/>
      <c r="I1642" s="224"/>
      <c r="J1642" s="224"/>
      <c r="K1642" s="224"/>
      <c r="L1642" s="224"/>
      <c r="M1642" s="1"/>
      <c r="N1642" s="343"/>
      <c r="O1642" s="343"/>
      <c r="P1642" s="19"/>
    </row>
    <row r="1643" spans="1:16">
      <c r="A1643" s="224">
        <v>40</v>
      </c>
      <c r="B1643" s="224"/>
      <c r="C1643" s="47" t="s">
        <v>1911</v>
      </c>
      <c r="D1643" s="224" t="s">
        <v>28</v>
      </c>
      <c r="E1643" s="224"/>
      <c r="F1643" s="346">
        <v>40</v>
      </c>
      <c r="G1643" s="343"/>
      <c r="H1643" s="224"/>
      <c r="I1643" s="224"/>
      <c r="J1643" s="224"/>
      <c r="K1643" s="224"/>
      <c r="L1643" s="224"/>
      <c r="M1643" s="1"/>
      <c r="N1643" s="343">
        <v>12345.7</v>
      </c>
      <c r="O1643" s="343">
        <f>N1643*F1643</f>
        <v>493828</v>
      </c>
      <c r="P1643" s="19"/>
    </row>
    <row r="1644" spans="1:16" ht="25.5">
      <c r="A1644" s="224">
        <v>41</v>
      </c>
      <c r="B1644" s="224"/>
      <c r="C1644" s="47" t="s">
        <v>1916</v>
      </c>
      <c r="D1644" s="224" t="s">
        <v>135</v>
      </c>
      <c r="E1644" s="224">
        <v>44</v>
      </c>
      <c r="F1644" s="346">
        <v>2631.4</v>
      </c>
      <c r="G1644" s="343">
        <f t="shared" ref="G1644" si="92">F1644*E1644</f>
        <v>115781.6</v>
      </c>
      <c r="H1644" s="224"/>
      <c r="I1644" s="224"/>
      <c r="J1644" s="224"/>
      <c r="K1644" s="224"/>
      <c r="L1644" s="224"/>
      <c r="M1644" s="1"/>
      <c r="N1644" s="343"/>
      <c r="O1644" s="343"/>
      <c r="P1644" s="19"/>
    </row>
    <row r="1645" spans="1:16">
      <c r="A1645" s="224">
        <v>42</v>
      </c>
      <c r="B1645" s="224"/>
      <c r="C1645" s="47" t="s">
        <v>1911</v>
      </c>
      <c r="D1645" s="224" t="s">
        <v>1331</v>
      </c>
      <c r="E1645" s="224"/>
      <c r="F1645" s="346">
        <v>40</v>
      </c>
      <c r="G1645" s="343"/>
      <c r="H1645" s="224"/>
      <c r="I1645" s="224"/>
      <c r="J1645" s="224"/>
      <c r="K1645" s="224"/>
      <c r="L1645" s="224"/>
      <c r="M1645" s="1"/>
      <c r="N1645" s="343">
        <v>288</v>
      </c>
      <c r="O1645" s="343">
        <f>N1645*F1645</f>
        <v>11520</v>
      </c>
      <c r="P1645" s="19"/>
    </row>
    <row r="1646" spans="1:16">
      <c r="A1646" s="224">
        <v>43</v>
      </c>
      <c r="B1646" s="224"/>
      <c r="C1646" s="47" t="s">
        <v>1917</v>
      </c>
      <c r="D1646" s="224" t="s">
        <v>28</v>
      </c>
      <c r="E1646" s="224">
        <v>1145</v>
      </c>
      <c r="F1646" s="346">
        <v>45</v>
      </c>
      <c r="G1646" s="343">
        <f>E1646*F1646</f>
        <v>51525</v>
      </c>
      <c r="H1646" s="224"/>
      <c r="I1646" s="224"/>
      <c r="J1646" s="224"/>
      <c r="K1646" s="224"/>
      <c r="L1646" s="224"/>
      <c r="M1646" s="1"/>
      <c r="N1646" s="343"/>
      <c r="O1646" s="343"/>
      <c r="P1646" s="19"/>
    </row>
    <row r="1647" spans="1:16">
      <c r="A1647" s="224">
        <v>44</v>
      </c>
      <c r="B1647" s="224"/>
      <c r="C1647" s="47" t="s">
        <v>1918</v>
      </c>
      <c r="D1647" s="224" t="s">
        <v>28</v>
      </c>
      <c r="E1647" s="224"/>
      <c r="F1647" s="346">
        <v>40</v>
      </c>
      <c r="G1647" s="343"/>
      <c r="H1647" s="224"/>
      <c r="I1647" s="224"/>
      <c r="J1647" s="224"/>
      <c r="K1647" s="224"/>
      <c r="L1647" s="224"/>
      <c r="M1647" s="1"/>
      <c r="N1647" s="343">
        <v>48.5</v>
      </c>
      <c r="O1647" s="343">
        <f>N1647*F1647</f>
        <v>1940</v>
      </c>
      <c r="P1647" s="19"/>
    </row>
    <row r="1648" spans="1:16" ht="25.5">
      <c r="A1648" s="224">
        <v>45</v>
      </c>
      <c r="B1648" s="224"/>
      <c r="C1648" s="47" t="s">
        <v>1919</v>
      </c>
      <c r="D1648" s="224" t="s">
        <v>25</v>
      </c>
      <c r="E1648" s="224">
        <v>2</v>
      </c>
      <c r="F1648" s="346">
        <v>8496</v>
      </c>
      <c r="G1648" s="343">
        <f>F1648*E1648</f>
        <v>16992</v>
      </c>
      <c r="H1648" s="224"/>
      <c r="I1648" s="224"/>
      <c r="J1648" s="224"/>
      <c r="K1648" s="224"/>
      <c r="L1648" s="224"/>
      <c r="M1648" s="1"/>
      <c r="N1648" s="343"/>
      <c r="O1648" s="343"/>
      <c r="P1648" s="19"/>
    </row>
    <row r="1649" spans="1:16">
      <c r="A1649" s="224">
        <v>46</v>
      </c>
      <c r="B1649" s="224"/>
      <c r="C1649" s="47" t="s">
        <v>1920</v>
      </c>
      <c r="D1649" s="224" t="s">
        <v>25</v>
      </c>
      <c r="E1649" s="224">
        <v>7</v>
      </c>
      <c r="F1649" s="346">
        <v>308</v>
      </c>
      <c r="G1649" s="343">
        <f t="shared" ref="G1649:G1651" si="93">F1649*E1649</f>
        <v>2156</v>
      </c>
      <c r="H1649" s="224"/>
      <c r="I1649" s="224"/>
      <c r="J1649" s="224"/>
      <c r="K1649" s="224"/>
      <c r="L1649" s="224"/>
      <c r="M1649" s="1"/>
      <c r="N1649" s="343"/>
      <c r="O1649" s="343"/>
      <c r="P1649" s="19"/>
    </row>
    <row r="1650" spans="1:16" ht="25.5">
      <c r="A1650" s="224">
        <v>47</v>
      </c>
      <c r="B1650" s="224"/>
      <c r="C1650" s="47" t="s">
        <v>1921</v>
      </c>
      <c r="D1650" s="224" t="s">
        <v>25</v>
      </c>
      <c r="E1650" s="224">
        <v>760</v>
      </c>
      <c r="F1650" s="346">
        <v>180</v>
      </c>
      <c r="G1650" s="343">
        <f t="shared" si="93"/>
        <v>136800</v>
      </c>
      <c r="H1650" s="224"/>
      <c r="I1650" s="224"/>
      <c r="J1650" s="224"/>
      <c r="K1650" s="224"/>
      <c r="L1650" s="224"/>
      <c r="M1650" s="1"/>
      <c r="N1650" s="343"/>
      <c r="O1650" s="343"/>
      <c r="P1650" s="19"/>
    </row>
    <row r="1651" spans="1:16">
      <c r="A1651" s="224">
        <v>48</v>
      </c>
      <c r="B1651" s="224"/>
      <c r="C1651" s="47" t="s">
        <v>1922</v>
      </c>
      <c r="D1651" s="224" t="s">
        <v>25</v>
      </c>
      <c r="E1651" s="224">
        <v>4</v>
      </c>
      <c r="F1651" s="346">
        <v>400</v>
      </c>
      <c r="G1651" s="343">
        <f t="shared" si="93"/>
        <v>1600</v>
      </c>
      <c r="H1651" s="224"/>
      <c r="I1651" s="224"/>
      <c r="J1651" s="224"/>
      <c r="K1651" s="224"/>
      <c r="L1651" s="224"/>
      <c r="M1651" s="1"/>
      <c r="N1651" s="343"/>
      <c r="O1651" s="343">
        <f>SUM(O1603:O1650)</f>
        <v>544812</v>
      </c>
      <c r="P1651" s="19"/>
    </row>
    <row r="1652" spans="1:16">
      <c r="A1652" s="224"/>
      <c r="B1652" s="224"/>
      <c r="C1652" s="47" t="s">
        <v>1860</v>
      </c>
      <c r="D1652" s="224"/>
      <c r="E1652" s="224"/>
      <c r="F1652" s="224"/>
      <c r="G1652" s="1">
        <f>SUM(G1603:G1651)</f>
        <v>1324896.23</v>
      </c>
      <c r="H1652" s="224"/>
      <c r="I1652" s="224"/>
      <c r="J1652" s="224"/>
      <c r="K1652" s="224"/>
      <c r="L1652" s="224"/>
      <c r="M1652" s="1"/>
      <c r="N1652" s="343"/>
      <c r="O1652" s="343">
        <f>SUM(O1603:O1651)</f>
        <v>1089624</v>
      </c>
      <c r="P1652" s="19"/>
    </row>
    <row r="1653" spans="1:16">
      <c r="A1653" s="58"/>
      <c r="B1653" s="58"/>
      <c r="C1653" s="58"/>
      <c r="D1653" s="58"/>
      <c r="E1653" s="58"/>
      <c r="F1653" s="58"/>
      <c r="G1653" s="58"/>
      <c r="H1653" s="58"/>
      <c r="I1653" s="58"/>
      <c r="J1653" s="58"/>
      <c r="K1653" s="58"/>
      <c r="L1653" s="58"/>
      <c r="M1653" s="58"/>
      <c r="N1653" s="58"/>
      <c r="O1653" s="58"/>
      <c r="P1653" s="58"/>
    </row>
    <row r="1654" spans="1:16">
      <c r="A1654" s="257" t="s">
        <v>1923</v>
      </c>
      <c r="B1654" s="257"/>
      <c r="C1654" s="257"/>
      <c r="D1654" s="257"/>
      <c r="E1654" s="257"/>
      <c r="F1654" s="257"/>
      <c r="G1654" s="257"/>
      <c r="H1654" s="257"/>
      <c r="I1654" s="257"/>
      <c r="J1654" s="257"/>
      <c r="K1654" s="257"/>
      <c r="L1654" s="257"/>
      <c r="M1654" s="257"/>
      <c r="N1654" s="257"/>
      <c r="O1654" s="257"/>
      <c r="P1654" s="257"/>
    </row>
    <row r="1655" spans="1:16">
      <c r="A1655" s="347" t="s">
        <v>1924</v>
      </c>
      <c r="B1655" s="347"/>
      <c r="C1655" s="318" t="s">
        <v>1925</v>
      </c>
      <c r="D1655" s="139"/>
      <c r="E1655" s="139"/>
      <c r="F1655" s="139"/>
      <c r="G1655" s="139"/>
      <c r="H1655" s="139"/>
      <c r="I1655" s="139"/>
      <c r="J1655" s="139"/>
      <c r="K1655" s="139"/>
      <c r="L1655" s="139"/>
      <c r="M1655" s="139"/>
      <c r="N1655" s="139"/>
      <c r="O1655" s="139"/>
      <c r="P1655" s="139"/>
    </row>
    <row r="1656" spans="1:16">
      <c r="A1656" s="347" t="s">
        <v>1926</v>
      </c>
      <c r="B1656" s="347"/>
      <c r="C1656" s="318" t="s">
        <v>1927</v>
      </c>
      <c r="D1656" s="139"/>
      <c r="E1656" s="139"/>
      <c r="F1656" s="139"/>
      <c r="G1656" s="139"/>
      <c r="H1656" s="139"/>
      <c r="I1656" s="139"/>
      <c r="J1656" s="139"/>
      <c r="K1656" s="139"/>
      <c r="L1656" s="139"/>
      <c r="M1656" s="139"/>
      <c r="N1656" s="139"/>
      <c r="O1656" s="139"/>
      <c r="P1656" s="139"/>
    </row>
    <row r="1657" spans="1:16">
      <c r="A1657" s="347" t="s">
        <v>1928</v>
      </c>
      <c r="B1657" s="347"/>
      <c r="C1657" s="318" t="s">
        <v>1929</v>
      </c>
      <c r="D1657" s="139"/>
      <c r="E1657" s="139"/>
      <c r="F1657" s="139"/>
      <c r="G1657" s="139"/>
      <c r="H1657" s="139"/>
      <c r="I1657" s="139"/>
      <c r="J1657" s="139"/>
      <c r="K1657" s="139" t="s">
        <v>1930</v>
      </c>
      <c r="L1657" s="139" t="s">
        <v>1931</v>
      </c>
      <c r="M1657" s="139"/>
      <c r="N1657" s="139"/>
      <c r="O1657" s="139"/>
      <c r="P1657" s="139"/>
    </row>
    <row r="1658" spans="1:16">
      <c r="A1658" s="348" t="s">
        <v>1932</v>
      </c>
      <c r="B1658" s="348"/>
      <c r="C1658" s="318" t="s">
        <v>1933</v>
      </c>
      <c r="D1658" s="139"/>
      <c r="E1658" s="139"/>
      <c r="F1658" s="139"/>
      <c r="G1658" s="139"/>
      <c r="H1658" s="139"/>
      <c r="I1658" s="139"/>
      <c r="J1658" s="139"/>
      <c r="K1658" s="139"/>
      <c r="L1658" s="139"/>
      <c r="M1658" s="139"/>
      <c r="N1658" s="139"/>
      <c r="O1658" s="139"/>
      <c r="P1658" s="139"/>
    </row>
    <row r="1659" spans="1:16">
      <c r="A1659" s="349" t="s">
        <v>1934</v>
      </c>
      <c r="B1659" s="350" t="s">
        <v>346</v>
      </c>
      <c r="C1659" s="351" t="s">
        <v>1935</v>
      </c>
      <c r="D1659" s="352" t="s">
        <v>12</v>
      </c>
      <c r="E1659" s="250" t="s">
        <v>1516</v>
      </c>
      <c r="F1659" s="276" t="s">
        <v>385</v>
      </c>
      <c r="G1659" s="277"/>
      <c r="H1659" s="276" t="s">
        <v>1936</v>
      </c>
      <c r="I1659" s="277"/>
      <c r="J1659" s="276" t="s">
        <v>349</v>
      </c>
      <c r="K1659" s="277"/>
      <c r="L1659" s="276" t="s">
        <v>17</v>
      </c>
      <c r="M1659" s="277"/>
      <c r="N1659" s="276" t="s">
        <v>188</v>
      </c>
      <c r="O1659" s="277"/>
      <c r="P1659" s="273" t="s">
        <v>19</v>
      </c>
    </row>
    <row r="1660" spans="1:16" ht="38.25">
      <c r="A1660" s="353"/>
      <c r="B1660" s="354"/>
      <c r="C1660" s="355"/>
      <c r="D1660" s="356"/>
      <c r="E1660" s="251"/>
      <c r="F1660" s="357" t="s">
        <v>113</v>
      </c>
      <c r="G1660" s="358" t="s">
        <v>22</v>
      </c>
      <c r="H1660" s="357" t="s">
        <v>113</v>
      </c>
      <c r="I1660" s="358" t="s">
        <v>22</v>
      </c>
      <c r="J1660" s="357" t="s">
        <v>113</v>
      </c>
      <c r="K1660" s="358" t="s">
        <v>22</v>
      </c>
      <c r="L1660" s="357" t="s">
        <v>113</v>
      </c>
      <c r="M1660" s="359" t="s">
        <v>22</v>
      </c>
      <c r="N1660" s="357" t="s">
        <v>113</v>
      </c>
      <c r="O1660" s="358" t="s">
        <v>22</v>
      </c>
      <c r="P1660" s="273"/>
    </row>
    <row r="1661" spans="1:16">
      <c r="A1661" s="19">
        <v>1</v>
      </c>
      <c r="B1661" s="19"/>
      <c r="C1661" s="19" t="s">
        <v>1937</v>
      </c>
      <c r="D1661" s="224" t="s">
        <v>122</v>
      </c>
      <c r="E1661" s="360">
        <v>2000</v>
      </c>
      <c r="F1661" s="19"/>
      <c r="G1661" s="361"/>
      <c r="H1661" s="19">
        <v>3</v>
      </c>
      <c r="I1661" s="361">
        <f>H1661*E1661</f>
        <v>6000</v>
      </c>
      <c r="J1661" s="19"/>
      <c r="K1661" s="19"/>
      <c r="L1661" s="19"/>
      <c r="M1661" s="361"/>
      <c r="N1661" s="19"/>
      <c r="O1661" s="361"/>
      <c r="P1661" s="19"/>
    </row>
    <row r="1662" spans="1:16">
      <c r="A1662" s="19">
        <v>2</v>
      </c>
      <c r="B1662" s="362"/>
      <c r="C1662" s="363" t="s">
        <v>1938</v>
      </c>
      <c r="D1662" s="224" t="s">
        <v>122</v>
      </c>
      <c r="E1662" s="364">
        <v>1000</v>
      </c>
      <c r="F1662" s="90"/>
      <c r="G1662" s="361"/>
      <c r="H1662" s="90"/>
      <c r="I1662" s="90"/>
      <c r="J1662" s="90"/>
      <c r="K1662" s="90"/>
      <c r="L1662" s="90"/>
      <c r="M1662" s="365"/>
      <c r="N1662" s="90">
        <v>1</v>
      </c>
      <c r="O1662" s="365">
        <f>N1662*E1662</f>
        <v>1000</v>
      </c>
      <c r="P1662" s="90"/>
    </row>
    <row r="1663" spans="1:16">
      <c r="A1663" s="19">
        <v>3</v>
      </c>
      <c r="B1663" s="366"/>
      <c r="C1663" s="363" t="s">
        <v>1939</v>
      </c>
      <c r="D1663" s="224" t="s">
        <v>122</v>
      </c>
      <c r="E1663" s="364">
        <v>1000</v>
      </c>
      <c r="F1663" s="90"/>
      <c r="G1663" s="365"/>
      <c r="H1663" s="90"/>
      <c r="I1663" s="90"/>
      <c r="J1663" s="90"/>
      <c r="K1663" s="90"/>
      <c r="L1663" s="90"/>
      <c r="M1663" s="365"/>
      <c r="N1663" s="90">
        <v>1</v>
      </c>
      <c r="O1663" s="365">
        <f>N1663*E1663</f>
        <v>1000</v>
      </c>
      <c r="P1663" s="90"/>
    </row>
    <row r="1664" spans="1:16">
      <c r="A1664" s="19">
        <v>4</v>
      </c>
      <c r="B1664" s="362"/>
      <c r="C1664" s="363" t="s">
        <v>1940</v>
      </c>
      <c r="D1664" s="224" t="s">
        <v>122</v>
      </c>
      <c r="E1664" s="360">
        <v>300</v>
      </c>
      <c r="F1664" s="19"/>
      <c r="G1664" s="361"/>
      <c r="H1664" s="19"/>
      <c r="I1664" s="19"/>
      <c r="J1664" s="19"/>
      <c r="K1664" s="19"/>
      <c r="L1664" s="19">
        <v>3</v>
      </c>
      <c r="M1664" s="361">
        <f>L1664*E1664</f>
        <v>900</v>
      </c>
      <c r="N1664" s="19"/>
      <c r="O1664" s="19"/>
      <c r="P1664" s="19"/>
    </row>
    <row r="1665" spans="1:16">
      <c r="A1665" s="19">
        <v>5</v>
      </c>
      <c r="B1665" s="19"/>
      <c r="C1665" s="28" t="s">
        <v>1941</v>
      </c>
      <c r="D1665" s="224" t="s">
        <v>122</v>
      </c>
      <c r="E1665" s="367">
        <v>200</v>
      </c>
      <c r="F1665" s="19"/>
      <c r="G1665" s="19"/>
      <c r="H1665" s="19"/>
      <c r="I1665" s="19"/>
      <c r="J1665" s="19"/>
      <c r="K1665" s="19"/>
      <c r="L1665" s="19">
        <v>2</v>
      </c>
      <c r="M1665" s="361">
        <f>L1665*E1665</f>
        <v>400</v>
      </c>
      <c r="N1665" s="19"/>
      <c r="O1665" s="19"/>
      <c r="P1665" s="19"/>
    </row>
    <row r="1666" spans="1:16">
      <c r="A1666" s="19">
        <v>6</v>
      </c>
      <c r="B1666" s="19" t="s">
        <v>1942</v>
      </c>
      <c r="C1666" s="368" t="s">
        <v>1943</v>
      </c>
      <c r="D1666" s="224" t="s">
        <v>122</v>
      </c>
      <c r="E1666" s="360">
        <v>15000</v>
      </c>
      <c r="F1666" s="19"/>
      <c r="G1666" s="19"/>
      <c r="H1666" s="19"/>
      <c r="I1666" s="19"/>
      <c r="J1666" s="19"/>
      <c r="K1666" s="19"/>
      <c r="L1666" s="19">
        <v>3</v>
      </c>
      <c r="M1666" s="361">
        <f>L1666*E1666</f>
        <v>45000</v>
      </c>
      <c r="N1666" s="19"/>
      <c r="O1666" s="19"/>
      <c r="P1666" s="19"/>
    </row>
    <row r="1667" spans="1:16">
      <c r="A1667" s="19">
        <v>7</v>
      </c>
      <c r="B1667" s="19"/>
      <c r="C1667" s="28" t="s">
        <v>1944</v>
      </c>
      <c r="D1667" s="224" t="s">
        <v>403</v>
      </c>
      <c r="E1667" s="367">
        <v>20</v>
      </c>
      <c r="F1667" s="30"/>
      <c r="G1667" s="30"/>
      <c r="H1667" s="30"/>
      <c r="I1667" s="30"/>
      <c r="J1667" s="30"/>
      <c r="K1667" s="30"/>
      <c r="L1667" s="30">
        <v>1</v>
      </c>
      <c r="M1667" s="369">
        <f>L1667*E1667</f>
        <v>20</v>
      </c>
      <c r="N1667" s="30"/>
      <c r="O1667" s="30"/>
      <c r="P1667" s="19"/>
    </row>
    <row r="1668" spans="1:16">
      <c r="A1668" s="19">
        <v>8</v>
      </c>
      <c r="B1668" s="19"/>
      <c r="C1668" s="28" t="s">
        <v>1945</v>
      </c>
      <c r="D1668" s="224" t="s">
        <v>122</v>
      </c>
      <c r="E1668" s="367">
        <v>500</v>
      </c>
      <c r="F1668" s="19"/>
      <c r="G1668" s="19"/>
      <c r="H1668" s="19"/>
      <c r="I1668" s="19"/>
      <c r="J1668" s="19">
        <v>2</v>
      </c>
      <c r="K1668" s="361">
        <f>J1668*E1668</f>
        <v>1000</v>
      </c>
      <c r="L1668" s="19"/>
      <c r="M1668" s="361"/>
      <c r="N1668" s="19"/>
      <c r="O1668" s="19"/>
      <c r="P1668" s="19"/>
    </row>
    <row r="1669" spans="1:16">
      <c r="A1669" s="19">
        <v>9</v>
      </c>
      <c r="B1669" s="19" t="s">
        <v>543</v>
      </c>
      <c r="C1669" s="29" t="s">
        <v>1946</v>
      </c>
      <c r="D1669" s="231" t="s">
        <v>122</v>
      </c>
      <c r="E1669" s="370">
        <v>100</v>
      </c>
      <c r="F1669" s="19"/>
      <c r="G1669" s="19"/>
      <c r="H1669" s="19"/>
      <c r="I1669" s="19"/>
      <c r="J1669" s="19"/>
      <c r="K1669" s="19"/>
      <c r="L1669" s="19">
        <v>9</v>
      </c>
      <c r="M1669" s="361">
        <f t="shared" ref="M1669:M1676" si="94">L1669*E1669</f>
        <v>900</v>
      </c>
      <c r="N1669" s="19"/>
      <c r="O1669" s="19"/>
      <c r="P1669" s="19"/>
    </row>
    <row r="1670" spans="1:16">
      <c r="A1670" s="19">
        <v>10</v>
      </c>
      <c r="B1670" s="19"/>
      <c r="C1670" s="29" t="s">
        <v>1947</v>
      </c>
      <c r="D1670" s="231" t="s">
        <v>122</v>
      </c>
      <c r="E1670" s="370">
        <v>2000</v>
      </c>
      <c r="F1670" s="19"/>
      <c r="G1670" s="19"/>
      <c r="H1670" s="19"/>
      <c r="I1670" s="19"/>
      <c r="J1670" s="19"/>
      <c r="K1670" s="19"/>
      <c r="L1670" s="19">
        <v>3</v>
      </c>
      <c r="M1670" s="361">
        <f t="shared" si="94"/>
        <v>6000</v>
      </c>
      <c r="N1670" s="19"/>
      <c r="O1670" s="19"/>
      <c r="P1670" s="19"/>
    </row>
    <row r="1671" spans="1:16">
      <c r="A1671" s="19">
        <v>11</v>
      </c>
      <c r="B1671" s="19"/>
      <c r="C1671" s="29" t="s">
        <v>1948</v>
      </c>
      <c r="D1671" s="231" t="s">
        <v>122</v>
      </c>
      <c r="E1671" s="370">
        <v>100</v>
      </c>
      <c r="F1671" s="19"/>
      <c r="G1671" s="19"/>
      <c r="H1671" s="19"/>
      <c r="I1671" s="19"/>
      <c r="J1671" s="19"/>
      <c r="K1671" s="19"/>
      <c r="L1671" s="19">
        <v>2</v>
      </c>
      <c r="M1671" s="361">
        <f t="shared" si="94"/>
        <v>200</v>
      </c>
      <c r="N1671" s="19"/>
      <c r="O1671" s="19"/>
      <c r="P1671" s="19"/>
    </row>
    <row r="1672" spans="1:16" ht="25.5">
      <c r="A1672" s="19">
        <v>12</v>
      </c>
      <c r="B1672" s="19"/>
      <c r="C1672" s="29" t="s">
        <v>1949</v>
      </c>
      <c r="D1672" s="224" t="s">
        <v>403</v>
      </c>
      <c r="E1672" s="360">
        <v>500</v>
      </c>
      <c r="F1672" s="19"/>
      <c r="G1672" s="19"/>
      <c r="H1672" s="19"/>
      <c r="I1672" s="19"/>
      <c r="J1672" s="19"/>
      <c r="K1672" s="19"/>
      <c r="L1672" s="19">
        <v>4</v>
      </c>
      <c r="M1672" s="361">
        <f t="shared" si="94"/>
        <v>2000</v>
      </c>
      <c r="N1672" s="19"/>
      <c r="O1672" s="19"/>
      <c r="P1672" s="179" t="s">
        <v>1950</v>
      </c>
    </row>
    <row r="1673" spans="1:16" ht="25.5">
      <c r="A1673" s="19">
        <v>13</v>
      </c>
      <c r="B1673" s="19"/>
      <c r="C1673" s="29" t="s">
        <v>1951</v>
      </c>
      <c r="D1673" s="224" t="s">
        <v>122</v>
      </c>
      <c r="E1673" s="360">
        <v>500</v>
      </c>
      <c r="F1673" s="19"/>
      <c r="G1673" s="19"/>
      <c r="H1673" s="19"/>
      <c r="I1673" s="19"/>
      <c r="J1673" s="19"/>
      <c r="K1673" s="19"/>
      <c r="L1673" s="19">
        <v>1</v>
      </c>
      <c r="M1673" s="361">
        <f t="shared" si="94"/>
        <v>500</v>
      </c>
      <c r="N1673" s="19"/>
      <c r="O1673" s="19"/>
      <c r="P1673" s="179" t="s">
        <v>1950</v>
      </c>
    </row>
    <row r="1674" spans="1:16" ht="25.5">
      <c r="A1674" s="19">
        <v>14</v>
      </c>
      <c r="B1674" s="19"/>
      <c r="C1674" s="29" t="s">
        <v>1952</v>
      </c>
      <c r="D1674" s="224" t="s">
        <v>122</v>
      </c>
      <c r="E1674" s="360">
        <v>500</v>
      </c>
      <c r="F1674" s="19"/>
      <c r="G1674" s="19"/>
      <c r="H1674" s="19"/>
      <c r="I1674" s="19"/>
      <c r="J1674" s="19"/>
      <c r="K1674" s="19"/>
      <c r="L1674" s="19">
        <v>3</v>
      </c>
      <c r="M1674" s="361">
        <f t="shared" si="94"/>
        <v>1500</v>
      </c>
      <c r="N1674" s="19"/>
      <c r="O1674" s="19"/>
      <c r="P1674" s="179"/>
    </row>
    <row r="1675" spans="1:16" ht="25.5">
      <c r="A1675" s="19">
        <v>15</v>
      </c>
      <c r="B1675" s="19"/>
      <c r="C1675" s="29" t="s">
        <v>1953</v>
      </c>
      <c r="D1675" s="224" t="s">
        <v>122</v>
      </c>
      <c r="E1675" s="360">
        <v>500</v>
      </c>
      <c r="F1675" s="19"/>
      <c r="G1675" s="19"/>
      <c r="H1675" s="19"/>
      <c r="I1675" s="19"/>
      <c r="J1675" s="19"/>
      <c r="K1675" s="19"/>
      <c r="L1675" s="19">
        <v>1</v>
      </c>
      <c r="M1675" s="361">
        <f t="shared" si="94"/>
        <v>500</v>
      </c>
      <c r="N1675" s="19"/>
      <c r="O1675" s="19"/>
      <c r="P1675" s="19"/>
    </row>
    <row r="1676" spans="1:16" ht="25.5">
      <c r="A1676" s="19">
        <v>16</v>
      </c>
      <c r="B1676" s="19"/>
      <c r="C1676" s="29" t="s">
        <v>1954</v>
      </c>
      <c r="D1676" s="224" t="s">
        <v>122</v>
      </c>
      <c r="E1676" s="360">
        <v>500</v>
      </c>
      <c r="F1676" s="19"/>
      <c r="G1676" s="19"/>
      <c r="H1676" s="19"/>
      <c r="I1676" s="19"/>
      <c r="J1676" s="19"/>
      <c r="K1676" s="19"/>
      <c r="L1676" s="19">
        <v>2</v>
      </c>
      <c r="M1676" s="361">
        <f t="shared" si="94"/>
        <v>1000</v>
      </c>
      <c r="N1676" s="19"/>
      <c r="O1676" s="19"/>
      <c r="P1676" s="179" t="s">
        <v>1950</v>
      </c>
    </row>
    <row r="1677" spans="1:16">
      <c r="A1677" s="19">
        <v>17</v>
      </c>
      <c r="B1677" s="98"/>
      <c r="C1677" s="363" t="s">
        <v>1955</v>
      </c>
      <c r="D1677" s="224" t="s">
        <v>122</v>
      </c>
      <c r="E1677" s="364">
        <v>1500</v>
      </c>
      <c r="F1677" s="90"/>
      <c r="G1677" s="361">
        <f>E1677*F1677</f>
        <v>0</v>
      </c>
      <c r="H1677" s="90"/>
      <c r="I1677" s="90"/>
      <c r="J1677" s="90"/>
      <c r="K1677" s="90"/>
      <c r="L1677" s="90"/>
      <c r="M1677" s="365"/>
      <c r="N1677" s="90">
        <v>1</v>
      </c>
      <c r="O1677" s="365">
        <f>N1677*E1677</f>
        <v>1500</v>
      </c>
      <c r="P1677" s="90"/>
    </row>
    <row r="1678" spans="1:16" ht="25.5">
      <c r="A1678" s="19">
        <v>18</v>
      </c>
      <c r="B1678" s="19" t="s">
        <v>1956</v>
      </c>
      <c r="C1678" s="28" t="s">
        <v>1957</v>
      </c>
      <c r="D1678" s="224" t="s">
        <v>122</v>
      </c>
      <c r="E1678" s="367">
        <v>100</v>
      </c>
      <c r="F1678" s="19"/>
      <c r="G1678" s="19"/>
      <c r="H1678" s="19"/>
      <c r="I1678" s="19"/>
      <c r="J1678" s="19"/>
      <c r="K1678" s="19"/>
      <c r="L1678" s="19">
        <v>3</v>
      </c>
      <c r="M1678" s="361">
        <f t="shared" ref="M1678:M1698" si="95">L1678*E1678</f>
        <v>300</v>
      </c>
      <c r="N1678" s="19"/>
      <c r="O1678" s="19"/>
      <c r="P1678" s="19"/>
    </row>
    <row r="1679" spans="1:16">
      <c r="A1679" s="19">
        <v>19</v>
      </c>
      <c r="B1679" s="19" t="s">
        <v>1956</v>
      </c>
      <c r="C1679" s="28" t="s">
        <v>1958</v>
      </c>
      <c r="D1679" s="224" t="s">
        <v>122</v>
      </c>
      <c r="E1679" s="367">
        <v>100</v>
      </c>
      <c r="F1679" s="19"/>
      <c r="G1679" s="19"/>
      <c r="H1679" s="19"/>
      <c r="I1679" s="19"/>
      <c r="J1679" s="19"/>
      <c r="K1679" s="19"/>
      <c r="L1679" s="19">
        <v>3</v>
      </c>
      <c r="M1679" s="361">
        <f t="shared" si="95"/>
        <v>300</v>
      </c>
      <c r="N1679" s="19"/>
      <c r="O1679" s="19"/>
      <c r="P1679" s="19"/>
    </row>
    <row r="1680" spans="1:16">
      <c r="A1680" s="19">
        <v>20</v>
      </c>
      <c r="B1680" s="19" t="s">
        <v>543</v>
      </c>
      <c r="C1680" s="28" t="s">
        <v>1959</v>
      </c>
      <c r="D1680" s="224" t="s">
        <v>122</v>
      </c>
      <c r="E1680" s="367">
        <v>100</v>
      </c>
      <c r="F1680" s="19"/>
      <c r="G1680" s="19"/>
      <c r="H1680" s="19"/>
      <c r="I1680" s="19"/>
      <c r="J1680" s="19"/>
      <c r="K1680" s="19"/>
      <c r="L1680" s="19">
        <v>1</v>
      </c>
      <c r="M1680" s="361">
        <f t="shared" si="95"/>
        <v>100</v>
      </c>
      <c r="N1680" s="19"/>
      <c r="O1680" s="19"/>
      <c r="P1680" s="19"/>
    </row>
    <row r="1681" spans="1:16">
      <c r="A1681" s="19">
        <v>21</v>
      </c>
      <c r="B1681" s="19"/>
      <c r="C1681" s="28" t="s">
        <v>1960</v>
      </c>
      <c r="D1681" s="224" t="s">
        <v>122</v>
      </c>
      <c r="E1681" s="367">
        <v>100</v>
      </c>
      <c r="F1681" s="19"/>
      <c r="G1681" s="19"/>
      <c r="H1681" s="19"/>
      <c r="I1681" s="19"/>
      <c r="J1681" s="19"/>
      <c r="K1681" s="19"/>
      <c r="L1681" s="19">
        <v>5</v>
      </c>
      <c r="M1681" s="361">
        <f t="shared" si="95"/>
        <v>500</v>
      </c>
      <c r="N1681" s="19"/>
      <c r="O1681" s="19"/>
      <c r="P1681" s="19"/>
    </row>
    <row r="1682" spans="1:16">
      <c r="A1682" s="19">
        <v>22</v>
      </c>
      <c r="B1682" s="19"/>
      <c r="C1682" s="28" t="s">
        <v>1961</v>
      </c>
      <c r="D1682" s="224" t="s">
        <v>122</v>
      </c>
      <c r="E1682" s="367">
        <v>500</v>
      </c>
      <c r="F1682" s="19"/>
      <c r="G1682" s="19"/>
      <c r="H1682" s="19"/>
      <c r="I1682" s="19"/>
      <c r="J1682" s="19"/>
      <c r="K1682" s="19"/>
      <c r="L1682" s="19">
        <v>1</v>
      </c>
      <c r="M1682" s="361">
        <f t="shared" si="95"/>
        <v>500</v>
      </c>
      <c r="N1682" s="19"/>
      <c r="O1682" s="19"/>
      <c r="P1682" s="19"/>
    </row>
    <row r="1683" spans="1:16">
      <c r="A1683" s="19">
        <v>23</v>
      </c>
      <c r="B1683" s="58" t="s">
        <v>1583</v>
      </c>
      <c r="C1683" s="28" t="s">
        <v>1962</v>
      </c>
      <c r="D1683" s="224" t="s">
        <v>122</v>
      </c>
      <c r="E1683" s="367">
        <v>20</v>
      </c>
      <c r="F1683" s="19"/>
      <c r="G1683" s="19"/>
      <c r="H1683" s="19"/>
      <c r="I1683" s="19"/>
      <c r="J1683" s="19"/>
      <c r="K1683" s="19"/>
      <c r="L1683" s="19">
        <v>247</v>
      </c>
      <c r="M1683" s="361">
        <f t="shared" si="95"/>
        <v>4940</v>
      </c>
      <c r="N1683" s="19"/>
      <c r="O1683" s="19"/>
      <c r="P1683" s="19"/>
    </row>
    <row r="1684" spans="1:16">
      <c r="A1684" s="19">
        <v>24</v>
      </c>
      <c r="B1684" s="19"/>
      <c r="C1684" s="28" t="s">
        <v>1963</v>
      </c>
      <c r="D1684" s="224" t="s">
        <v>122</v>
      </c>
      <c r="E1684" s="367">
        <v>50</v>
      </c>
      <c r="F1684" s="19"/>
      <c r="G1684" s="19"/>
      <c r="H1684" s="19"/>
      <c r="I1684" s="19"/>
      <c r="J1684" s="19"/>
      <c r="K1684" s="19"/>
      <c r="L1684" s="19">
        <v>48</v>
      </c>
      <c r="M1684" s="361">
        <f t="shared" si="95"/>
        <v>2400</v>
      </c>
      <c r="N1684" s="19"/>
      <c r="O1684" s="19"/>
      <c r="P1684" s="19"/>
    </row>
    <row r="1685" spans="1:16">
      <c r="A1685" s="19">
        <v>25</v>
      </c>
      <c r="B1685" s="19"/>
      <c r="C1685" s="28" t="s">
        <v>1964</v>
      </c>
      <c r="D1685" s="224" t="s">
        <v>122</v>
      </c>
      <c r="E1685" s="367">
        <v>50</v>
      </c>
      <c r="F1685" s="19"/>
      <c r="G1685" s="19"/>
      <c r="H1685" s="19"/>
      <c r="I1685" s="19"/>
      <c r="J1685" s="19"/>
      <c r="K1685" s="19"/>
      <c r="L1685" s="19">
        <v>16</v>
      </c>
      <c r="M1685" s="361">
        <f t="shared" si="95"/>
        <v>800</v>
      </c>
      <c r="N1685" s="19"/>
      <c r="O1685" s="19"/>
      <c r="P1685" s="19"/>
    </row>
    <row r="1686" spans="1:16">
      <c r="A1686" s="19">
        <v>26</v>
      </c>
      <c r="B1686" s="19"/>
      <c r="C1686" s="28" t="s">
        <v>1965</v>
      </c>
      <c r="D1686" s="224" t="s">
        <v>122</v>
      </c>
      <c r="E1686" s="367">
        <v>50</v>
      </c>
      <c r="F1686" s="19"/>
      <c r="G1686" s="19"/>
      <c r="H1686" s="19"/>
      <c r="I1686" s="19"/>
      <c r="J1686" s="19"/>
      <c r="K1686" s="19"/>
      <c r="L1686" s="19">
        <v>46</v>
      </c>
      <c r="M1686" s="361">
        <f t="shared" si="95"/>
        <v>2300</v>
      </c>
      <c r="N1686" s="19"/>
      <c r="O1686" s="19"/>
      <c r="P1686" s="19"/>
    </row>
    <row r="1687" spans="1:16">
      <c r="A1687" s="19">
        <v>27</v>
      </c>
      <c r="B1687" s="19"/>
      <c r="C1687" s="28" t="s">
        <v>1966</v>
      </c>
      <c r="D1687" s="224" t="s">
        <v>122</v>
      </c>
      <c r="E1687" s="367">
        <v>50</v>
      </c>
      <c r="F1687" s="19"/>
      <c r="G1687" s="19"/>
      <c r="H1687" s="19"/>
      <c r="I1687" s="19"/>
      <c r="J1687" s="19"/>
      <c r="K1687" s="19"/>
      <c r="L1687" s="19">
        <v>116</v>
      </c>
      <c r="M1687" s="361">
        <f t="shared" si="95"/>
        <v>5800</v>
      </c>
      <c r="N1687" s="19"/>
      <c r="O1687" s="19"/>
      <c r="P1687" s="19"/>
    </row>
    <row r="1688" spans="1:16">
      <c r="A1688" s="19">
        <v>28</v>
      </c>
      <c r="B1688" s="19"/>
      <c r="C1688" s="28" t="s">
        <v>1967</v>
      </c>
      <c r="D1688" s="224" t="s">
        <v>122</v>
      </c>
      <c r="E1688" s="367">
        <v>2000</v>
      </c>
      <c r="F1688" s="19"/>
      <c r="G1688" s="19"/>
      <c r="H1688" s="19"/>
      <c r="I1688" s="19"/>
      <c r="J1688" s="19"/>
      <c r="K1688" s="19"/>
      <c r="L1688" s="19">
        <v>2</v>
      </c>
      <c r="M1688" s="361">
        <f t="shared" si="95"/>
        <v>4000</v>
      </c>
      <c r="N1688" s="19"/>
      <c r="O1688" s="19"/>
      <c r="P1688" s="19"/>
    </row>
    <row r="1689" spans="1:16">
      <c r="A1689" s="19">
        <v>29</v>
      </c>
      <c r="B1689" s="19"/>
      <c r="C1689" s="28" t="s">
        <v>1968</v>
      </c>
      <c r="D1689" s="224" t="s">
        <v>122</v>
      </c>
      <c r="E1689" s="367">
        <v>1000</v>
      </c>
      <c r="F1689" s="19"/>
      <c r="G1689" s="19"/>
      <c r="H1689" s="19"/>
      <c r="I1689" s="19"/>
      <c r="J1689" s="19"/>
      <c r="K1689" s="19"/>
      <c r="L1689" s="19">
        <v>2</v>
      </c>
      <c r="M1689" s="361">
        <f t="shared" si="95"/>
        <v>2000</v>
      </c>
      <c r="N1689" s="19"/>
      <c r="O1689" s="19"/>
      <c r="P1689" s="19"/>
    </row>
    <row r="1690" spans="1:16">
      <c r="A1690" s="19">
        <v>30</v>
      </c>
      <c r="B1690" s="19"/>
      <c r="C1690" s="28" t="s">
        <v>1969</v>
      </c>
      <c r="D1690" s="224" t="s">
        <v>122</v>
      </c>
      <c r="E1690" s="367">
        <v>2000</v>
      </c>
      <c r="F1690" s="19"/>
      <c r="G1690" s="19"/>
      <c r="H1690" s="19"/>
      <c r="I1690" s="19"/>
      <c r="J1690" s="19"/>
      <c r="K1690" s="19"/>
      <c r="L1690" s="19">
        <v>2</v>
      </c>
      <c r="M1690" s="361">
        <f t="shared" si="95"/>
        <v>4000</v>
      </c>
      <c r="N1690" s="19"/>
      <c r="O1690" s="19"/>
      <c r="P1690" s="19"/>
    </row>
    <row r="1691" spans="1:16">
      <c r="A1691" s="19">
        <v>31</v>
      </c>
      <c r="B1691" s="19"/>
      <c r="C1691" s="28" t="s">
        <v>1970</v>
      </c>
      <c r="D1691" s="224" t="s">
        <v>28</v>
      </c>
      <c r="E1691" s="367">
        <v>10</v>
      </c>
      <c r="F1691" s="19"/>
      <c r="G1691" s="19"/>
      <c r="H1691" s="19"/>
      <c r="I1691" s="19"/>
      <c r="J1691" s="19"/>
      <c r="K1691" s="19"/>
      <c r="L1691" s="19">
        <v>170</v>
      </c>
      <c r="M1691" s="361">
        <f t="shared" si="95"/>
        <v>1700</v>
      </c>
      <c r="N1691" s="19"/>
      <c r="O1691" s="19"/>
      <c r="P1691" s="19"/>
    </row>
    <row r="1692" spans="1:16">
      <c r="A1692" s="19">
        <v>32</v>
      </c>
      <c r="B1692" s="19"/>
      <c r="C1692" s="29" t="s">
        <v>1971</v>
      </c>
      <c r="D1692" s="231" t="s">
        <v>122</v>
      </c>
      <c r="E1692" s="370">
        <v>35</v>
      </c>
      <c r="F1692" s="19"/>
      <c r="G1692" s="19"/>
      <c r="H1692" s="19"/>
      <c r="I1692" s="19"/>
      <c r="J1692" s="19"/>
      <c r="K1692" s="19"/>
      <c r="L1692" s="19">
        <v>52</v>
      </c>
      <c r="M1692" s="361">
        <f t="shared" si="95"/>
        <v>1820</v>
      </c>
      <c r="N1692" s="19"/>
      <c r="O1692" s="19"/>
      <c r="P1692" s="19"/>
    </row>
    <row r="1693" spans="1:16">
      <c r="A1693" s="19">
        <v>33</v>
      </c>
      <c r="B1693" s="19" t="s">
        <v>1972</v>
      </c>
      <c r="C1693" s="29" t="s">
        <v>1973</v>
      </c>
      <c r="D1693" s="231" t="s">
        <v>122</v>
      </c>
      <c r="E1693" s="370">
        <v>35</v>
      </c>
      <c r="F1693" s="19"/>
      <c r="G1693" s="19"/>
      <c r="H1693" s="19"/>
      <c r="I1693" s="19"/>
      <c r="J1693" s="19"/>
      <c r="K1693" s="19"/>
      <c r="L1693" s="19">
        <v>14</v>
      </c>
      <c r="M1693" s="361">
        <f t="shared" si="95"/>
        <v>490</v>
      </c>
      <c r="N1693" s="19"/>
      <c r="O1693" s="19"/>
      <c r="P1693" s="19"/>
    </row>
    <row r="1694" spans="1:16">
      <c r="A1694" s="19">
        <v>34</v>
      </c>
      <c r="B1694" s="19"/>
      <c r="C1694" s="28" t="s">
        <v>1974</v>
      </c>
      <c r="D1694" s="224" t="s">
        <v>122</v>
      </c>
      <c r="E1694" s="367">
        <v>20</v>
      </c>
      <c r="F1694" s="19"/>
      <c r="G1694" s="19"/>
      <c r="H1694" s="19"/>
      <c r="I1694" s="19"/>
      <c r="J1694" s="19"/>
      <c r="K1694" s="19"/>
      <c r="L1694" s="19">
        <v>12</v>
      </c>
      <c r="M1694" s="361">
        <f t="shared" si="95"/>
        <v>240</v>
      </c>
      <c r="N1694" s="19"/>
      <c r="O1694" s="19"/>
      <c r="P1694" s="19"/>
    </row>
    <row r="1695" spans="1:16">
      <c r="A1695" s="19">
        <v>35</v>
      </c>
      <c r="B1695" s="19"/>
      <c r="C1695" s="28" t="s">
        <v>1975</v>
      </c>
      <c r="D1695" s="224" t="s">
        <v>122</v>
      </c>
      <c r="E1695" s="367">
        <v>50</v>
      </c>
      <c r="F1695" s="19"/>
      <c r="G1695" s="19"/>
      <c r="H1695" s="19"/>
      <c r="I1695" s="19"/>
      <c r="J1695" s="19"/>
      <c r="K1695" s="19"/>
      <c r="L1695" s="19">
        <v>4</v>
      </c>
      <c r="M1695" s="361">
        <f t="shared" si="95"/>
        <v>200</v>
      </c>
      <c r="N1695" s="19"/>
      <c r="O1695" s="19"/>
      <c r="P1695" s="19"/>
    </row>
    <row r="1696" spans="1:16">
      <c r="A1696" s="19">
        <v>36</v>
      </c>
      <c r="B1696" s="90" t="s">
        <v>1972</v>
      </c>
      <c r="C1696" s="28" t="s">
        <v>1976</v>
      </c>
      <c r="D1696" s="224" t="s">
        <v>122</v>
      </c>
      <c r="E1696" s="367">
        <v>50</v>
      </c>
      <c r="F1696" s="19"/>
      <c r="G1696" s="19"/>
      <c r="H1696" s="19"/>
      <c r="I1696" s="19"/>
      <c r="J1696" s="19"/>
      <c r="K1696" s="19"/>
      <c r="L1696" s="19">
        <v>7</v>
      </c>
      <c r="M1696" s="361">
        <f t="shared" si="95"/>
        <v>350</v>
      </c>
      <c r="N1696" s="19"/>
      <c r="O1696" s="19"/>
      <c r="P1696" s="19"/>
    </row>
    <row r="1697" spans="1:16">
      <c r="A1697" s="19">
        <v>37</v>
      </c>
      <c r="B1697" s="19"/>
      <c r="C1697" s="28" t="s">
        <v>1977</v>
      </c>
      <c r="D1697" s="224" t="s">
        <v>122</v>
      </c>
      <c r="E1697" s="367">
        <v>50</v>
      </c>
      <c r="F1697" s="19"/>
      <c r="G1697" s="19"/>
      <c r="H1697" s="19"/>
      <c r="I1697" s="19"/>
      <c r="J1697" s="19"/>
      <c r="K1697" s="19"/>
      <c r="L1697" s="19">
        <v>3</v>
      </c>
      <c r="M1697" s="361">
        <f t="shared" si="95"/>
        <v>150</v>
      </c>
      <c r="N1697" s="19"/>
      <c r="O1697" s="19"/>
      <c r="P1697" s="19"/>
    </row>
    <row r="1698" spans="1:16">
      <c r="A1698" s="19">
        <v>38</v>
      </c>
      <c r="B1698" s="19"/>
      <c r="C1698" s="28" t="s">
        <v>1978</v>
      </c>
      <c r="D1698" s="224" t="s">
        <v>122</v>
      </c>
      <c r="E1698" s="367">
        <v>100</v>
      </c>
      <c r="F1698" s="19"/>
      <c r="G1698" s="19"/>
      <c r="H1698" s="19"/>
      <c r="I1698" s="19"/>
      <c r="J1698" s="19"/>
      <c r="K1698" s="19"/>
      <c r="L1698" s="19">
        <v>3</v>
      </c>
      <c r="M1698" s="361">
        <f t="shared" si="95"/>
        <v>300</v>
      </c>
      <c r="N1698" s="19"/>
      <c r="O1698" s="19"/>
      <c r="P1698" s="19"/>
    </row>
    <row r="1699" spans="1:16">
      <c r="A1699" s="19">
        <v>39</v>
      </c>
      <c r="B1699" s="362"/>
      <c r="C1699" s="363" t="s">
        <v>1979</v>
      </c>
      <c r="D1699" s="224" t="s">
        <v>28</v>
      </c>
      <c r="E1699" s="364">
        <v>25</v>
      </c>
      <c r="F1699" s="90"/>
      <c r="G1699" s="361"/>
      <c r="H1699" s="90"/>
      <c r="I1699" s="90"/>
      <c r="J1699" s="90"/>
      <c r="K1699" s="90"/>
      <c r="L1699" s="90"/>
      <c r="M1699" s="365"/>
      <c r="N1699" s="90">
        <f>200+46+30</f>
        <v>276</v>
      </c>
      <c r="O1699" s="365">
        <f>N1699*E1699</f>
        <v>6900</v>
      </c>
      <c r="P1699" s="90"/>
    </row>
    <row r="1700" spans="1:16" ht="25.5">
      <c r="A1700" s="19">
        <v>40</v>
      </c>
      <c r="B1700" s="19" t="s">
        <v>1980</v>
      </c>
      <c r="C1700" s="28" t="s">
        <v>1981</v>
      </c>
      <c r="D1700" s="224" t="s">
        <v>122</v>
      </c>
      <c r="E1700" s="367">
        <v>200</v>
      </c>
      <c r="F1700" s="19"/>
      <c r="G1700" s="19"/>
      <c r="H1700" s="19"/>
      <c r="I1700" s="19"/>
      <c r="J1700" s="19"/>
      <c r="K1700" s="19"/>
      <c r="L1700" s="19">
        <v>1</v>
      </c>
      <c r="M1700" s="361">
        <f>L1700*E1700</f>
        <v>200</v>
      </c>
      <c r="N1700" s="19"/>
      <c r="O1700" s="19"/>
      <c r="P1700" s="19"/>
    </row>
    <row r="1701" spans="1:16">
      <c r="A1701" s="19">
        <v>41</v>
      </c>
      <c r="B1701" s="362"/>
      <c r="C1701" s="363" t="s">
        <v>1982</v>
      </c>
      <c r="D1701" s="224" t="s">
        <v>28</v>
      </c>
      <c r="E1701" s="364">
        <v>30</v>
      </c>
      <c r="F1701" s="90"/>
      <c r="G1701" s="361"/>
      <c r="H1701" s="90"/>
      <c r="I1701" s="90"/>
      <c r="J1701" s="90"/>
      <c r="K1701" s="90"/>
      <c r="L1701" s="90"/>
      <c r="M1701" s="365"/>
      <c r="N1701" s="90">
        <f>60-12</f>
        <v>48</v>
      </c>
      <c r="O1701" s="365">
        <f>N1701*E1701</f>
        <v>1440</v>
      </c>
      <c r="P1701" s="90"/>
    </row>
    <row r="1702" spans="1:16">
      <c r="A1702" s="19">
        <v>42</v>
      </c>
      <c r="B1702" s="362"/>
      <c r="C1702" s="363" t="s">
        <v>127</v>
      </c>
      <c r="D1702" s="224" t="s">
        <v>28</v>
      </c>
      <c r="E1702" s="364">
        <v>50</v>
      </c>
      <c r="F1702" s="90"/>
      <c r="G1702" s="361"/>
      <c r="H1702" s="90"/>
      <c r="I1702" s="90"/>
      <c r="J1702" s="90"/>
      <c r="K1702" s="90"/>
      <c r="L1702" s="90"/>
      <c r="M1702" s="365"/>
      <c r="N1702" s="90">
        <v>7</v>
      </c>
      <c r="O1702" s="365">
        <f>N1702*E1702</f>
        <v>350</v>
      </c>
      <c r="P1702" s="90"/>
    </row>
    <row r="1703" spans="1:16">
      <c r="A1703" s="19">
        <v>43</v>
      </c>
      <c r="B1703" s="19"/>
      <c r="C1703" s="28" t="s">
        <v>1983</v>
      </c>
      <c r="D1703" s="224" t="s">
        <v>122</v>
      </c>
      <c r="E1703" s="367">
        <v>50</v>
      </c>
      <c r="F1703" s="19"/>
      <c r="G1703" s="19"/>
      <c r="H1703" s="19"/>
      <c r="I1703" s="19"/>
      <c r="J1703" s="19">
        <v>2</v>
      </c>
      <c r="K1703" s="361">
        <f>J1703*E1703</f>
        <v>100</v>
      </c>
      <c r="L1703" s="19"/>
      <c r="M1703" s="361"/>
      <c r="N1703" s="19"/>
      <c r="O1703" s="19"/>
      <c r="P1703" s="19"/>
    </row>
    <row r="1704" spans="1:16">
      <c r="A1704" s="19">
        <v>44</v>
      </c>
      <c r="B1704" s="19"/>
      <c r="C1704" s="28" t="s">
        <v>1984</v>
      </c>
      <c r="D1704" s="224" t="s">
        <v>122</v>
      </c>
      <c r="E1704" s="367">
        <v>50</v>
      </c>
      <c r="F1704" s="19"/>
      <c r="G1704" s="19"/>
      <c r="H1704" s="19"/>
      <c r="I1704" s="19"/>
      <c r="J1704" s="19">
        <v>1</v>
      </c>
      <c r="K1704" s="361">
        <f>J1704*E1704</f>
        <v>50</v>
      </c>
      <c r="L1704" s="19"/>
      <c r="M1704" s="361"/>
      <c r="N1704" s="19"/>
      <c r="O1704" s="19"/>
      <c r="P1704" s="19"/>
    </row>
    <row r="1705" spans="1:16">
      <c r="A1705" s="19">
        <v>45</v>
      </c>
      <c r="B1705" s="19" t="s">
        <v>441</v>
      </c>
      <c r="C1705" s="371" t="s">
        <v>1984</v>
      </c>
      <c r="D1705" s="224" t="s">
        <v>122</v>
      </c>
      <c r="E1705" s="367">
        <v>50</v>
      </c>
      <c r="F1705" s="19"/>
      <c r="G1705" s="19"/>
      <c r="H1705" s="19"/>
      <c r="I1705" s="19"/>
      <c r="J1705" s="19"/>
      <c r="K1705" s="19"/>
      <c r="L1705" s="19">
        <v>1</v>
      </c>
      <c r="M1705" s="361">
        <f>L1705*E1705</f>
        <v>50</v>
      </c>
      <c r="N1705" s="19"/>
      <c r="O1705" s="19"/>
      <c r="P1705" s="19"/>
    </row>
    <row r="1706" spans="1:16">
      <c r="A1706" s="19">
        <v>46</v>
      </c>
      <c r="B1706" s="19" t="s">
        <v>1985</v>
      </c>
      <c r="C1706" s="29" t="s">
        <v>1986</v>
      </c>
      <c r="D1706" s="231" t="s">
        <v>122</v>
      </c>
      <c r="E1706" s="370">
        <v>30</v>
      </c>
      <c r="F1706" s="19"/>
      <c r="G1706" s="19"/>
      <c r="H1706" s="19"/>
      <c r="I1706" s="19"/>
      <c r="J1706" s="19"/>
      <c r="K1706" s="19"/>
      <c r="L1706" s="19">
        <v>8</v>
      </c>
      <c r="M1706" s="361">
        <f>L1706*E1706</f>
        <v>240</v>
      </c>
      <c r="N1706" s="19"/>
      <c r="O1706" s="19"/>
      <c r="P1706" s="19"/>
    </row>
    <row r="1707" spans="1:16">
      <c r="A1707" s="19">
        <v>47</v>
      </c>
      <c r="B1707" s="19"/>
      <c r="C1707" s="29" t="s">
        <v>1987</v>
      </c>
      <c r="D1707" s="231" t="s">
        <v>122</v>
      </c>
      <c r="E1707" s="370">
        <v>30</v>
      </c>
      <c r="F1707" s="19"/>
      <c r="G1707" s="19"/>
      <c r="H1707" s="19"/>
      <c r="I1707" s="19"/>
      <c r="J1707" s="19"/>
      <c r="K1707" s="19"/>
      <c r="L1707" s="19">
        <v>7</v>
      </c>
      <c r="M1707" s="361">
        <f>L1707*E1707</f>
        <v>210</v>
      </c>
      <c r="N1707" s="19"/>
      <c r="O1707" s="19"/>
      <c r="P1707" s="19"/>
    </row>
    <row r="1708" spans="1:16">
      <c r="A1708" s="19">
        <v>48</v>
      </c>
      <c r="B1708" s="19"/>
      <c r="C1708" s="28" t="s">
        <v>1988</v>
      </c>
      <c r="D1708" s="224" t="s">
        <v>122</v>
      </c>
      <c r="E1708" s="367">
        <v>20</v>
      </c>
      <c r="F1708" s="19"/>
      <c r="G1708" s="19"/>
      <c r="H1708" s="19"/>
      <c r="I1708" s="19"/>
      <c r="J1708" s="19"/>
      <c r="K1708" s="19"/>
      <c r="L1708" s="19">
        <v>25</v>
      </c>
      <c r="M1708" s="361">
        <f>L1708*E1708</f>
        <v>500</v>
      </c>
      <c r="N1708" s="19"/>
      <c r="O1708" s="19"/>
      <c r="P1708" s="19"/>
    </row>
    <row r="1709" spans="1:16">
      <c r="A1709" s="19">
        <v>49</v>
      </c>
      <c r="B1709" s="372" t="s">
        <v>1989</v>
      </c>
      <c r="C1709" s="28" t="s">
        <v>1990</v>
      </c>
      <c r="D1709" s="224" t="s">
        <v>122</v>
      </c>
      <c r="E1709" s="367">
        <v>100</v>
      </c>
      <c r="F1709" s="19"/>
      <c r="G1709" s="19"/>
      <c r="H1709" s="19"/>
      <c r="I1709" s="19"/>
      <c r="J1709" s="19"/>
      <c r="K1709" s="19"/>
      <c r="L1709" s="19">
        <v>371</v>
      </c>
      <c r="M1709" s="361">
        <f>L1709*E1709</f>
        <v>37100</v>
      </c>
      <c r="N1709" s="19"/>
      <c r="O1709" s="19"/>
      <c r="P1709" s="19"/>
    </row>
    <row r="1710" spans="1:16">
      <c r="A1710" s="19">
        <v>50</v>
      </c>
      <c r="B1710" s="19"/>
      <c r="C1710" s="28" t="s">
        <v>1991</v>
      </c>
      <c r="D1710" s="224" t="s">
        <v>122</v>
      </c>
      <c r="E1710" s="367">
        <v>300</v>
      </c>
      <c r="F1710" s="19"/>
      <c r="G1710" s="19"/>
      <c r="H1710" s="19"/>
      <c r="I1710" s="19"/>
      <c r="J1710" s="19"/>
      <c r="K1710" s="19"/>
      <c r="L1710" s="19"/>
      <c r="M1710" s="361"/>
      <c r="N1710" s="19">
        <v>34</v>
      </c>
      <c r="O1710" s="361">
        <f>N1710*E1710</f>
        <v>10200</v>
      </c>
      <c r="P1710" s="19"/>
    </row>
    <row r="1711" spans="1:16">
      <c r="A1711" s="19">
        <v>51</v>
      </c>
      <c r="B1711" s="362"/>
      <c r="C1711" s="363" t="s">
        <v>1992</v>
      </c>
      <c r="D1711" s="224" t="s">
        <v>28</v>
      </c>
      <c r="E1711" s="364">
        <v>200</v>
      </c>
      <c r="F1711" s="90"/>
      <c r="G1711" s="361"/>
      <c r="H1711" s="90"/>
      <c r="I1711" s="90"/>
      <c r="J1711" s="90"/>
      <c r="K1711" s="90"/>
      <c r="L1711" s="90"/>
      <c r="M1711" s="365"/>
      <c r="N1711" s="90">
        <f>4+4</f>
        <v>8</v>
      </c>
      <c r="O1711" s="365">
        <f>N1711*E1711</f>
        <v>1600</v>
      </c>
      <c r="P1711" s="90"/>
    </row>
    <row r="1712" spans="1:16">
      <c r="A1712" s="19">
        <v>52</v>
      </c>
      <c r="B1712" s="19"/>
      <c r="C1712" s="28" t="s">
        <v>1993</v>
      </c>
      <c r="D1712" s="224" t="s">
        <v>122</v>
      </c>
      <c r="E1712" s="367">
        <v>100</v>
      </c>
      <c r="F1712" s="19"/>
      <c r="G1712" s="19"/>
      <c r="H1712" s="19"/>
      <c r="I1712" s="19"/>
      <c r="J1712" s="19"/>
      <c r="K1712" s="19"/>
      <c r="L1712" s="19">
        <v>2</v>
      </c>
      <c r="M1712" s="361">
        <f>L1712*E1712</f>
        <v>200</v>
      </c>
      <c r="N1712" s="19"/>
      <c r="O1712" s="19"/>
      <c r="P1712" s="19"/>
    </row>
    <row r="1713" spans="1:16">
      <c r="A1713" s="19">
        <v>53</v>
      </c>
      <c r="B1713" s="19"/>
      <c r="C1713" s="29" t="s">
        <v>1994</v>
      </c>
      <c r="D1713" s="231" t="s">
        <v>122</v>
      </c>
      <c r="E1713" s="370">
        <v>20</v>
      </c>
      <c r="F1713" s="19"/>
      <c r="G1713" s="19"/>
      <c r="H1713" s="19"/>
      <c r="I1713" s="19"/>
      <c r="J1713" s="19"/>
      <c r="K1713" s="19"/>
      <c r="L1713" s="19">
        <v>100</v>
      </c>
      <c r="M1713" s="361">
        <f>L1713*E1713</f>
        <v>2000</v>
      </c>
      <c r="N1713" s="19"/>
      <c r="O1713" s="19"/>
      <c r="P1713" s="19"/>
    </row>
    <row r="1714" spans="1:16">
      <c r="A1714" s="19">
        <v>54</v>
      </c>
      <c r="B1714" s="19"/>
      <c r="C1714" s="29" t="s">
        <v>1995</v>
      </c>
      <c r="D1714" s="231" t="s">
        <v>122</v>
      </c>
      <c r="E1714" s="370">
        <v>20</v>
      </c>
      <c r="F1714" s="19"/>
      <c r="G1714" s="19"/>
      <c r="H1714" s="19"/>
      <c r="I1714" s="19"/>
      <c r="J1714" s="19"/>
      <c r="K1714" s="19"/>
      <c r="L1714" s="19">
        <v>20</v>
      </c>
      <c r="M1714" s="361">
        <f>L1714*E1714</f>
        <v>400</v>
      </c>
      <c r="N1714" s="19"/>
      <c r="O1714" s="19"/>
      <c r="P1714" s="19"/>
    </row>
    <row r="1715" spans="1:16">
      <c r="A1715" s="19">
        <v>55</v>
      </c>
      <c r="B1715" s="19"/>
      <c r="C1715" s="29" t="s">
        <v>1996</v>
      </c>
      <c r="D1715" s="231" t="s">
        <v>122</v>
      </c>
      <c r="E1715" s="370">
        <v>100</v>
      </c>
      <c r="F1715" s="19"/>
      <c r="G1715" s="19"/>
      <c r="H1715" s="19"/>
      <c r="I1715" s="19"/>
      <c r="J1715" s="19"/>
      <c r="K1715" s="19"/>
      <c r="L1715" s="19">
        <v>5</v>
      </c>
      <c r="M1715" s="361">
        <f>L1715*E1715</f>
        <v>500</v>
      </c>
      <c r="N1715" s="19"/>
      <c r="O1715" s="19"/>
      <c r="P1715" s="19"/>
    </row>
    <row r="1716" spans="1:16">
      <c r="A1716" s="19">
        <v>56</v>
      </c>
      <c r="B1716" s="19"/>
      <c r="C1716" s="29" t="s">
        <v>1997</v>
      </c>
      <c r="D1716" s="231" t="s">
        <v>122</v>
      </c>
      <c r="E1716" s="370">
        <v>100</v>
      </c>
      <c r="F1716" s="19"/>
      <c r="G1716" s="19"/>
      <c r="H1716" s="19"/>
      <c r="I1716" s="19"/>
      <c r="J1716" s="19"/>
      <c r="K1716" s="19"/>
      <c r="L1716" s="19"/>
      <c r="M1716" s="361"/>
      <c r="N1716" s="19">
        <v>57</v>
      </c>
      <c r="O1716" s="361">
        <f>N1716*E1716</f>
        <v>5700</v>
      </c>
      <c r="P1716" s="19"/>
    </row>
    <row r="1717" spans="1:16">
      <c r="A1717" s="19">
        <v>57</v>
      </c>
      <c r="B1717" s="19"/>
      <c r="C1717" s="29" t="s">
        <v>1998</v>
      </c>
      <c r="D1717" s="231" t="s">
        <v>122</v>
      </c>
      <c r="E1717" s="370">
        <v>300</v>
      </c>
      <c r="F1717" s="19"/>
      <c r="G1717" s="19"/>
      <c r="H1717" s="19"/>
      <c r="I1717" s="19"/>
      <c r="J1717" s="19"/>
      <c r="K1717" s="19"/>
      <c r="L1717" s="19">
        <v>6</v>
      </c>
      <c r="M1717" s="361">
        <f>L1717*E1717</f>
        <v>1800</v>
      </c>
      <c r="N1717" s="19"/>
      <c r="O1717" s="19"/>
      <c r="P1717" s="19"/>
    </row>
    <row r="1718" spans="1:16">
      <c r="A1718" s="19">
        <v>58</v>
      </c>
      <c r="B1718" s="19"/>
      <c r="C1718" s="29" t="s">
        <v>1999</v>
      </c>
      <c r="D1718" s="231" t="s">
        <v>122</v>
      </c>
      <c r="E1718" s="370">
        <v>60</v>
      </c>
      <c r="F1718" s="19"/>
      <c r="G1718" s="19"/>
      <c r="H1718" s="19"/>
      <c r="I1718" s="19"/>
      <c r="J1718" s="19"/>
      <c r="K1718" s="19"/>
      <c r="L1718" s="19"/>
      <c r="M1718" s="361"/>
      <c r="N1718" s="19">
        <v>29</v>
      </c>
      <c r="O1718" s="361">
        <f>N1718*E1718</f>
        <v>1740</v>
      </c>
      <c r="P1718" s="19"/>
    </row>
    <row r="1719" spans="1:16">
      <c r="A1719" s="19">
        <v>59</v>
      </c>
      <c r="B1719" s="19"/>
      <c r="C1719" s="28" t="s">
        <v>2000</v>
      </c>
      <c r="D1719" s="224" t="s">
        <v>122</v>
      </c>
      <c r="E1719" s="367">
        <v>50</v>
      </c>
      <c r="F1719" s="19"/>
      <c r="G1719" s="19"/>
      <c r="H1719" s="19"/>
      <c r="I1719" s="19"/>
      <c r="J1719" s="19"/>
      <c r="K1719" s="19"/>
      <c r="L1719" s="19">
        <v>2</v>
      </c>
      <c r="M1719" s="361">
        <f>L1719*E1719</f>
        <v>100</v>
      </c>
      <c r="N1719" s="19"/>
      <c r="O1719" s="19"/>
      <c r="P1719" s="19"/>
    </row>
    <row r="1720" spans="1:16">
      <c r="A1720" s="19">
        <v>60</v>
      </c>
      <c r="B1720" s="19"/>
      <c r="C1720" s="28" t="s">
        <v>2001</v>
      </c>
      <c r="D1720" s="224" t="s">
        <v>122</v>
      </c>
      <c r="E1720" s="367">
        <v>50</v>
      </c>
      <c r="F1720" s="19"/>
      <c r="G1720" s="19"/>
      <c r="H1720" s="19"/>
      <c r="I1720" s="19"/>
      <c r="J1720" s="19"/>
      <c r="K1720" s="19"/>
      <c r="L1720" s="19">
        <v>2</v>
      </c>
      <c r="M1720" s="361">
        <f>L1720*E1720</f>
        <v>100</v>
      </c>
      <c r="N1720" s="19"/>
      <c r="O1720" s="19"/>
      <c r="P1720" s="19"/>
    </row>
    <row r="1721" spans="1:16">
      <c r="A1721" s="19">
        <v>61</v>
      </c>
      <c r="B1721" s="19"/>
      <c r="C1721" s="29" t="s">
        <v>2002</v>
      </c>
      <c r="D1721" s="231" t="s">
        <v>122</v>
      </c>
      <c r="E1721" s="370">
        <v>200</v>
      </c>
      <c r="F1721" s="19"/>
      <c r="G1721" s="19"/>
      <c r="H1721" s="19"/>
      <c r="I1721" s="19"/>
      <c r="J1721" s="19"/>
      <c r="K1721" s="19"/>
      <c r="L1721" s="19">
        <v>16</v>
      </c>
      <c r="M1721" s="361">
        <f>L1721*E1721</f>
        <v>3200</v>
      </c>
      <c r="N1721" s="19"/>
      <c r="O1721" s="19"/>
      <c r="P1721" s="19"/>
    </row>
    <row r="1722" spans="1:16">
      <c r="A1722" s="19">
        <v>62</v>
      </c>
      <c r="B1722" s="19"/>
      <c r="C1722" s="29" t="s">
        <v>2003</v>
      </c>
      <c r="D1722" s="231" t="s">
        <v>122</v>
      </c>
      <c r="E1722" s="370">
        <v>25</v>
      </c>
      <c r="F1722" s="19"/>
      <c r="G1722" s="19"/>
      <c r="H1722" s="19"/>
      <c r="I1722" s="19"/>
      <c r="J1722" s="19"/>
      <c r="K1722" s="19"/>
      <c r="L1722" s="19">
        <v>6</v>
      </c>
      <c r="M1722" s="361">
        <f>L1722*E1722</f>
        <v>150</v>
      </c>
      <c r="N1722" s="19"/>
      <c r="O1722" s="19"/>
      <c r="P1722" s="19"/>
    </row>
    <row r="1723" spans="1:16">
      <c r="A1723" s="19">
        <v>63</v>
      </c>
      <c r="B1723" s="19" t="s">
        <v>2004</v>
      </c>
      <c r="C1723" s="28" t="s">
        <v>2005</v>
      </c>
      <c r="D1723" s="224" t="s">
        <v>122</v>
      </c>
      <c r="E1723" s="367">
        <v>50</v>
      </c>
      <c r="F1723" s="19"/>
      <c r="G1723" s="19"/>
      <c r="H1723" s="19"/>
      <c r="I1723" s="19"/>
      <c r="J1723" s="19">
        <v>3</v>
      </c>
      <c r="K1723" s="361">
        <f>J1723*E1723</f>
        <v>150</v>
      </c>
      <c r="L1723" s="19"/>
      <c r="M1723" s="361"/>
      <c r="N1723" s="19"/>
      <c r="O1723" s="19"/>
      <c r="P1723" s="19"/>
    </row>
    <row r="1724" spans="1:16" ht="25.5">
      <c r="A1724" s="19">
        <v>64</v>
      </c>
      <c r="B1724" s="19"/>
      <c r="C1724" s="28" t="s">
        <v>2006</v>
      </c>
      <c r="D1724" s="224" t="s">
        <v>122</v>
      </c>
      <c r="E1724" s="367">
        <v>500</v>
      </c>
      <c r="F1724" s="19"/>
      <c r="G1724" s="19"/>
      <c r="H1724" s="19"/>
      <c r="I1724" s="19"/>
      <c r="J1724" s="19">
        <v>1</v>
      </c>
      <c r="K1724" s="361">
        <f>J1724*E1724</f>
        <v>500</v>
      </c>
      <c r="L1724" s="19"/>
      <c r="M1724" s="361"/>
      <c r="N1724" s="19"/>
      <c r="O1724" s="19"/>
      <c r="P1724" s="19"/>
    </row>
    <row r="1725" spans="1:16" ht="25.5">
      <c r="A1725" s="19">
        <v>65</v>
      </c>
      <c r="B1725" s="19"/>
      <c r="C1725" s="28" t="s">
        <v>2007</v>
      </c>
      <c r="D1725" s="224" t="s">
        <v>122</v>
      </c>
      <c r="E1725" s="367">
        <v>500</v>
      </c>
      <c r="F1725" s="19"/>
      <c r="G1725" s="19"/>
      <c r="H1725" s="19"/>
      <c r="I1725" s="19"/>
      <c r="J1725" s="19">
        <v>1</v>
      </c>
      <c r="K1725" s="361">
        <f>J1725*E1725</f>
        <v>500</v>
      </c>
      <c r="L1725" s="19"/>
      <c r="M1725" s="361"/>
      <c r="N1725" s="19"/>
      <c r="O1725" s="19"/>
      <c r="P1725" s="19"/>
    </row>
    <row r="1726" spans="1:16">
      <c r="A1726" s="19">
        <v>66</v>
      </c>
      <c r="B1726" s="19"/>
      <c r="C1726" s="28" t="s">
        <v>2008</v>
      </c>
      <c r="D1726" s="224" t="s">
        <v>122</v>
      </c>
      <c r="E1726" s="367">
        <v>200</v>
      </c>
      <c r="F1726" s="19"/>
      <c r="G1726" s="19"/>
      <c r="H1726" s="19"/>
      <c r="I1726" s="19"/>
      <c r="J1726" s="19"/>
      <c r="K1726" s="19"/>
      <c r="L1726" s="19">
        <v>1</v>
      </c>
      <c r="M1726" s="361">
        <f t="shared" ref="M1726:M1738" si="96">L1726*E1726</f>
        <v>200</v>
      </c>
      <c r="N1726" s="19"/>
      <c r="O1726" s="19"/>
      <c r="P1726" s="19"/>
    </row>
    <row r="1727" spans="1:16">
      <c r="A1727" s="19">
        <v>67</v>
      </c>
      <c r="B1727" s="19"/>
      <c r="C1727" s="28" t="s">
        <v>2009</v>
      </c>
      <c r="D1727" s="224" t="s">
        <v>122</v>
      </c>
      <c r="E1727" s="367">
        <v>100</v>
      </c>
      <c r="F1727" s="19"/>
      <c r="G1727" s="19"/>
      <c r="H1727" s="19"/>
      <c r="I1727" s="19"/>
      <c r="J1727" s="19"/>
      <c r="K1727" s="19"/>
      <c r="L1727" s="19">
        <v>3</v>
      </c>
      <c r="M1727" s="361">
        <f t="shared" si="96"/>
        <v>300</v>
      </c>
      <c r="N1727" s="19"/>
      <c r="O1727" s="19"/>
      <c r="P1727" s="19"/>
    </row>
    <row r="1728" spans="1:16">
      <c r="A1728" s="19">
        <v>68</v>
      </c>
      <c r="B1728" s="19"/>
      <c r="C1728" s="28" t="s">
        <v>2010</v>
      </c>
      <c r="D1728" s="224" t="s">
        <v>122</v>
      </c>
      <c r="E1728" s="367">
        <v>50</v>
      </c>
      <c r="F1728" s="19"/>
      <c r="G1728" s="19"/>
      <c r="H1728" s="19"/>
      <c r="I1728" s="19"/>
      <c r="J1728" s="19"/>
      <c r="K1728" s="19"/>
      <c r="L1728" s="19">
        <v>4</v>
      </c>
      <c r="M1728" s="361">
        <f t="shared" si="96"/>
        <v>200</v>
      </c>
      <c r="N1728" s="19"/>
      <c r="O1728" s="19"/>
      <c r="P1728" s="19"/>
    </row>
    <row r="1729" spans="1:16">
      <c r="A1729" s="19">
        <v>69</v>
      </c>
      <c r="B1729" s="19"/>
      <c r="C1729" s="28" t="s">
        <v>2011</v>
      </c>
      <c r="D1729" s="224" t="s">
        <v>122</v>
      </c>
      <c r="E1729" s="367">
        <v>200</v>
      </c>
      <c r="F1729" s="19"/>
      <c r="G1729" s="19"/>
      <c r="H1729" s="19"/>
      <c r="I1729" s="19"/>
      <c r="J1729" s="19"/>
      <c r="K1729" s="19"/>
      <c r="L1729" s="19">
        <v>1</v>
      </c>
      <c r="M1729" s="361">
        <f t="shared" si="96"/>
        <v>200</v>
      </c>
      <c r="N1729" s="19"/>
      <c r="O1729" s="19"/>
      <c r="P1729" s="19"/>
    </row>
    <row r="1730" spans="1:16">
      <c r="A1730" s="19">
        <v>70</v>
      </c>
      <c r="B1730" s="19"/>
      <c r="C1730" s="28" t="s">
        <v>2012</v>
      </c>
      <c r="D1730" s="224" t="s">
        <v>122</v>
      </c>
      <c r="E1730" s="367">
        <v>200</v>
      </c>
      <c r="F1730" s="19"/>
      <c r="G1730" s="19"/>
      <c r="H1730" s="19"/>
      <c r="I1730" s="19"/>
      <c r="J1730" s="19"/>
      <c r="K1730" s="19"/>
      <c r="L1730" s="19">
        <v>1</v>
      </c>
      <c r="M1730" s="361">
        <f t="shared" si="96"/>
        <v>200</v>
      </c>
      <c r="N1730" s="19"/>
      <c r="O1730" s="19"/>
      <c r="P1730" s="19"/>
    </row>
    <row r="1731" spans="1:16">
      <c r="A1731" s="19">
        <v>71</v>
      </c>
      <c r="B1731" s="19"/>
      <c r="C1731" s="28" t="s">
        <v>2013</v>
      </c>
      <c r="D1731" s="224" t="s">
        <v>122</v>
      </c>
      <c r="E1731" s="367">
        <v>200</v>
      </c>
      <c r="F1731" s="19"/>
      <c r="G1731" s="19"/>
      <c r="H1731" s="19"/>
      <c r="I1731" s="19"/>
      <c r="J1731" s="19"/>
      <c r="K1731" s="19"/>
      <c r="L1731" s="19">
        <v>2</v>
      </c>
      <c r="M1731" s="361">
        <f t="shared" si="96"/>
        <v>400</v>
      </c>
      <c r="N1731" s="19"/>
      <c r="O1731" s="19"/>
      <c r="P1731" s="19"/>
    </row>
    <row r="1732" spans="1:16">
      <c r="A1732" s="19">
        <v>72</v>
      </c>
      <c r="B1732" s="19"/>
      <c r="C1732" s="29" t="s">
        <v>2014</v>
      </c>
      <c r="D1732" s="231" t="s">
        <v>122</v>
      </c>
      <c r="E1732" s="370">
        <v>200</v>
      </c>
      <c r="F1732" s="19"/>
      <c r="G1732" s="19"/>
      <c r="H1732" s="19"/>
      <c r="I1732" s="19"/>
      <c r="J1732" s="19"/>
      <c r="K1732" s="19"/>
      <c r="L1732" s="19">
        <v>5</v>
      </c>
      <c r="M1732" s="361">
        <f t="shared" si="96"/>
        <v>1000</v>
      </c>
      <c r="N1732" s="19"/>
      <c r="O1732" s="19"/>
      <c r="P1732" s="19"/>
    </row>
    <row r="1733" spans="1:16">
      <c r="A1733" s="19">
        <v>73</v>
      </c>
      <c r="B1733" s="19"/>
      <c r="C1733" s="29" t="s">
        <v>2015</v>
      </c>
      <c r="D1733" s="231" t="s">
        <v>122</v>
      </c>
      <c r="E1733" s="370">
        <v>10</v>
      </c>
      <c r="F1733" s="19"/>
      <c r="G1733" s="19"/>
      <c r="H1733" s="19"/>
      <c r="I1733" s="19"/>
      <c r="J1733" s="19"/>
      <c r="K1733" s="19"/>
      <c r="L1733" s="19">
        <v>3</v>
      </c>
      <c r="M1733" s="361">
        <f t="shared" si="96"/>
        <v>30</v>
      </c>
      <c r="N1733" s="19"/>
      <c r="O1733" s="19"/>
      <c r="P1733" s="19"/>
    </row>
    <row r="1734" spans="1:16">
      <c r="A1734" s="19">
        <v>74</v>
      </c>
      <c r="B1734" s="19"/>
      <c r="C1734" s="29" t="s">
        <v>2016</v>
      </c>
      <c r="D1734" s="231" t="s">
        <v>122</v>
      </c>
      <c r="E1734" s="370">
        <v>500</v>
      </c>
      <c r="F1734" s="19"/>
      <c r="G1734" s="19"/>
      <c r="H1734" s="19"/>
      <c r="I1734" s="19"/>
      <c r="J1734" s="19"/>
      <c r="K1734" s="19"/>
      <c r="L1734" s="19">
        <v>1</v>
      </c>
      <c r="M1734" s="361">
        <f t="shared" si="96"/>
        <v>500</v>
      </c>
      <c r="N1734" s="19"/>
      <c r="O1734" s="19"/>
      <c r="P1734" s="19"/>
    </row>
    <row r="1735" spans="1:16">
      <c r="A1735" s="19">
        <v>75</v>
      </c>
      <c r="B1735" s="19"/>
      <c r="C1735" s="29" t="s">
        <v>2017</v>
      </c>
      <c r="D1735" s="231" t="s">
        <v>122</v>
      </c>
      <c r="E1735" s="370">
        <v>250</v>
      </c>
      <c r="F1735" s="19"/>
      <c r="G1735" s="361"/>
      <c r="H1735" s="19"/>
      <c r="I1735" s="19"/>
      <c r="J1735" s="19"/>
      <c r="K1735" s="19"/>
      <c r="L1735" s="19">
        <v>6</v>
      </c>
      <c r="M1735" s="361">
        <f t="shared" si="96"/>
        <v>1500</v>
      </c>
      <c r="N1735" s="361"/>
      <c r="O1735" s="19"/>
      <c r="P1735" s="19"/>
    </row>
    <row r="1736" spans="1:16">
      <c r="A1736" s="19">
        <v>76</v>
      </c>
      <c r="B1736" s="19"/>
      <c r="C1736" s="29" t="s">
        <v>2018</v>
      </c>
      <c r="D1736" s="231" t="s">
        <v>122</v>
      </c>
      <c r="E1736" s="370">
        <v>100</v>
      </c>
      <c r="F1736" s="19"/>
      <c r="G1736" s="19"/>
      <c r="H1736" s="19"/>
      <c r="I1736" s="19"/>
      <c r="J1736" s="19"/>
      <c r="K1736" s="19"/>
      <c r="L1736" s="19">
        <v>6</v>
      </c>
      <c r="M1736" s="361">
        <f t="shared" si="96"/>
        <v>600</v>
      </c>
      <c r="N1736" s="19"/>
      <c r="O1736" s="19"/>
      <c r="P1736" s="19"/>
    </row>
    <row r="1737" spans="1:16">
      <c r="A1737" s="19">
        <v>77</v>
      </c>
      <c r="B1737" s="19"/>
      <c r="C1737" s="29" t="s">
        <v>2019</v>
      </c>
      <c r="D1737" s="231" t="s">
        <v>122</v>
      </c>
      <c r="E1737" s="370">
        <v>100</v>
      </c>
      <c r="F1737" s="19"/>
      <c r="G1737" s="19"/>
      <c r="H1737" s="19"/>
      <c r="I1737" s="19"/>
      <c r="J1737" s="19"/>
      <c r="K1737" s="19"/>
      <c r="L1737" s="19">
        <v>15</v>
      </c>
      <c r="M1737" s="361">
        <f t="shared" si="96"/>
        <v>1500</v>
      </c>
      <c r="N1737" s="19"/>
      <c r="O1737" s="19"/>
      <c r="P1737" s="19"/>
    </row>
    <row r="1738" spans="1:16">
      <c r="A1738" s="19">
        <v>78</v>
      </c>
      <c r="B1738" s="19"/>
      <c r="C1738" s="28" t="s">
        <v>2020</v>
      </c>
      <c r="D1738" s="224" t="s">
        <v>122</v>
      </c>
      <c r="E1738" s="367">
        <v>100</v>
      </c>
      <c r="F1738" s="19"/>
      <c r="G1738" s="19"/>
      <c r="H1738" s="19"/>
      <c r="I1738" s="19"/>
      <c r="J1738" s="19"/>
      <c r="K1738" s="19"/>
      <c r="L1738" s="19">
        <v>1</v>
      </c>
      <c r="M1738" s="361">
        <f t="shared" si="96"/>
        <v>100</v>
      </c>
      <c r="N1738" s="19"/>
      <c r="O1738" s="19"/>
      <c r="P1738" s="19"/>
    </row>
    <row r="1739" spans="1:16">
      <c r="A1739" s="19">
        <v>79</v>
      </c>
      <c r="B1739" s="19"/>
      <c r="C1739" s="29" t="s">
        <v>2021</v>
      </c>
      <c r="D1739" s="231" t="s">
        <v>122</v>
      </c>
      <c r="E1739" s="370">
        <v>20</v>
      </c>
      <c r="F1739" s="19"/>
      <c r="G1739" s="19"/>
      <c r="H1739" s="19"/>
      <c r="I1739" s="19"/>
      <c r="J1739" s="19">
        <v>227</v>
      </c>
      <c r="K1739" s="361">
        <f>J1739*E1739</f>
        <v>4540</v>
      </c>
      <c r="L1739" s="19"/>
      <c r="M1739" s="361"/>
      <c r="N1739" s="19"/>
      <c r="O1739" s="19"/>
      <c r="P1739" s="19"/>
    </row>
    <row r="1740" spans="1:16">
      <c r="A1740" s="19">
        <v>80</v>
      </c>
      <c r="B1740" s="19" t="s">
        <v>2022</v>
      </c>
      <c r="C1740" s="29" t="s">
        <v>2023</v>
      </c>
      <c r="D1740" s="224" t="s">
        <v>122</v>
      </c>
      <c r="E1740" s="373">
        <v>300</v>
      </c>
      <c r="F1740" s="19"/>
      <c r="G1740" s="361"/>
      <c r="H1740" s="19"/>
      <c r="I1740" s="19"/>
      <c r="J1740" s="19"/>
      <c r="K1740" s="19"/>
      <c r="L1740" s="19">
        <v>5</v>
      </c>
      <c r="M1740" s="361">
        <f>L1740*E1740</f>
        <v>1500</v>
      </c>
      <c r="N1740" s="19"/>
      <c r="O1740" s="19"/>
      <c r="P1740" s="19"/>
    </row>
    <row r="1741" spans="1:16">
      <c r="A1741" s="19">
        <v>81</v>
      </c>
      <c r="B1741" s="19" t="s">
        <v>2024</v>
      </c>
      <c r="C1741" s="28" t="s">
        <v>2025</v>
      </c>
      <c r="D1741" s="224" t="s">
        <v>122</v>
      </c>
      <c r="E1741" s="367">
        <v>20</v>
      </c>
      <c r="F1741" s="19"/>
      <c r="G1741" s="19"/>
      <c r="H1741" s="19"/>
      <c r="I1741" s="19"/>
      <c r="J1741" s="19"/>
      <c r="K1741" s="19"/>
      <c r="L1741" s="19"/>
      <c r="M1741" s="361"/>
      <c r="N1741" s="19">
        <v>3</v>
      </c>
      <c r="O1741" s="361">
        <f>N1741*E1741</f>
        <v>60</v>
      </c>
      <c r="P1741" s="19"/>
    </row>
    <row r="1742" spans="1:16">
      <c r="A1742" s="19">
        <v>82</v>
      </c>
      <c r="B1742" s="19"/>
      <c r="C1742" s="29" t="s">
        <v>2026</v>
      </c>
      <c r="D1742" s="231" t="s">
        <v>122</v>
      </c>
      <c r="E1742" s="370">
        <v>100</v>
      </c>
      <c r="F1742" s="19"/>
      <c r="G1742" s="19"/>
      <c r="H1742" s="19"/>
      <c r="I1742" s="19"/>
      <c r="J1742" s="19"/>
      <c r="K1742" s="19"/>
      <c r="L1742" s="19">
        <v>6</v>
      </c>
      <c r="M1742" s="361">
        <f t="shared" ref="M1742:M1750" si="97">L1742*E1742</f>
        <v>600</v>
      </c>
      <c r="N1742" s="19"/>
      <c r="O1742" s="19"/>
      <c r="P1742" s="19"/>
    </row>
    <row r="1743" spans="1:16">
      <c r="A1743" s="19">
        <v>83</v>
      </c>
      <c r="B1743" s="19"/>
      <c r="C1743" s="28" t="s">
        <v>2027</v>
      </c>
      <c r="D1743" s="224" t="s">
        <v>122</v>
      </c>
      <c r="E1743" s="367">
        <v>1000</v>
      </c>
      <c r="F1743" s="19"/>
      <c r="G1743" s="19"/>
      <c r="H1743" s="19"/>
      <c r="I1743" s="19"/>
      <c r="J1743" s="19"/>
      <c r="K1743" s="19"/>
      <c r="L1743" s="19">
        <v>1</v>
      </c>
      <c r="M1743" s="361">
        <f t="shared" si="97"/>
        <v>1000</v>
      </c>
      <c r="N1743" s="19"/>
      <c r="O1743" s="19"/>
      <c r="P1743" s="19"/>
    </row>
    <row r="1744" spans="1:16" ht="25.5">
      <c r="A1744" s="19">
        <v>84</v>
      </c>
      <c r="B1744" s="19"/>
      <c r="C1744" s="29" t="s">
        <v>2028</v>
      </c>
      <c r="D1744" s="231" t="s">
        <v>122</v>
      </c>
      <c r="E1744" s="370">
        <v>1500</v>
      </c>
      <c r="F1744" s="19"/>
      <c r="G1744" s="19"/>
      <c r="H1744" s="19"/>
      <c r="I1744" s="19"/>
      <c r="J1744" s="19"/>
      <c r="K1744" s="19"/>
      <c r="L1744" s="19">
        <v>2</v>
      </c>
      <c r="M1744" s="361">
        <f t="shared" si="97"/>
        <v>3000</v>
      </c>
      <c r="N1744" s="19"/>
      <c r="O1744" s="19"/>
      <c r="P1744" s="19"/>
    </row>
    <row r="1745" spans="1:16">
      <c r="A1745" s="19">
        <v>85</v>
      </c>
      <c r="B1745" s="19"/>
      <c r="C1745" s="29" t="s">
        <v>2029</v>
      </c>
      <c r="D1745" s="231" t="s">
        <v>122</v>
      </c>
      <c r="E1745" s="370">
        <v>1500</v>
      </c>
      <c r="F1745" s="19"/>
      <c r="G1745" s="19"/>
      <c r="H1745" s="19"/>
      <c r="I1745" s="19"/>
      <c r="J1745" s="19"/>
      <c r="K1745" s="19"/>
      <c r="L1745" s="19">
        <v>2</v>
      </c>
      <c r="M1745" s="361">
        <f t="shared" si="97"/>
        <v>3000</v>
      </c>
      <c r="N1745" s="19"/>
      <c r="O1745" s="19"/>
      <c r="P1745" s="19"/>
    </row>
    <row r="1746" spans="1:16">
      <c r="A1746" s="19">
        <v>86</v>
      </c>
      <c r="B1746" s="19"/>
      <c r="C1746" s="29" t="s">
        <v>2030</v>
      </c>
      <c r="D1746" s="231" t="s">
        <v>122</v>
      </c>
      <c r="E1746" s="370">
        <v>2500</v>
      </c>
      <c r="F1746" s="19"/>
      <c r="G1746" s="19"/>
      <c r="H1746" s="19"/>
      <c r="I1746" s="19"/>
      <c r="J1746" s="19"/>
      <c r="K1746" s="19"/>
      <c r="L1746" s="19">
        <v>2</v>
      </c>
      <c r="M1746" s="361">
        <f t="shared" si="97"/>
        <v>5000</v>
      </c>
      <c r="N1746" s="19"/>
      <c r="O1746" s="19"/>
      <c r="P1746" s="19"/>
    </row>
    <row r="1747" spans="1:16" ht="25.5">
      <c r="A1747" s="19">
        <v>87</v>
      </c>
      <c r="B1747" s="19"/>
      <c r="C1747" s="29" t="s">
        <v>2031</v>
      </c>
      <c r="D1747" s="231" t="s">
        <v>122</v>
      </c>
      <c r="E1747" s="370">
        <v>2500</v>
      </c>
      <c r="F1747" s="19"/>
      <c r="G1747" s="19"/>
      <c r="H1747" s="19"/>
      <c r="I1747" s="19"/>
      <c r="J1747" s="19"/>
      <c r="K1747" s="19"/>
      <c r="L1747" s="19">
        <v>1</v>
      </c>
      <c r="M1747" s="361">
        <f t="shared" si="97"/>
        <v>2500</v>
      </c>
      <c r="N1747" s="19"/>
      <c r="O1747" s="19"/>
      <c r="P1747" s="19"/>
    </row>
    <row r="1748" spans="1:16">
      <c r="A1748" s="19">
        <v>88</v>
      </c>
      <c r="B1748" s="19"/>
      <c r="C1748" s="29" t="s">
        <v>2032</v>
      </c>
      <c r="D1748" s="231" t="s">
        <v>122</v>
      </c>
      <c r="E1748" s="370">
        <v>500</v>
      </c>
      <c r="F1748" s="19"/>
      <c r="G1748" s="19"/>
      <c r="H1748" s="19"/>
      <c r="I1748" s="19"/>
      <c r="J1748" s="19"/>
      <c r="K1748" s="19"/>
      <c r="L1748" s="19">
        <v>1</v>
      </c>
      <c r="M1748" s="361">
        <f t="shared" si="97"/>
        <v>500</v>
      </c>
      <c r="N1748" s="19"/>
      <c r="O1748" s="19"/>
      <c r="P1748" s="19"/>
    </row>
    <row r="1749" spans="1:16">
      <c r="A1749" s="19">
        <v>89</v>
      </c>
      <c r="B1749" s="19"/>
      <c r="C1749" s="28" t="s">
        <v>2033</v>
      </c>
      <c r="D1749" s="224" t="s">
        <v>122</v>
      </c>
      <c r="E1749" s="367">
        <v>100</v>
      </c>
      <c r="F1749" s="19"/>
      <c r="G1749" s="19"/>
      <c r="H1749" s="19"/>
      <c r="I1749" s="19"/>
      <c r="J1749" s="19"/>
      <c r="K1749" s="19"/>
      <c r="L1749" s="19">
        <v>1</v>
      </c>
      <c r="M1749" s="361">
        <f t="shared" si="97"/>
        <v>100</v>
      </c>
      <c r="N1749" s="19"/>
      <c r="O1749" s="19"/>
      <c r="P1749" s="19"/>
    </row>
    <row r="1750" spans="1:16" ht="25.5">
      <c r="A1750" s="19">
        <v>90</v>
      </c>
      <c r="B1750" s="19"/>
      <c r="C1750" s="29" t="s">
        <v>2034</v>
      </c>
      <c r="D1750" s="231" t="s">
        <v>122</v>
      </c>
      <c r="E1750" s="370">
        <v>500</v>
      </c>
      <c r="F1750" s="19"/>
      <c r="G1750" s="19"/>
      <c r="H1750" s="19"/>
      <c r="I1750" s="19"/>
      <c r="J1750" s="19"/>
      <c r="K1750" s="19"/>
      <c r="L1750" s="19">
        <v>1</v>
      </c>
      <c r="M1750" s="361">
        <f t="shared" si="97"/>
        <v>500</v>
      </c>
      <c r="N1750" s="19"/>
      <c r="O1750" s="19"/>
      <c r="P1750" s="19"/>
    </row>
    <row r="1751" spans="1:16">
      <c r="A1751" s="19">
        <v>91</v>
      </c>
      <c r="B1751" s="2"/>
      <c r="C1751" s="363" t="s">
        <v>2035</v>
      </c>
      <c r="D1751" s="224" t="s">
        <v>122</v>
      </c>
      <c r="E1751" s="364">
        <v>200</v>
      </c>
      <c r="F1751" s="90"/>
      <c r="G1751" s="365"/>
      <c r="H1751" s="90"/>
      <c r="I1751" s="90"/>
      <c r="J1751" s="90"/>
      <c r="K1751" s="90"/>
      <c r="L1751" s="90"/>
      <c r="M1751" s="365"/>
      <c r="N1751" s="90">
        <v>1</v>
      </c>
      <c r="O1751" s="365">
        <f>N1751*E1751</f>
        <v>200</v>
      </c>
      <c r="P1751" s="90"/>
    </row>
    <row r="1752" spans="1:16">
      <c r="A1752" s="19">
        <v>92</v>
      </c>
      <c r="B1752" s="19" t="s">
        <v>2036</v>
      </c>
      <c r="C1752" s="28" t="s">
        <v>2037</v>
      </c>
      <c r="D1752" s="224" t="s">
        <v>403</v>
      </c>
      <c r="E1752" s="367">
        <v>5000</v>
      </c>
      <c r="F1752" s="19"/>
      <c r="G1752" s="19"/>
      <c r="H1752" s="19"/>
      <c r="I1752" s="19"/>
      <c r="J1752" s="19"/>
      <c r="K1752" s="19"/>
      <c r="L1752" s="19">
        <v>1</v>
      </c>
      <c r="M1752" s="361">
        <f>L1752*E1752</f>
        <v>5000</v>
      </c>
      <c r="N1752" s="19"/>
      <c r="O1752" s="19"/>
      <c r="P1752" s="19"/>
    </row>
    <row r="1753" spans="1:16">
      <c r="A1753" s="19">
        <v>93</v>
      </c>
      <c r="B1753" s="19" t="s">
        <v>2038</v>
      </c>
      <c r="C1753" s="19" t="s">
        <v>2039</v>
      </c>
      <c r="D1753" s="224" t="s">
        <v>122</v>
      </c>
      <c r="E1753" s="373">
        <v>58</v>
      </c>
      <c r="F1753" s="19"/>
      <c r="G1753" s="19"/>
      <c r="H1753" s="19"/>
      <c r="I1753" s="19"/>
      <c r="J1753" s="19">
        <f>91-2-2-5</f>
        <v>82</v>
      </c>
      <c r="K1753" s="361">
        <f>J1753*E1753</f>
        <v>4756</v>
      </c>
      <c r="L1753" s="19"/>
      <c r="M1753" s="361"/>
      <c r="N1753" s="19"/>
      <c r="O1753" s="19"/>
      <c r="P1753" s="19"/>
    </row>
    <row r="1754" spans="1:16">
      <c r="A1754" s="19">
        <v>94</v>
      </c>
      <c r="B1754" s="19" t="s">
        <v>2040</v>
      </c>
      <c r="C1754" s="19" t="s">
        <v>2041</v>
      </c>
      <c r="D1754" s="224" t="s">
        <v>122</v>
      </c>
      <c r="E1754" s="373">
        <v>56</v>
      </c>
      <c r="F1754" s="19"/>
      <c r="G1754" s="19"/>
      <c r="H1754" s="19"/>
      <c r="I1754" s="19"/>
      <c r="J1754" s="19">
        <f>95-5-2-3</f>
        <v>85</v>
      </c>
      <c r="K1754" s="361">
        <f>J1754*E1754</f>
        <v>4760</v>
      </c>
      <c r="L1754" s="19"/>
      <c r="M1754" s="361"/>
      <c r="N1754" s="19"/>
      <c r="O1754" s="19"/>
      <c r="P1754" s="19"/>
    </row>
    <row r="1755" spans="1:16">
      <c r="A1755" s="19">
        <v>95</v>
      </c>
      <c r="B1755" s="19" t="s">
        <v>2042</v>
      </c>
      <c r="C1755" s="19" t="s">
        <v>2043</v>
      </c>
      <c r="D1755" s="224" t="s">
        <v>122</v>
      </c>
      <c r="E1755" s="373">
        <v>9988</v>
      </c>
      <c r="F1755" s="19">
        <v>2</v>
      </c>
      <c r="G1755" s="361">
        <f t="shared" ref="G1755:G1764" si="98">F1755*E1755</f>
        <v>19976</v>
      </c>
      <c r="H1755" s="19"/>
      <c r="I1755" s="19"/>
      <c r="J1755" s="19"/>
      <c r="K1755" s="19"/>
      <c r="L1755" s="19"/>
      <c r="M1755" s="361"/>
      <c r="N1755" s="19"/>
      <c r="O1755" s="19"/>
      <c r="P1755" s="19"/>
    </row>
    <row r="1756" spans="1:16">
      <c r="A1756" s="19">
        <v>96</v>
      </c>
      <c r="B1756" s="19" t="s">
        <v>2044</v>
      </c>
      <c r="C1756" s="19" t="s">
        <v>2045</v>
      </c>
      <c r="D1756" s="224" t="s">
        <v>122</v>
      </c>
      <c r="E1756" s="373">
        <v>9194</v>
      </c>
      <c r="F1756" s="19">
        <f>2-1</f>
        <v>1</v>
      </c>
      <c r="G1756" s="361">
        <f t="shared" si="98"/>
        <v>9194</v>
      </c>
      <c r="H1756" s="19"/>
      <c r="I1756" s="19"/>
      <c r="J1756" s="19"/>
      <c r="K1756" s="19"/>
      <c r="L1756" s="19"/>
      <c r="M1756" s="361"/>
      <c r="N1756" s="19"/>
      <c r="O1756" s="19"/>
      <c r="P1756" s="19"/>
    </row>
    <row r="1757" spans="1:16">
      <c r="A1757" s="19">
        <v>97</v>
      </c>
      <c r="B1757" s="19" t="s">
        <v>1745</v>
      </c>
      <c r="C1757" s="19" t="s">
        <v>2046</v>
      </c>
      <c r="D1757" s="224" t="s">
        <v>122</v>
      </c>
      <c r="E1757" s="373">
        <v>9194</v>
      </c>
      <c r="F1757" s="19">
        <f>2-1</f>
        <v>1</v>
      </c>
      <c r="G1757" s="361">
        <f t="shared" si="98"/>
        <v>9194</v>
      </c>
      <c r="H1757" s="19"/>
      <c r="I1757" s="19"/>
      <c r="J1757" s="19"/>
      <c r="K1757" s="19"/>
      <c r="L1757" s="19"/>
      <c r="M1757" s="361"/>
      <c r="N1757" s="19"/>
      <c r="O1757" s="19"/>
      <c r="P1757" s="19"/>
    </row>
    <row r="1758" spans="1:16">
      <c r="A1758" s="19">
        <v>98</v>
      </c>
      <c r="B1758" s="19" t="s">
        <v>2047</v>
      </c>
      <c r="C1758" s="19" t="s">
        <v>2048</v>
      </c>
      <c r="D1758" s="224" t="s">
        <v>122</v>
      </c>
      <c r="E1758" s="373">
        <v>944</v>
      </c>
      <c r="F1758" s="19">
        <v>3</v>
      </c>
      <c r="G1758" s="361">
        <f t="shared" si="98"/>
        <v>2832</v>
      </c>
      <c r="H1758" s="19"/>
      <c r="I1758" s="19"/>
      <c r="J1758" s="19"/>
      <c r="K1758" s="19"/>
      <c r="L1758" s="19"/>
      <c r="M1758" s="361"/>
      <c r="N1758" s="19"/>
      <c r="O1758" s="19"/>
      <c r="P1758" s="19"/>
    </row>
    <row r="1759" spans="1:16">
      <c r="A1759" s="19">
        <v>99</v>
      </c>
      <c r="B1759" s="19" t="s">
        <v>2047</v>
      </c>
      <c r="C1759" s="19" t="s">
        <v>2049</v>
      </c>
      <c r="D1759" s="224" t="s">
        <v>122</v>
      </c>
      <c r="E1759" s="373">
        <v>2043</v>
      </c>
      <c r="F1759" s="19">
        <v>5</v>
      </c>
      <c r="G1759" s="361">
        <f>F1759*E1759</f>
        <v>10215</v>
      </c>
      <c r="H1759" s="19"/>
      <c r="I1759" s="19"/>
      <c r="J1759" s="19"/>
      <c r="K1759" s="19"/>
      <c r="L1759" s="19"/>
      <c r="M1759" s="361"/>
      <c r="N1759" s="19"/>
      <c r="O1759" s="19"/>
      <c r="P1759" s="19"/>
    </row>
    <row r="1760" spans="1:16">
      <c r="A1760" s="19">
        <v>100</v>
      </c>
      <c r="B1760" s="19" t="s">
        <v>2050</v>
      </c>
      <c r="C1760" s="19" t="s">
        <v>2051</v>
      </c>
      <c r="D1760" s="224" t="s">
        <v>122</v>
      </c>
      <c r="E1760" s="373">
        <v>8160.65</v>
      </c>
      <c r="F1760" s="19">
        <v>3</v>
      </c>
      <c r="G1760" s="361">
        <f t="shared" si="98"/>
        <v>24481.949999999997</v>
      </c>
      <c r="H1760" s="19"/>
      <c r="I1760" s="19"/>
      <c r="J1760" s="19"/>
      <c r="K1760" s="19"/>
      <c r="L1760" s="19"/>
      <c r="M1760" s="361"/>
      <c r="N1760" s="19"/>
      <c r="O1760" s="19"/>
      <c r="P1760" s="19"/>
    </row>
    <row r="1761" spans="1:16">
      <c r="A1761" s="19">
        <v>101</v>
      </c>
      <c r="B1761" s="58" t="s">
        <v>2052</v>
      </c>
      <c r="C1761" s="19" t="s">
        <v>2053</v>
      </c>
      <c r="D1761" s="224" t="s">
        <v>122</v>
      </c>
      <c r="E1761" s="373">
        <v>5647</v>
      </c>
      <c r="F1761" s="19">
        <v>1</v>
      </c>
      <c r="G1761" s="361">
        <f t="shared" si="98"/>
        <v>5647</v>
      </c>
      <c r="H1761" s="19"/>
      <c r="I1761" s="19"/>
      <c r="J1761" s="19"/>
      <c r="K1761" s="19"/>
      <c r="L1761" s="19"/>
      <c r="M1761" s="361"/>
      <c r="N1761" s="19"/>
      <c r="O1761" s="19"/>
      <c r="P1761" s="19"/>
    </row>
    <row r="1762" spans="1:16">
      <c r="A1762" s="19">
        <v>102</v>
      </c>
      <c r="B1762" s="19" t="s">
        <v>1682</v>
      </c>
      <c r="C1762" s="19" t="s">
        <v>2054</v>
      </c>
      <c r="D1762" s="224" t="s">
        <v>122</v>
      </c>
      <c r="E1762" s="373">
        <v>7321</v>
      </c>
      <c r="F1762" s="19">
        <v>3</v>
      </c>
      <c r="G1762" s="361">
        <f t="shared" si="98"/>
        <v>21963</v>
      </c>
      <c r="H1762" s="19"/>
      <c r="I1762" s="19"/>
      <c r="J1762" s="19"/>
      <c r="K1762" s="19"/>
      <c r="L1762" s="19"/>
      <c r="M1762" s="361"/>
      <c r="N1762" s="19"/>
      <c r="O1762" s="19"/>
      <c r="P1762" s="19"/>
    </row>
    <row r="1763" spans="1:16">
      <c r="A1763" s="19">
        <v>103</v>
      </c>
      <c r="B1763" s="19" t="s">
        <v>2055</v>
      </c>
      <c r="C1763" s="19" t="s">
        <v>2056</v>
      </c>
      <c r="D1763" s="224" t="s">
        <v>122</v>
      </c>
      <c r="E1763" s="373">
        <v>1021.5</v>
      </c>
      <c r="F1763" s="19">
        <v>6</v>
      </c>
      <c r="G1763" s="361">
        <f t="shared" si="98"/>
        <v>6129</v>
      </c>
      <c r="H1763" s="19"/>
      <c r="I1763" s="19"/>
      <c r="J1763" s="19"/>
      <c r="K1763" s="19"/>
      <c r="L1763" s="19"/>
      <c r="M1763" s="361"/>
      <c r="N1763" s="19"/>
      <c r="O1763" s="19"/>
      <c r="P1763" s="19"/>
    </row>
    <row r="1764" spans="1:16">
      <c r="A1764" s="19">
        <v>104</v>
      </c>
      <c r="B1764" s="19" t="s">
        <v>2057</v>
      </c>
      <c r="C1764" s="29" t="s">
        <v>2058</v>
      </c>
      <c r="D1764" s="224" t="s">
        <v>122</v>
      </c>
      <c r="E1764" s="373">
        <v>4086</v>
      </c>
      <c r="F1764" s="19">
        <v>2</v>
      </c>
      <c r="G1764" s="361">
        <f t="shared" si="98"/>
        <v>8172</v>
      </c>
      <c r="H1764" s="19"/>
      <c r="I1764" s="19"/>
      <c r="J1764" s="19"/>
      <c r="K1764" s="19"/>
      <c r="L1764" s="19"/>
      <c r="M1764" s="361"/>
      <c r="N1764" s="19"/>
      <c r="O1764" s="19"/>
      <c r="P1764" s="19"/>
    </row>
    <row r="1765" spans="1:16">
      <c r="A1765" s="19">
        <v>105</v>
      </c>
      <c r="B1765" s="19" t="s">
        <v>2059</v>
      </c>
      <c r="C1765" s="374" t="s">
        <v>2060</v>
      </c>
      <c r="D1765" s="224" t="s">
        <v>122</v>
      </c>
      <c r="E1765" s="373">
        <v>11</v>
      </c>
      <c r="F1765" s="19"/>
      <c r="G1765" s="361"/>
      <c r="H1765" s="19"/>
      <c r="I1765" s="19"/>
      <c r="J1765" s="19">
        <v>21</v>
      </c>
      <c r="K1765" s="361">
        <f>J1765*E1765</f>
        <v>231</v>
      </c>
      <c r="L1765" s="19"/>
      <c r="M1765" s="361"/>
      <c r="N1765" s="19"/>
      <c r="O1765" s="19"/>
      <c r="P1765" s="19"/>
    </row>
    <row r="1766" spans="1:16">
      <c r="A1766" s="19">
        <v>106</v>
      </c>
      <c r="B1766" s="58" t="s">
        <v>2061</v>
      </c>
      <c r="C1766" s="375" t="s">
        <v>2062</v>
      </c>
      <c r="D1766" s="224" t="s">
        <v>122</v>
      </c>
      <c r="E1766" s="373">
        <v>2250</v>
      </c>
      <c r="F1766" s="19"/>
      <c r="G1766" s="19"/>
      <c r="H1766" s="19"/>
      <c r="I1766" s="19"/>
      <c r="J1766" s="19">
        <v>7</v>
      </c>
      <c r="K1766" s="361">
        <f>J1766*E1766</f>
        <v>15750</v>
      </c>
      <c r="L1766" s="19"/>
      <c r="M1766" s="361"/>
      <c r="N1766" s="19"/>
      <c r="O1766" s="19"/>
      <c r="P1766" s="19"/>
    </row>
    <row r="1767" spans="1:16">
      <c r="A1767" s="19">
        <v>107</v>
      </c>
      <c r="B1767" s="19" t="s">
        <v>2063</v>
      </c>
      <c r="C1767" s="376" t="s">
        <v>2064</v>
      </c>
      <c r="D1767" s="224" t="s">
        <v>122</v>
      </c>
      <c r="E1767" s="373">
        <v>2250</v>
      </c>
      <c r="F1767" s="19"/>
      <c r="G1767" s="19"/>
      <c r="H1767" s="19"/>
      <c r="I1767" s="19"/>
      <c r="J1767" s="19">
        <v>11</v>
      </c>
      <c r="K1767" s="361">
        <f>J1767*E1767</f>
        <v>24750</v>
      </c>
      <c r="L1767" s="19"/>
      <c r="M1767" s="361"/>
      <c r="N1767" s="19"/>
      <c r="O1767" s="19"/>
      <c r="P1767" s="19"/>
    </row>
    <row r="1768" spans="1:16">
      <c r="A1768" s="19">
        <v>108</v>
      </c>
      <c r="B1768" s="19" t="s">
        <v>1628</v>
      </c>
      <c r="C1768" s="19" t="s">
        <v>2065</v>
      </c>
      <c r="D1768" s="224" t="s">
        <v>122</v>
      </c>
      <c r="E1768" s="373">
        <v>1646</v>
      </c>
      <c r="F1768" s="19">
        <f>5-1-1-1</f>
        <v>2</v>
      </c>
      <c r="G1768" s="361">
        <f t="shared" ref="G1768:G1774" si="99">F1768*E1768</f>
        <v>3292</v>
      </c>
      <c r="H1768" s="19"/>
      <c r="I1768" s="19"/>
      <c r="J1768" s="19"/>
      <c r="K1768" s="19"/>
      <c r="L1768" s="19"/>
      <c r="M1768" s="361"/>
      <c r="N1768" s="19"/>
      <c r="O1768" s="19"/>
      <c r="P1768" s="19"/>
    </row>
    <row r="1769" spans="1:16">
      <c r="A1769" s="19">
        <v>109</v>
      </c>
      <c r="B1769" s="19" t="s">
        <v>2066</v>
      </c>
      <c r="C1769" s="368" t="s">
        <v>2067</v>
      </c>
      <c r="D1769" s="224" t="s">
        <v>122</v>
      </c>
      <c r="E1769" s="373">
        <v>2270</v>
      </c>
      <c r="F1769" s="19">
        <f>11-1</f>
        <v>10</v>
      </c>
      <c r="G1769" s="361">
        <f t="shared" si="99"/>
        <v>22700</v>
      </c>
      <c r="H1769" s="19"/>
      <c r="I1769" s="19"/>
      <c r="J1769" s="19"/>
      <c r="K1769" s="19"/>
      <c r="L1769" s="19"/>
      <c r="M1769" s="361"/>
      <c r="N1769" s="19"/>
      <c r="O1769" s="19"/>
      <c r="P1769" s="19"/>
    </row>
    <row r="1770" spans="1:16">
      <c r="A1770" s="19">
        <v>110</v>
      </c>
      <c r="B1770" s="19" t="s">
        <v>2068</v>
      </c>
      <c r="C1770" s="368" t="s">
        <v>2069</v>
      </c>
      <c r="D1770" s="224" t="s">
        <v>122</v>
      </c>
      <c r="E1770" s="373">
        <v>52.21</v>
      </c>
      <c r="F1770" s="19">
        <f>16-2</f>
        <v>14</v>
      </c>
      <c r="G1770" s="361">
        <f t="shared" si="99"/>
        <v>730.94</v>
      </c>
      <c r="H1770" s="19"/>
      <c r="I1770" s="19"/>
      <c r="J1770" s="19"/>
      <c r="K1770" s="19"/>
      <c r="L1770" s="19"/>
      <c r="M1770" s="361"/>
      <c r="N1770" s="19"/>
      <c r="O1770" s="19"/>
      <c r="P1770" s="19"/>
    </row>
    <row r="1771" spans="1:16">
      <c r="A1771" s="19">
        <v>111</v>
      </c>
      <c r="B1771" s="19" t="s">
        <v>2070</v>
      </c>
      <c r="C1771" s="368" t="s">
        <v>2071</v>
      </c>
      <c r="D1771" s="224" t="s">
        <v>122</v>
      </c>
      <c r="E1771" s="373">
        <v>56.75</v>
      </c>
      <c r="F1771" s="19">
        <f>13-2</f>
        <v>11</v>
      </c>
      <c r="G1771" s="361">
        <f t="shared" si="99"/>
        <v>624.25</v>
      </c>
      <c r="H1771" s="19"/>
      <c r="I1771" s="19"/>
      <c r="J1771" s="19"/>
      <c r="K1771" s="19"/>
      <c r="L1771" s="19"/>
      <c r="M1771" s="361"/>
      <c r="N1771" s="19"/>
      <c r="O1771" s="19"/>
      <c r="P1771" s="19"/>
    </row>
    <row r="1772" spans="1:16">
      <c r="A1772" s="19">
        <v>112</v>
      </c>
      <c r="B1772" s="19" t="s">
        <v>1600</v>
      </c>
      <c r="C1772" s="368" t="s">
        <v>2072</v>
      </c>
      <c r="D1772" s="224" t="s">
        <v>122</v>
      </c>
      <c r="E1772" s="373">
        <v>61.29</v>
      </c>
      <c r="F1772" s="19">
        <f>9-4</f>
        <v>5</v>
      </c>
      <c r="G1772" s="361">
        <f t="shared" si="99"/>
        <v>306.45</v>
      </c>
      <c r="H1772" s="19"/>
      <c r="I1772" s="19"/>
      <c r="J1772" s="19"/>
      <c r="K1772" s="19"/>
      <c r="L1772" s="19"/>
      <c r="M1772" s="361"/>
      <c r="N1772" s="19"/>
      <c r="O1772" s="19"/>
      <c r="P1772" s="19"/>
    </row>
    <row r="1773" spans="1:16">
      <c r="A1773" s="19">
        <v>113</v>
      </c>
      <c r="B1773" s="19" t="s">
        <v>2073</v>
      </c>
      <c r="C1773" s="368" t="s">
        <v>2074</v>
      </c>
      <c r="D1773" s="224" t="s">
        <v>122</v>
      </c>
      <c r="E1773" s="373">
        <v>68.099999999999994</v>
      </c>
      <c r="F1773" s="19">
        <v>12</v>
      </c>
      <c r="G1773" s="361">
        <f t="shared" si="99"/>
        <v>817.19999999999993</v>
      </c>
      <c r="H1773" s="19"/>
      <c r="I1773" s="19"/>
      <c r="J1773" s="19"/>
      <c r="K1773" s="19"/>
      <c r="L1773" s="19"/>
      <c r="M1773" s="361"/>
      <c r="N1773" s="19"/>
      <c r="O1773" s="19"/>
      <c r="P1773" s="19"/>
    </row>
    <row r="1774" spans="1:16" ht="25.5">
      <c r="A1774" s="19">
        <v>114</v>
      </c>
      <c r="B1774" s="19" t="s">
        <v>2075</v>
      </c>
      <c r="C1774" s="368" t="s">
        <v>2076</v>
      </c>
      <c r="D1774" s="224" t="s">
        <v>74</v>
      </c>
      <c r="E1774" s="360">
        <v>1813.73</v>
      </c>
      <c r="F1774" s="19">
        <v>11</v>
      </c>
      <c r="G1774" s="361">
        <f t="shared" si="99"/>
        <v>19951.03</v>
      </c>
      <c r="H1774" s="19"/>
      <c r="I1774" s="19"/>
      <c r="J1774" s="19"/>
      <c r="K1774" s="19"/>
      <c r="L1774" s="19"/>
      <c r="M1774" s="361"/>
      <c r="N1774" s="19"/>
      <c r="O1774" s="19"/>
      <c r="P1774" s="19"/>
    </row>
    <row r="1775" spans="1:16">
      <c r="A1775" s="19">
        <v>115</v>
      </c>
      <c r="B1775" s="19" t="s">
        <v>2075</v>
      </c>
      <c r="C1775" s="19" t="s">
        <v>2077</v>
      </c>
      <c r="D1775" s="224" t="s">
        <v>122</v>
      </c>
      <c r="E1775" s="360">
        <v>1145</v>
      </c>
      <c r="F1775" s="19">
        <f>23-1</f>
        <v>22</v>
      </c>
      <c r="G1775" s="361">
        <f>F1775*E1775</f>
        <v>25190</v>
      </c>
      <c r="H1775" s="19"/>
      <c r="I1775" s="19"/>
      <c r="J1775" s="19"/>
      <c r="K1775" s="19"/>
      <c r="L1775" s="19"/>
      <c r="M1775" s="361"/>
      <c r="N1775" s="19"/>
      <c r="O1775" s="19"/>
      <c r="P1775" s="19"/>
    </row>
    <row r="1776" spans="1:16">
      <c r="A1776" s="19">
        <v>116</v>
      </c>
      <c r="B1776" s="19" t="s">
        <v>2078</v>
      </c>
      <c r="C1776" s="19" t="s">
        <v>2079</v>
      </c>
      <c r="D1776" s="224" t="s">
        <v>122</v>
      </c>
      <c r="E1776" s="360">
        <v>5663.65</v>
      </c>
      <c r="F1776" s="19">
        <f>2-1</f>
        <v>1</v>
      </c>
      <c r="G1776" s="361">
        <f>F1776*E1776</f>
        <v>5663.65</v>
      </c>
      <c r="H1776" s="19"/>
      <c r="I1776" s="19"/>
      <c r="J1776" s="19"/>
      <c r="K1776" s="19"/>
      <c r="L1776" s="19"/>
      <c r="M1776" s="361"/>
      <c r="N1776" s="19"/>
      <c r="O1776" s="19"/>
      <c r="P1776" s="19"/>
    </row>
    <row r="1777" spans="1:16">
      <c r="A1777" s="19">
        <v>117</v>
      </c>
      <c r="B1777" s="19" t="s">
        <v>2080</v>
      </c>
      <c r="C1777" s="19" t="s">
        <v>2081</v>
      </c>
      <c r="D1777" s="224" t="s">
        <v>122</v>
      </c>
      <c r="E1777" s="360">
        <v>1259.5</v>
      </c>
      <c r="F1777" s="19">
        <f>5-1</f>
        <v>4</v>
      </c>
      <c r="G1777" s="361">
        <f>F1777*E1777</f>
        <v>5038</v>
      </c>
      <c r="H1777" s="19"/>
      <c r="I1777" s="19"/>
      <c r="J1777" s="19"/>
      <c r="K1777" s="19"/>
      <c r="L1777" s="19"/>
      <c r="M1777" s="361"/>
      <c r="N1777" s="19"/>
      <c r="O1777" s="19"/>
      <c r="P1777" s="19"/>
    </row>
    <row r="1778" spans="1:16">
      <c r="A1778" s="19">
        <v>118</v>
      </c>
      <c r="B1778" s="19" t="s">
        <v>2082</v>
      </c>
      <c r="C1778" s="19" t="s">
        <v>2083</v>
      </c>
      <c r="D1778" s="224" t="s">
        <v>122</v>
      </c>
      <c r="E1778" s="360">
        <v>1190.8</v>
      </c>
      <c r="F1778" s="19">
        <v>3</v>
      </c>
      <c r="G1778" s="361">
        <f>F1778*E1778</f>
        <v>3572.3999999999996</v>
      </c>
      <c r="H1778" s="19"/>
      <c r="I1778" s="19"/>
      <c r="J1778" s="19"/>
      <c r="K1778" s="19"/>
      <c r="L1778" s="19"/>
      <c r="M1778" s="361"/>
      <c r="N1778" s="19"/>
      <c r="O1778" s="19"/>
      <c r="P1778" s="19"/>
    </row>
    <row r="1779" spans="1:16">
      <c r="A1779" s="19">
        <v>119</v>
      </c>
      <c r="B1779" s="58" t="s">
        <v>2084</v>
      </c>
      <c r="C1779" s="28" t="s">
        <v>2085</v>
      </c>
      <c r="D1779" s="224" t="s">
        <v>122</v>
      </c>
      <c r="E1779" s="367">
        <v>10</v>
      </c>
      <c r="F1779" s="19"/>
      <c r="G1779" s="19"/>
      <c r="H1779" s="19"/>
      <c r="I1779" s="19"/>
      <c r="J1779" s="19"/>
      <c r="K1779" s="19"/>
      <c r="L1779" s="19">
        <v>330</v>
      </c>
      <c r="M1779" s="361">
        <f>L1779*E1779</f>
        <v>3300</v>
      </c>
      <c r="N1779" s="19"/>
      <c r="O1779" s="19"/>
      <c r="P1779" s="19"/>
    </row>
    <row r="1780" spans="1:16">
      <c r="A1780" s="19">
        <v>120</v>
      </c>
      <c r="B1780" s="19" t="s">
        <v>2084</v>
      </c>
      <c r="C1780" s="29" t="s">
        <v>2086</v>
      </c>
      <c r="D1780" s="231" t="s">
        <v>122</v>
      </c>
      <c r="E1780" s="370">
        <v>60</v>
      </c>
      <c r="F1780" s="19">
        <f>26-5-1-2-1</f>
        <v>17</v>
      </c>
      <c r="G1780" s="361">
        <f>F1780*E1780</f>
        <v>1020</v>
      </c>
      <c r="H1780" s="19"/>
      <c r="I1780" s="19"/>
      <c r="J1780" s="19"/>
      <c r="K1780" s="19"/>
      <c r="L1780" s="19"/>
      <c r="M1780" s="361"/>
      <c r="N1780" s="19"/>
      <c r="O1780" s="19"/>
      <c r="P1780" s="19"/>
    </row>
    <row r="1781" spans="1:16">
      <c r="A1781" s="19">
        <v>121</v>
      </c>
      <c r="B1781" s="58" t="s">
        <v>2087</v>
      </c>
      <c r="C1781" s="28" t="s">
        <v>2088</v>
      </c>
      <c r="D1781" s="224" t="s">
        <v>122</v>
      </c>
      <c r="E1781" s="367">
        <v>100</v>
      </c>
      <c r="F1781" s="19"/>
      <c r="G1781" s="19"/>
      <c r="H1781" s="19"/>
      <c r="I1781" s="19"/>
      <c r="J1781" s="19"/>
      <c r="K1781" s="19"/>
      <c r="L1781" s="19">
        <v>3</v>
      </c>
      <c r="M1781" s="361">
        <f>L1781*E1781</f>
        <v>300</v>
      </c>
      <c r="N1781" s="19"/>
      <c r="O1781" s="19"/>
      <c r="P1781" s="19"/>
    </row>
    <row r="1782" spans="1:16">
      <c r="A1782" s="19">
        <v>122</v>
      </c>
      <c r="B1782" s="19" t="s">
        <v>2089</v>
      </c>
      <c r="C1782" s="28" t="s">
        <v>2090</v>
      </c>
      <c r="D1782" s="224" t="s">
        <v>122</v>
      </c>
      <c r="E1782" s="367">
        <v>100</v>
      </c>
      <c r="F1782" s="19"/>
      <c r="G1782" s="19"/>
      <c r="H1782" s="19"/>
      <c r="I1782" s="19"/>
      <c r="J1782" s="19">
        <v>8</v>
      </c>
      <c r="K1782" s="361">
        <f>J1782*E1782</f>
        <v>800</v>
      </c>
      <c r="L1782" s="19"/>
      <c r="M1782" s="361"/>
      <c r="N1782" s="19"/>
      <c r="O1782" s="19"/>
      <c r="P1782" s="19"/>
    </row>
    <row r="1783" spans="1:16">
      <c r="A1783" s="19">
        <v>123</v>
      </c>
      <c r="B1783" s="58" t="s">
        <v>2091</v>
      </c>
      <c r="C1783" s="28" t="s">
        <v>2092</v>
      </c>
      <c r="D1783" s="224" t="s">
        <v>122</v>
      </c>
      <c r="E1783" s="367">
        <v>50</v>
      </c>
      <c r="F1783" s="19"/>
      <c r="G1783" s="19"/>
      <c r="H1783" s="19"/>
      <c r="I1783" s="19"/>
      <c r="J1783" s="19"/>
      <c r="K1783" s="19"/>
      <c r="L1783" s="19">
        <v>192</v>
      </c>
      <c r="M1783" s="361">
        <f>L1783*E1783</f>
        <v>9600</v>
      </c>
      <c r="N1783" s="19"/>
      <c r="O1783" s="19"/>
      <c r="P1783" s="19"/>
    </row>
    <row r="1784" spans="1:16">
      <c r="A1784" s="19">
        <v>124</v>
      </c>
      <c r="B1784" s="19" t="s">
        <v>2093</v>
      </c>
      <c r="C1784" s="28" t="s">
        <v>2094</v>
      </c>
      <c r="D1784" s="224" t="s">
        <v>1526</v>
      </c>
      <c r="E1784" s="367">
        <v>400</v>
      </c>
      <c r="F1784" s="19"/>
      <c r="G1784" s="19"/>
      <c r="H1784" s="19"/>
      <c r="I1784" s="19"/>
      <c r="J1784" s="19">
        <v>39.6</v>
      </c>
      <c r="K1784" s="361">
        <f>J1784*E1784</f>
        <v>15840</v>
      </c>
      <c r="L1784" s="19"/>
      <c r="M1784" s="361"/>
      <c r="N1784" s="19"/>
      <c r="O1784" s="19"/>
      <c r="P1784" s="19"/>
    </row>
    <row r="1785" spans="1:16">
      <c r="A1785" s="19">
        <v>125</v>
      </c>
      <c r="B1785" s="19" t="s">
        <v>2095</v>
      </c>
      <c r="C1785" s="28" t="s">
        <v>2096</v>
      </c>
      <c r="D1785" s="224" t="s">
        <v>403</v>
      </c>
      <c r="E1785" s="367">
        <v>100</v>
      </c>
      <c r="F1785" s="19"/>
      <c r="G1785" s="19"/>
      <c r="H1785" s="19"/>
      <c r="I1785" s="19"/>
      <c r="J1785" s="19">
        <f>10-2</f>
        <v>8</v>
      </c>
      <c r="K1785" s="361">
        <f>J1785*E1785</f>
        <v>800</v>
      </c>
      <c r="L1785" s="19"/>
      <c r="M1785" s="361"/>
      <c r="N1785" s="19"/>
      <c r="O1785" s="19"/>
      <c r="P1785" s="19"/>
    </row>
    <row r="1786" spans="1:16">
      <c r="A1786" s="19">
        <v>126</v>
      </c>
      <c r="B1786" s="19" t="s">
        <v>2097</v>
      </c>
      <c r="C1786" s="28" t="s">
        <v>2098</v>
      </c>
      <c r="D1786" s="224" t="s">
        <v>128</v>
      </c>
      <c r="E1786" s="367">
        <v>10</v>
      </c>
      <c r="F1786" s="19"/>
      <c r="G1786" s="19"/>
      <c r="H1786" s="19"/>
      <c r="I1786" s="19"/>
      <c r="J1786" s="19"/>
      <c r="K1786" s="19"/>
      <c r="L1786" s="19">
        <v>45</v>
      </c>
      <c r="M1786" s="361">
        <f>L1786*E1786</f>
        <v>450</v>
      </c>
      <c r="N1786" s="19"/>
      <c r="O1786" s="19"/>
      <c r="P1786" s="19"/>
    </row>
    <row r="1787" spans="1:16">
      <c r="A1787" s="19">
        <v>127</v>
      </c>
      <c r="B1787" s="19" t="s">
        <v>2097</v>
      </c>
      <c r="C1787" s="28" t="s">
        <v>2099</v>
      </c>
      <c r="D1787" s="224" t="s">
        <v>122</v>
      </c>
      <c r="E1787" s="367">
        <v>5</v>
      </c>
      <c r="F1787" s="19"/>
      <c r="G1787" s="19"/>
      <c r="H1787" s="19"/>
      <c r="I1787" s="19"/>
      <c r="J1787" s="19"/>
      <c r="K1787" s="19"/>
      <c r="L1787" s="19">
        <v>205</v>
      </c>
      <c r="M1787" s="361">
        <f>L1787*E1787</f>
        <v>1025</v>
      </c>
      <c r="N1787" s="19"/>
      <c r="O1787" s="19"/>
      <c r="P1787" s="19"/>
    </row>
    <row r="1788" spans="1:16">
      <c r="A1788" s="19">
        <v>128</v>
      </c>
      <c r="B1788" s="19" t="s">
        <v>2097</v>
      </c>
      <c r="C1788" s="28" t="s">
        <v>2100</v>
      </c>
      <c r="D1788" s="224" t="s">
        <v>122</v>
      </c>
      <c r="E1788" s="367">
        <v>1</v>
      </c>
      <c r="F1788" s="19"/>
      <c r="G1788" s="19"/>
      <c r="H1788" s="19"/>
      <c r="I1788" s="19"/>
      <c r="J1788" s="19"/>
      <c r="K1788" s="19"/>
      <c r="L1788" s="19">
        <v>1250</v>
      </c>
      <c r="M1788" s="361">
        <f>L1788*E1788</f>
        <v>1250</v>
      </c>
      <c r="N1788" s="19"/>
      <c r="O1788" s="19"/>
      <c r="P1788" s="19"/>
    </row>
    <row r="1789" spans="1:16">
      <c r="A1789" s="19">
        <v>129</v>
      </c>
      <c r="B1789" s="19" t="s">
        <v>2101</v>
      </c>
      <c r="C1789" s="29" t="s">
        <v>2102</v>
      </c>
      <c r="D1789" s="231" t="s">
        <v>122</v>
      </c>
      <c r="E1789" s="370">
        <v>50</v>
      </c>
      <c r="F1789" s="19"/>
      <c r="G1789" s="19"/>
      <c r="H1789" s="19"/>
      <c r="I1789" s="19"/>
      <c r="J1789" s="19"/>
      <c r="K1789" s="19"/>
      <c r="L1789" s="19">
        <v>18</v>
      </c>
      <c r="M1789" s="361">
        <f>L1789*E1789</f>
        <v>900</v>
      </c>
      <c r="N1789" s="19"/>
      <c r="O1789" s="19"/>
      <c r="P1789" s="19"/>
    </row>
    <row r="1790" spans="1:16">
      <c r="A1790" s="19">
        <v>130</v>
      </c>
      <c r="B1790" s="19" t="s">
        <v>2103</v>
      </c>
      <c r="C1790" s="28" t="s">
        <v>2104</v>
      </c>
      <c r="D1790" s="224" t="s">
        <v>122</v>
      </c>
      <c r="E1790" s="367">
        <v>1000</v>
      </c>
      <c r="F1790" s="19">
        <v>6</v>
      </c>
      <c r="G1790" s="361">
        <f t="shared" ref="G1790:G1797" si="100">F1790*E1790</f>
        <v>6000</v>
      </c>
      <c r="H1790" s="19"/>
      <c r="I1790" s="19"/>
      <c r="J1790" s="19"/>
      <c r="K1790" s="19"/>
      <c r="L1790" s="19"/>
      <c r="M1790" s="361"/>
      <c r="N1790" s="19"/>
      <c r="O1790" s="19"/>
      <c r="P1790" s="19"/>
    </row>
    <row r="1791" spans="1:16">
      <c r="A1791" s="19">
        <v>131</v>
      </c>
      <c r="B1791" s="19" t="s">
        <v>2103</v>
      </c>
      <c r="C1791" s="28" t="s">
        <v>2105</v>
      </c>
      <c r="D1791" s="224" t="s">
        <v>122</v>
      </c>
      <c r="E1791" s="367">
        <v>1000</v>
      </c>
      <c r="F1791" s="19">
        <f>3-2</f>
        <v>1</v>
      </c>
      <c r="G1791" s="361">
        <f t="shared" si="100"/>
        <v>1000</v>
      </c>
      <c r="H1791" s="19"/>
      <c r="I1791" s="19"/>
      <c r="J1791" s="19"/>
      <c r="K1791" s="19"/>
      <c r="L1791" s="19"/>
      <c r="M1791" s="361"/>
      <c r="N1791" s="19"/>
      <c r="O1791" s="19"/>
      <c r="P1791" s="19"/>
    </row>
    <row r="1792" spans="1:16">
      <c r="A1792" s="19">
        <v>132</v>
      </c>
      <c r="B1792" s="19" t="s">
        <v>2103</v>
      </c>
      <c r="C1792" s="28" t="s">
        <v>2106</v>
      </c>
      <c r="D1792" s="224" t="s">
        <v>122</v>
      </c>
      <c r="E1792" s="367">
        <v>1000</v>
      </c>
      <c r="F1792" s="19">
        <v>2</v>
      </c>
      <c r="G1792" s="361">
        <f t="shared" si="100"/>
        <v>2000</v>
      </c>
      <c r="H1792" s="19"/>
      <c r="I1792" s="19"/>
      <c r="J1792" s="19"/>
      <c r="K1792" s="19"/>
      <c r="L1792" s="19"/>
      <c r="M1792" s="361"/>
      <c r="N1792" s="19"/>
      <c r="O1792" s="19"/>
      <c r="P1792" s="19"/>
    </row>
    <row r="1793" spans="1:16">
      <c r="A1793" s="19">
        <v>133</v>
      </c>
      <c r="B1793" s="19" t="s">
        <v>2107</v>
      </c>
      <c r="C1793" s="28" t="s">
        <v>2108</v>
      </c>
      <c r="D1793" s="224" t="s">
        <v>122</v>
      </c>
      <c r="E1793" s="367">
        <v>1000</v>
      </c>
      <c r="F1793" s="19">
        <v>2</v>
      </c>
      <c r="G1793" s="361">
        <f t="shared" si="100"/>
        <v>2000</v>
      </c>
      <c r="H1793" s="19"/>
      <c r="I1793" s="19"/>
      <c r="J1793" s="19"/>
      <c r="K1793" s="19"/>
      <c r="L1793" s="19"/>
      <c r="M1793" s="361"/>
      <c r="N1793" s="19"/>
      <c r="O1793" s="19"/>
      <c r="P1793" s="19"/>
    </row>
    <row r="1794" spans="1:16">
      <c r="A1794" s="19">
        <v>134</v>
      </c>
      <c r="B1794" s="19" t="s">
        <v>2107</v>
      </c>
      <c r="C1794" s="28" t="s">
        <v>2109</v>
      </c>
      <c r="D1794" s="224" t="s">
        <v>122</v>
      </c>
      <c r="E1794" s="367">
        <v>1000</v>
      </c>
      <c r="F1794" s="19">
        <v>3</v>
      </c>
      <c r="G1794" s="361">
        <f t="shared" si="100"/>
        <v>3000</v>
      </c>
      <c r="H1794" s="19"/>
      <c r="I1794" s="19"/>
      <c r="J1794" s="19"/>
      <c r="K1794" s="19"/>
      <c r="L1794" s="19"/>
      <c r="M1794" s="361"/>
      <c r="N1794" s="19"/>
      <c r="O1794" s="19"/>
      <c r="P1794" s="19"/>
    </row>
    <row r="1795" spans="1:16">
      <c r="A1795" s="19">
        <v>135</v>
      </c>
      <c r="B1795" s="19" t="s">
        <v>2107</v>
      </c>
      <c r="C1795" s="28" t="s">
        <v>2110</v>
      </c>
      <c r="D1795" s="224" t="s">
        <v>122</v>
      </c>
      <c r="E1795" s="367">
        <v>1000</v>
      </c>
      <c r="F1795" s="19">
        <v>3</v>
      </c>
      <c r="G1795" s="361">
        <f t="shared" si="100"/>
        <v>3000</v>
      </c>
      <c r="H1795" s="19"/>
      <c r="I1795" s="19"/>
      <c r="J1795" s="19"/>
      <c r="K1795" s="19"/>
      <c r="L1795" s="19"/>
      <c r="M1795" s="361"/>
      <c r="N1795" s="19"/>
      <c r="O1795" s="19"/>
      <c r="P1795" s="19"/>
    </row>
    <row r="1796" spans="1:16">
      <c r="A1796" s="19">
        <v>136</v>
      </c>
      <c r="B1796" s="58" t="s">
        <v>2111</v>
      </c>
      <c r="C1796" s="28" t="s">
        <v>2112</v>
      </c>
      <c r="D1796" s="224" t="s">
        <v>122</v>
      </c>
      <c r="E1796" s="367">
        <v>1000</v>
      </c>
      <c r="F1796" s="19">
        <v>3</v>
      </c>
      <c r="G1796" s="361">
        <f t="shared" si="100"/>
        <v>3000</v>
      </c>
      <c r="H1796" s="19"/>
      <c r="I1796" s="19"/>
      <c r="J1796" s="19"/>
      <c r="K1796" s="19"/>
      <c r="L1796" s="19"/>
      <c r="M1796" s="361"/>
      <c r="N1796" s="19"/>
      <c r="O1796" s="19"/>
      <c r="P1796" s="19"/>
    </row>
    <row r="1797" spans="1:16">
      <c r="A1797" s="19">
        <v>137</v>
      </c>
      <c r="B1797" s="19" t="s">
        <v>2113</v>
      </c>
      <c r="C1797" s="28" t="s">
        <v>2114</v>
      </c>
      <c r="D1797" s="224" t="s">
        <v>122</v>
      </c>
      <c r="E1797" s="367">
        <v>22112</v>
      </c>
      <c r="F1797" s="19">
        <v>5</v>
      </c>
      <c r="G1797" s="361">
        <f t="shared" si="100"/>
        <v>110560</v>
      </c>
      <c r="H1797" s="19"/>
      <c r="I1797" s="19"/>
      <c r="J1797" s="19"/>
      <c r="K1797" s="19"/>
      <c r="L1797" s="19"/>
      <c r="M1797" s="361"/>
      <c r="N1797" s="19"/>
      <c r="O1797" s="19"/>
      <c r="P1797" s="19"/>
    </row>
    <row r="1798" spans="1:16">
      <c r="A1798" s="19">
        <v>138</v>
      </c>
      <c r="B1798" s="19" t="s">
        <v>2115</v>
      </c>
      <c r="C1798" s="28" t="s">
        <v>2116</v>
      </c>
      <c r="D1798" s="224" t="s">
        <v>1526</v>
      </c>
      <c r="E1798" s="367">
        <v>867</v>
      </c>
      <c r="F1798" s="19"/>
      <c r="G1798" s="361"/>
      <c r="H1798" s="19"/>
      <c r="I1798" s="19"/>
      <c r="J1798" s="19">
        <v>130</v>
      </c>
      <c r="K1798" s="361">
        <f>J1798*E1798</f>
        <v>112710</v>
      </c>
      <c r="L1798" s="19"/>
      <c r="M1798" s="361"/>
      <c r="N1798" s="19"/>
      <c r="O1798" s="19"/>
      <c r="P1798" s="19"/>
    </row>
    <row r="1799" spans="1:16">
      <c r="A1799" s="19">
        <v>139</v>
      </c>
      <c r="B1799" s="19" t="s">
        <v>1980</v>
      </c>
      <c r="C1799" s="28" t="s">
        <v>2117</v>
      </c>
      <c r="D1799" s="224" t="s">
        <v>122</v>
      </c>
      <c r="E1799" s="367">
        <v>5732</v>
      </c>
      <c r="F1799" s="19">
        <v>3</v>
      </c>
      <c r="G1799" s="361">
        <f t="shared" ref="G1799:G1807" si="101">F1799*E1799</f>
        <v>17196</v>
      </c>
      <c r="H1799" s="19"/>
      <c r="I1799" s="19"/>
      <c r="J1799" s="19"/>
      <c r="K1799" s="19"/>
      <c r="L1799" s="19"/>
      <c r="M1799" s="361"/>
      <c r="N1799" s="19"/>
      <c r="O1799" s="19"/>
      <c r="P1799" s="19"/>
    </row>
    <row r="1800" spans="1:16" ht="25.5">
      <c r="A1800" s="19">
        <v>140</v>
      </c>
      <c r="B1800" s="19" t="s">
        <v>2118</v>
      </c>
      <c r="C1800" s="28" t="s">
        <v>2119</v>
      </c>
      <c r="D1800" s="224" t="s">
        <v>403</v>
      </c>
      <c r="E1800" s="367">
        <v>500</v>
      </c>
      <c r="F1800" s="19"/>
      <c r="G1800" s="19"/>
      <c r="H1800" s="19"/>
      <c r="I1800" s="19"/>
      <c r="J1800" s="19">
        <v>4</v>
      </c>
      <c r="K1800" s="361">
        <f>J1800*E1800</f>
        <v>2000</v>
      </c>
      <c r="L1800" s="19"/>
      <c r="M1800" s="361"/>
      <c r="N1800" s="19"/>
      <c r="O1800" s="19"/>
      <c r="P1800" s="19"/>
    </row>
    <row r="1801" spans="1:16" ht="25.5">
      <c r="A1801" s="19">
        <v>141</v>
      </c>
      <c r="B1801" s="19" t="s">
        <v>2118</v>
      </c>
      <c r="C1801" s="28" t="s">
        <v>2119</v>
      </c>
      <c r="D1801" s="224" t="s">
        <v>122</v>
      </c>
      <c r="E1801" s="367">
        <v>1500</v>
      </c>
      <c r="F1801" s="19">
        <v>12</v>
      </c>
      <c r="G1801" s="361">
        <f t="shared" si="101"/>
        <v>18000</v>
      </c>
      <c r="H1801" s="19"/>
      <c r="I1801" s="19"/>
      <c r="J1801" s="19"/>
      <c r="K1801" s="19"/>
      <c r="L1801" s="19"/>
      <c r="M1801" s="361"/>
      <c r="N1801" s="19"/>
      <c r="O1801" s="19"/>
      <c r="P1801" s="19"/>
    </row>
    <row r="1802" spans="1:16" ht="25.5">
      <c r="A1802" s="19">
        <v>142</v>
      </c>
      <c r="B1802" s="19" t="s">
        <v>2120</v>
      </c>
      <c r="C1802" s="28" t="s">
        <v>2121</v>
      </c>
      <c r="D1802" s="224" t="s">
        <v>122</v>
      </c>
      <c r="E1802" s="367">
        <v>600</v>
      </c>
      <c r="F1802" s="19">
        <v>12</v>
      </c>
      <c r="G1802" s="361">
        <f t="shared" si="101"/>
        <v>7200</v>
      </c>
      <c r="H1802" s="19"/>
      <c r="I1802" s="19"/>
      <c r="J1802" s="19"/>
      <c r="K1802" s="19"/>
      <c r="L1802" s="19"/>
      <c r="M1802" s="361"/>
      <c r="N1802" s="19"/>
      <c r="O1802" s="19"/>
      <c r="P1802" s="19"/>
    </row>
    <row r="1803" spans="1:16" ht="25.5">
      <c r="A1803" s="19">
        <v>143</v>
      </c>
      <c r="B1803" s="19" t="s">
        <v>2024</v>
      </c>
      <c r="C1803" s="28" t="s">
        <v>2122</v>
      </c>
      <c r="D1803" s="224" t="s">
        <v>74</v>
      </c>
      <c r="E1803" s="367">
        <v>2724</v>
      </c>
      <c r="F1803" s="19">
        <v>5</v>
      </c>
      <c r="G1803" s="361">
        <f t="shared" si="101"/>
        <v>13620</v>
      </c>
      <c r="H1803" s="19"/>
      <c r="I1803" s="19"/>
      <c r="J1803" s="19"/>
      <c r="K1803" s="19"/>
      <c r="L1803" s="19"/>
      <c r="M1803" s="361"/>
      <c r="N1803" s="19"/>
      <c r="O1803" s="19"/>
      <c r="P1803" s="19"/>
    </row>
    <row r="1804" spans="1:16">
      <c r="A1804" s="19">
        <v>144</v>
      </c>
      <c r="B1804" s="19" t="s">
        <v>2024</v>
      </c>
      <c r="C1804" s="29" t="s">
        <v>2123</v>
      </c>
      <c r="D1804" s="224" t="s">
        <v>122</v>
      </c>
      <c r="E1804" s="360">
        <v>5605</v>
      </c>
      <c r="F1804" s="19">
        <f>5-1</f>
        <v>4</v>
      </c>
      <c r="G1804" s="361">
        <f>F1804*E1804</f>
        <v>22420</v>
      </c>
      <c r="H1804" s="19"/>
      <c r="I1804" s="19"/>
      <c r="J1804" s="19"/>
      <c r="K1804" s="19"/>
      <c r="L1804" s="19"/>
      <c r="M1804" s="361"/>
      <c r="N1804" s="19"/>
      <c r="O1804" s="19"/>
      <c r="P1804" s="19"/>
    </row>
    <row r="1805" spans="1:16">
      <c r="A1805" s="19">
        <v>145</v>
      </c>
      <c r="B1805" s="19" t="s">
        <v>2024</v>
      </c>
      <c r="C1805" s="29" t="s">
        <v>2124</v>
      </c>
      <c r="D1805" s="224" t="s">
        <v>122</v>
      </c>
      <c r="E1805" s="360">
        <v>8260</v>
      </c>
      <c r="F1805" s="19">
        <f>3-2</f>
        <v>1</v>
      </c>
      <c r="G1805" s="361">
        <f>F1805*E1805</f>
        <v>8260</v>
      </c>
      <c r="H1805" s="19"/>
      <c r="I1805" s="19"/>
      <c r="J1805" s="19"/>
      <c r="K1805" s="19"/>
      <c r="L1805" s="19"/>
      <c r="M1805" s="361"/>
      <c r="N1805" s="19"/>
      <c r="O1805" s="19"/>
      <c r="P1805" s="19"/>
    </row>
    <row r="1806" spans="1:16" ht="25.5">
      <c r="A1806" s="19">
        <v>146</v>
      </c>
      <c r="B1806" s="19" t="s">
        <v>2125</v>
      </c>
      <c r="C1806" s="28" t="s">
        <v>2126</v>
      </c>
      <c r="D1806" s="224" t="s">
        <v>74</v>
      </c>
      <c r="E1806" s="367">
        <v>4540</v>
      </c>
      <c r="F1806" s="19">
        <f>5-1-1</f>
        <v>3</v>
      </c>
      <c r="G1806" s="361">
        <f t="shared" si="101"/>
        <v>13620</v>
      </c>
      <c r="H1806" s="19"/>
      <c r="I1806" s="19"/>
      <c r="J1806" s="19"/>
      <c r="K1806" s="19"/>
      <c r="L1806" s="19"/>
      <c r="M1806" s="361"/>
      <c r="N1806" s="19"/>
      <c r="O1806" s="19"/>
      <c r="P1806" s="19"/>
    </row>
    <row r="1807" spans="1:16" ht="25.5">
      <c r="A1807" s="19">
        <v>147</v>
      </c>
      <c r="B1807" s="19" t="s">
        <v>2125</v>
      </c>
      <c r="C1807" s="28" t="s">
        <v>2127</v>
      </c>
      <c r="D1807" s="224" t="s">
        <v>74</v>
      </c>
      <c r="E1807" s="367">
        <v>4824</v>
      </c>
      <c r="F1807" s="19">
        <f>5-1</f>
        <v>4</v>
      </c>
      <c r="G1807" s="361">
        <f t="shared" si="101"/>
        <v>19296</v>
      </c>
      <c r="H1807" s="19"/>
      <c r="I1807" s="19"/>
      <c r="J1807" s="19"/>
      <c r="K1807" s="19"/>
      <c r="L1807" s="19"/>
      <c r="M1807" s="361"/>
      <c r="N1807" s="19"/>
      <c r="O1807" s="19"/>
      <c r="P1807" s="19"/>
    </row>
    <row r="1808" spans="1:16">
      <c r="A1808" s="19">
        <v>148</v>
      </c>
      <c r="B1808" s="19" t="s">
        <v>2128</v>
      </c>
      <c r="C1808" s="29" t="s">
        <v>2129</v>
      </c>
      <c r="D1808" s="224" t="s">
        <v>122</v>
      </c>
      <c r="E1808" s="360">
        <v>5605</v>
      </c>
      <c r="F1808" s="19">
        <v>4</v>
      </c>
      <c r="G1808" s="361">
        <f>F1808*E1808</f>
        <v>22420</v>
      </c>
      <c r="H1808" s="19"/>
      <c r="I1808" s="19"/>
      <c r="J1808" s="19"/>
      <c r="K1808" s="19"/>
      <c r="L1808" s="19"/>
      <c r="M1808" s="361"/>
      <c r="N1808" s="19"/>
      <c r="O1808" s="19"/>
      <c r="P1808" s="19"/>
    </row>
    <row r="1809" spans="1:16">
      <c r="A1809" s="19">
        <v>149</v>
      </c>
      <c r="B1809" s="19" t="s">
        <v>2128</v>
      </c>
      <c r="C1809" s="29" t="s">
        <v>2130</v>
      </c>
      <c r="D1809" s="224" t="s">
        <v>122</v>
      </c>
      <c r="E1809" s="360">
        <v>14160</v>
      </c>
      <c r="F1809" s="19">
        <f>3-1</f>
        <v>2</v>
      </c>
      <c r="G1809" s="361">
        <f>F1809*E1809</f>
        <v>28320</v>
      </c>
      <c r="H1809" s="19"/>
      <c r="I1809" s="19"/>
      <c r="J1809" s="19"/>
      <c r="K1809" s="19"/>
      <c r="L1809" s="19"/>
      <c r="M1809" s="361"/>
      <c r="N1809" s="19"/>
      <c r="O1809" s="19"/>
      <c r="P1809" s="19"/>
    </row>
    <row r="1810" spans="1:16" ht="25.5">
      <c r="A1810" s="19">
        <v>150</v>
      </c>
      <c r="B1810" s="19" t="s">
        <v>2131</v>
      </c>
      <c r="C1810" s="28" t="s">
        <v>2132</v>
      </c>
      <c r="D1810" s="224" t="s">
        <v>67</v>
      </c>
      <c r="E1810" s="367">
        <v>60000</v>
      </c>
      <c r="F1810" s="19"/>
      <c r="G1810" s="19"/>
      <c r="H1810" s="19"/>
      <c r="I1810" s="19"/>
      <c r="J1810" s="19">
        <f>10.035-3.25-0.377-1.8-0.55</f>
        <v>4.0580000000000007</v>
      </c>
      <c r="K1810" s="361">
        <f>J1810*E1810</f>
        <v>243480.00000000003</v>
      </c>
      <c r="L1810" s="19"/>
      <c r="M1810" s="361"/>
      <c r="N1810" s="19"/>
      <c r="O1810" s="19"/>
      <c r="P1810" s="19"/>
    </row>
    <row r="1811" spans="1:16" ht="25.5">
      <c r="A1811" s="19">
        <v>151</v>
      </c>
      <c r="B1811" s="19" t="s">
        <v>2133</v>
      </c>
      <c r="C1811" s="28" t="s">
        <v>2134</v>
      </c>
      <c r="D1811" s="224" t="s">
        <v>67</v>
      </c>
      <c r="E1811" s="367">
        <v>60000</v>
      </c>
      <c r="F1811" s="19"/>
      <c r="G1811" s="19"/>
      <c r="H1811" s="19"/>
      <c r="I1811" s="19"/>
      <c r="J1811" s="19">
        <f>9.977-2.3-2.075</f>
        <v>5.6020000000000003</v>
      </c>
      <c r="K1811" s="361">
        <f>J1811*E1811</f>
        <v>336120</v>
      </c>
      <c r="L1811" s="19"/>
      <c r="M1811" s="361"/>
      <c r="N1811" s="19"/>
      <c r="O1811" s="19"/>
      <c r="P1811" s="19"/>
    </row>
    <row r="1812" spans="1:16" ht="25.5">
      <c r="A1812" s="19">
        <v>152</v>
      </c>
      <c r="B1812" s="58" t="s">
        <v>2135</v>
      </c>
      <c r="C1812" s="28" t="s">
        <v>2136</v>
      </c>
      <c r="D1812" s="224" t="s">
        <v>67</v>
      </c>
      <c r="E1812" s="367">
        <v>50000</v>
      </c>
      <c r="F1812" s="19"/>
      <c r="G1812" s="19"/>
      <c r="H1812" s="19"/>
      <c r="I1812" s="19"/>
      <c r="J1812" s="19"/>
      <c r="K1812" s="19"/>
      <c r="L1812" s="19">
        <f>30.266-1.28-3.64-1.25-0.35-0.55</f>
        <v>23.195999999999994</v>
      </c>
      <c r="M1812" s="361">
        <f>L1812*E1812</f>
        <v>1159799.9999999998</v>
      </c>
      <c r="N1812" s="19"/>
      <c r="O1812" s="19"/>
      <c r="P1812" s="19"/>
    </row>
    <row r="1813" spans="1:16">
      <c r="A1813" s="19">
        <v>153</v>
      </c>
      <c r="B1813" s="58" t="s">
        <v>2137</v>
      </c>
      <c r="C1813" s="28" t="s">
        <v>2138</v>
      </c>
      <c r="D1813" s="224" t="s">
        <v>67</v>
      </c>
      <c r="E1813" s="367">
        <v>50000</v>
      </c>
      <c r="F1813" s="19"/>
      <c r="G1813" s="19"/>
      <c r="H1813" s="19"/>
      <c r="I1813" s="19"/>
      <c r="J1813" s="19"/>
      <c r="K1813" s="19"/>
      <c r="L1813" s="19">
        <f>17.145-0.588</f>
        <v>16.556999999999999</v>
      </c>
      <c r="M1813" s="361">
        <f>L1813*E1813</f>
        <v>827849.99999999988</v>
      </c>
      <c r="N1813" s="19"/>
      <c r="O1813" s="19"/>
      <c r="P1813" s="19"/>
    </row>
    <row r="1814" spans="1:16">
      <c r="A1814" s="19">
        <v>154</v>
      </c>
      <c r="B1814" s="58" t="s">
        <v>2137</v>
      </c>
      <c r="C1814" s="28" t="s">
        <v>2139</v>
      </c>
      <c r="D1814" s="224" t="s">
        <v>67</v>
      </c>
      <c r="E1814" s="367">
        <v>50000</v>
      </c>
      <c r="F1814" s="19"/>
      <c r="G1814" s="19"/>
      <c r="H1814" s="19"/>
      <c r="I1814" s="19"/>
      <c r="J1814" s="19"/>
      <c r="K1814" s="19"/>
      <c r="L1814" s="19">
        <v>0.496</v>
      </c>
      <c r="M1814" s="361">
        <f>L1814*E1814</f>
        <v>24800</v>
      </c>
      <c r="N1814" s="19"/>
      <c r="O1814" s="19"/>
      <c r="P1814" s="19"/>
    </row>
    <row r="1815" spans="1:16">
      <c r="A1815" s="19">
        <v>155</v>
      </c>
      <c r="B1815" s="58" t="s">
        <v>2140</v>
      </c>
      <c r="C1815" s="28" t="s">
        <v>2141</v>
      </c>
      <c r="D1815" s="224" t="s">
        <v>122</v>
      </c>
      <c r="E1815" s="367">
        <v>63000</v>
      </c>
      <c r="F1815" s="19"/>
      <c r="G1815" s="19"/>
      <c r="H1815" s="19"/>
      <c r="I1815" s="19"/>
      <c r="J1815" s="19">
        <v>1</v>
      </c>
      <c r="K1815" s="361">
        <f>J1815*E1815</f>
        <v>63000</v>
      </c>
      <c r="L1815" s="19"/>
      <c r="M1815" s="361"/>
      <c r="N1815" s="19"/>
      <c r="O1815" s="19"/>
      <c r="P1815" s="19"/>
    </row>
    <row r="1816" spans="1:16">
      <c r="A1816" s="19">
        <v>156</v>
      </c>
      <c r="B1816" s="19" t="s">
        <v>2142</v>
      </c>
      <c r="C1816" s="28" t="s">
        <v>2143</v>
      </c>
      <c r="D1816" s="224" t="s">
        <v>122</v>
      </c>
      <c r="E1816" s="367">
        <v>269327</v>
      </c>
      <c r="F1816" s="19"/>
      <c r="G1816" s="361"/>
      <c r="H1816" s="19"/>
      <c r="I1816" s="19"/>
      <c r="J1816" s="19">
        <v>1</v>
      </c>
      <c r="K1816" s="361">
        <f>J1816*E1816</f>
        <v>269327</v>
      </c>
      <c r="L1816" s="19"/>
      <c r="M1816" s="361"/>
      <c r="N1816" s="19"/>
      <c r="O1816" s="19"/>
      <c r="P1816" s="19"/>
    </row>
    <row r="1817" spans="1:16" ht="38.25">
      <c r="A1817" s="19">
        <v>157</v>
      </c>
      <c r="B1817" s="19"/>
      <c r="C1817" s="28" t="s">
        <v>2144</v>
      </c>
      <c r="D1817" s="224" t="s">
        <v>122</v>
      </c>
      <c r="E1817" s="367">
        <v>900000</v>
      </c>
      <c r="F1817" s="19"/>
      <c r="G1817" s="19"/>
      <c r="H1817" s="19"/>
      <c r="I1817" s="19"/>
      <c r="J1817" s="19">
        <v>1</v>
      </c>
      <c r="K1817" s="361">
        <f>J1817*E1817</f>
        <v>900000</v>
      </c>
      <c r="L1817" s="19"/>
      <c r="M1817" s="361"/>
      <c r="N1817" s="19"/>
      <c r="O1817" s="19"/>
      <c r="P1817" s="19"/>
    </row>
    <row r="1818" spans="1:16">
      <c r="A1818" s="19">
        <v>158</v>
      </c>
      <c r="B1818" s="19" t="s">
        <v>211</v>
      </c>
      <c r="C1818" s="28" t="s">
        <v>2145</v>
      </c>
      <c r="D1818" s="224" t="s">
        <v>74</v>
      </c>
      <c r="E1818" s="367">
        <v>28480</v>
      </c>
      <c r="F1818" s="19">
        <v>2</v>
      </c>
      <c r="G1818" s="361">
        <f t="shared" ref="G1818:G1830" si="102">F1818*E1818</f>
        <v>56960</v>
      </c>
      <c r="H1818" s="19"/>
      <c r="I1818" s="19"/>
      <c r="J1818" s="19"/>
      <c r="K1818" s="19"/>
      <c r="L1818" s="19"/>
      <c r="M1818" s="361"/>
      <c r="N1818" s="19"/>
      <c r="O1818" s="19"/>
      <c r="P1818" s="19"/>
    </row>
    <row r="1819" spans="1:16">
      <c r="A1819" s="19">
        <v>159</v>
      </c>
      <c r="B1819" s="19" t="s">
        <v>2146</v>
      </c>
      <c r="C1819" s="19" t="s">
        <v>2147</v>
      </c>
      <c r="D1819" s="224" t="s">
        <v>28</v>
      </c>
      <c r="E1819" s="360">
        <v>78.47</v>
      </c>
      <c r="F1819" s="19">
        <f>291-4</f>
        <v>287</v>
      </c>
      <c r="G1819" s="361">
        <f t="shared" si="102"/>
        <v>22520.89</v>
      </c>
      <c r="H1819" s="19"/>
      <c r="I1819" s="19"/>
      <c r="J1819" s="19"/>
      <c r="K1819" s="19"/>
      <c r="L1819" s="19"/>
      <c r="M1819" s="361"/>
      <c r="N1819" s="19"/>
      <c r="O1819" s="19"/>
      <c r="P1819" s="19"/>
    </row>
    <row r="1820" spans="1:16">
      <c r="A1820" s="19">
        <v>160</v>
      </c>
      <c r="B1820" s="58" t="s">
        <v>2148</v>
      </c>
      <c r="C1820" s="19" t="s">
        <v>2149</v>
      </c>
      <c r="D1820" s="224" t="s">
        <v>2150</v>
      </c>
      <c r="E1820" s="360">
        <v>411.82</v>
      </c>
      <c r="F1820" s="19">
        <f>285-27-28-2</f>
        <v>228</v>
      </c>
      <c r="G1820" s="361">
        <f t="shared" si="102"/>
        <v>93894.959999999992</v>
      </c>
      <c r="H1820" s="19"/>
      <c r="I1820" s="19"/>
      <c r="J1820" s="19"/>
      <c r="K1820" s="19"/>
      <c r="L1820" s="19"/>
      <c r="M1820" s="361"/>
      <c r="N1820" s="19"/>
      <c r="O1820" s="19"/>
      <c r="P1820" s="19"/>
    </row>
    <row r="1821" spans="1:16">
      <c r="A1821" s="19">
        <v>161</v>
      </c>
      <c r="B1821" s="19" t="s">
        <v>2151</v>
      </c>
      <c r="C1821" s="29" t="s">
        <v>2152</v>
      </c>
      <c r="D1821" s="224" t="s">
        <v>122</v>
      </c>
      <c r="E1821" s="360">
        <v>11735</v>
      </c>
      <c r="F1821" s="19">
        <v>8</v>
      </c>
      <c r="G1821" s="361">
        <f t="shared" si="102"/>
        <v>93880</v>
      </c>
      <c r="H1821" s="19"/>
      <c r="I1821" s="19"/>
      <c r="J1821" s="19"/>
      <c r="K1821" s="19"/>
      <c r="L1821" s="19"/>
      <c r="M1821" s="361"/>
      <c r="N1821" s="19"/>
      <c r="O1821" s="19"/>
      <c r="P1821" s="19"/>
    </row>
    <row r="1822" spans="1:16">
      <c r="A1822" s="19">
        <v>162</v>
      </c>
      <c r="B1822" s="19" t="s">
        <v>2153</v>
      </c>
      <c r="C1822" s="19" t="s">
        <v>2154</v>
      </c>
      <c r="D1822" s="224" t="s">
        <v>122</v>
      </c>
      <c r="E1822" s="360">
        <v>151.04</v>
      </c>
      <c r="F1822" s="19">
        <v>13</v>
      </c>
      <c r="G1822" s="361">
        <f t="shared" si="102"/>
        <v>1963.52</v>
      </c>
      <c r="H1822" s="19"/>
      <c r="I1822" s="19"/>
      <c r="J1822" s="19"/>
      <c r="K1822" s="19"/>
      <c r="L1822" s="19"/>
      <c r="M1822" s="361"/>
      <c r="N1822" s="19"/>
      <c r="O1822" s="19"/>
      <c r="P1822" s="19"/>
    </row>
    <row r="1823" spans="1:16">
      <c r="A1823" s="19">
        <v>163</v>
      </c>
      <c r="B1823" s="19" t="s">
        <v>2155</v>
      </c>
      <c r="C1823" s="19" t="s">
        <v>2156</v>
      </c>
      <c r="D1823" s="224" t="s">
        <v>122</v>
      </c>
      <c r="E1823" s="360">
        <v>83.78</v>
      </c>
      <c r="F1823" s="19">
        <f>22-6</f>
        <v>16</v>
      </c>
      <c r="G1823" s="361">
        <f t="shared" si="102"/>
        <v>1340.48</v>
      </c>
      <c r="H1823" s="19"/>
      <c r="I1823" s="19"/>
      <c r="J1823" s="19"/>
      <c r="K1823" s="19"/>
      <c r="L1823" s="19"/>
      <c r="M1823" s="361"/>
      <c r="N1823" s="19"/>
      <c r="O1823" s="19"/>
      <c r="P1823" s="19"/>
    </row>
    <row r="1824" spans="1:16">
      <c r="A1824" s="19">
        <v>164</v>
      </c>
      <c r="B1824" s="19" t="s">
        <v>2157</v>
      </c>
      <c r="C1824" s="19" t="s">
        <v>2158</v>
      </c>
      <c r="D1824" s="224" t="s">
        <v>122</v>
      </c>
      <c r="E1824" s="360">
        <v>1176.46</v>
      </c>
      <c r="F1824" s="19">
        <f>10-2</f>
        <v>8</v>
      </c>
      <c r="G1824" s="361">
        <f t="shared" si="102"/>
        <v>9411.68</v>
      </c>
      <c r="H1824" s="19"/>
      <c r="I1824" s="19"/>
      <c r="J1824" s="19"/>
      <c r="K1824" s="19"/>
      <c r="L1824" s="19"/>
      <c r="M1824" s="361"/>
      <c r="N1824" s="19"/>
      <c r="O1824" s="19"/>
      <c r="P1824" s="19"/>
    </row>
    <row r="1825" spans="1:16" ht="25.5">
      <c r="A1825" s="19">
        <v>165</v>
      </c>
      <c r="B1825" s="362" t="s">
        <v>2159</v>
      </c>
      <c r="C1825" s="377" t="s">
        <v>2160</v>
      </c>
      <c r="D1825" s="224" t="s">
        <v>122</v>
      </c>
      <c r="E1825" s="360">
        <v>978.22</v>
      </c>
      <c r="F1825" s="19">
        <v>9</v>
      </c>
      <c r="G1825" s="361">
        <f t="shared" si="102"/>
        <v>8803.98</v>
      </c>
      <c r="H1825" s="19"/>
      <c r="I1825" s="19"/>
      <c r="J1825" s="19"/>
      <c r="K1825" s="19"/>
      <c r="L1825" s="19"/>
      <c r="M1825" s="361"/>
      <c r="N1825" s="19"/>
      <c r="O1825" s="19"/>
      <c r="P1825" s="19"/>
    </row>
    <row r="1826" spans="1:16">
      <c r="A1826" s="19">
        <v>166</v>
      </c>
      <c r="B1826" s="58" t="s">
        <v>2161</v>
      </c>
      <c r="C1826" s="363" t="s">
        <v>2162</v>
      </c>
      <c r="D1826" s="224" t="s">
        <v>122</v>
      </c>
      <c r="E1826" s="360">
        <v>47.2</v>
      </c>
      <c r="F1826" s="19">
        <f>83-37-3-1-2-6</f>
        <v>34</v>
      </c>
      <c r="G1826" s="361">
        <f t="shared" si="102"/>
        <v>1604.8000000000002</v>
      </c>
      <c r="H1826" s="19"/>
      <c r="I1826" s="19"/>
      <c r="J1826" s="19"/>
      <c r="K1826" s="19"/>
      <c r="L1826" s="19"/>
      <c r="M1826" s="361"/>
      <c r="N1826" s="19"/>
      <c r="O1826" s="19"/>
      <c r="P1826" s="19"/>
    </row>
    <row r="1827" spans="1:16">
      <c r="A1827" s="19">
        <v>167</v>
      </c>
      <c r="B1827" s="58" t="s">
        <v>2163</v>
      </c>
      <c r="C1827" s="363" t="s">
        <v>2164</v>
      </c>
      <c r="D1827" s="224" t="s">
        <v>122</v>
      </c>
      <c r="E1827" s="360">
        <v>159.30000000000001</v>
      </c>
      <c r="F1827" s="19">
        <f>7-1-1-2</f>
        <v>3</v>
      </c>
      <c r="G1827" s="361">
        <f t="shared" si="102"/>
        <v>477.90000000000003</v>
      </c>
      <c r="H1827" s="19"/>
      <c r="I1827" s="19"/>
      <c r="J1827" s="19"/>
      <c r="K1827" s="19"/>
      <c r="L1827" s="19"/>
      <c r="M1827" s="361"/>
      <c r="N1827" s="19"/>
      <c r="O1827" s="19"/>
      <c r="P1827" s="19"/>
    </row>
    <row r="1828" spans="1:16">
      <c r="A1828" s="19">
        <v>168</v>
      </c>
      <c r="B1828" s="58" t="s">
        <v>2165</v>
      </c>
      <c r="C1828" s="363" t="s">
        <v>2166</v>
      </c>
      <c r="D1828" s="224" t="s">
        <v>122</v>
      </c>
      <c r="E1828" s="360">
        <v>1170.56</v>
      </c>
      <c r="F1828" s="19">
        <f>5-1</f>
        <v>4</v>
      </c>
      <c r="G1828" s="361">
        <f t="shared" si="102"/>
        <v>4682.24</v>
      </c>
      <c r="H1828" s="19"/>
      <c r="I1828" s="19"/>
      <c r="J1828" s="19"/>
      <c r="K1828" s="19"/>
      <c r="L1828" s="19"/>
      <c r="M1828" s="361"/>
      <c r="N1828" s="19"/>
      <c r="O1828" s="19"/>
      <c r="P1828" s="19"/>
    </row>
    <row r="1829" spans="1:16">
      <c r="A1829" s="19">
        <v>169</v>
      </c>
      <c r="B1829" s="58" t="s">
        <v>2167</v>
      </c>
      <c r="C1829" s="363" t="s">
        <v>2168</v>
      </c>
      <c r="D1829" s="224" t="s">
        <v>122</v>
      </c>
      <c r="E1829" s="360">
        <v>1466.74</v>
      </c>
      <c r="F1829" s="19">
        <f>4-1-1</f>
        <v>2</v>
      </c>
      <c r="G1829" s="361">
        <f t="shared" si="102"/>
        <v>2933.48</v>
      </c>
      <c r="H1829" s="19"/>
      <c r="I1829" s="19"/>
      <c r="J1829" s="19"/>
      <c r="K1829" s="19"/>
      <c r="L1829" s="19"/>
      <c r="M1829" s="361"/>
      <c r="N1829" s="19"/>
      <c r="O1829" s="19"/>
      <c r="P1829" s="19"/>
    </row>
    <row r="1830" spans="1:16">
      <c r="A1830" s="19">
        <v>170</v>
      </c>
      <c r="B1830" s="19"/>
      <c r="C1830" s="363" t="s">
        <v>2169</v>
      </c>
      <c r="D1830" s="224" t="s">
        <v>28</v>
      </c>
      <c r="E1830" s="360">
        <v>916.86</v>
      </c>
      <c r="F1830" s="19">
        <f>33.4-3.5-3.5-3-5-4-3.5-1.8</f>
        <v>9.0999999999999979</v>
      </c>
      <c r="G1830" s="361">
        <f t="shared" si="102"/>
        <v>8343.4259999999977</v>
      </c>
      <c r="H1830" s="19"/>
      <c r="I1830" s="19"/>
      <c r="J1830" s="19"/>
      <c r="K1830" s="19"/>
      <c r="L1830" s="19"/>
      <c r="M1830" s="361"/>
      <c r="N1830" s="19"/>
      <c r="O1830" s="19"/>
      <c r="P1830" s="19"/>
    </row>
    <row r="1831" spans="1:16">
      <c r="A1831" s="19">
        <v>171</v>
      </c>
      <c r="B1831" s="19"/>
      <c r="C1831" s="29" t="s">
        <v>2170</v>
      </c>
      <c r="D1831" s="224" t="s">
        <v>28</v>
      </c>
      <c r="E1831" s="360">
        <v>15</v>
      </c>
      <c r="F1831" s="19"/>
      <c r="G1831" s="19"/>
      <c r="H1831" s="19"/>
      <c r="I1831" s="19"/>
      <c r="J1831" s="19"/>
      <c r="K1831" s="19"/>
      <c r="L1831" s="19"/>
      <c r="M1831" s="361"/>
      <c r="N1831" s="19">
        <v>38</v>
      </c>
      <c r="O1831" s="361">
        <f>N1831*E1831</f>
        <v>570</v>
      </c>
      <c r="P1831" s="19"/>
    </row>
    <row r="1832" spans="1:16">
      <c r="A1832" s="19">
        <v>172</v>
      </c>
      <c r="B1832" s="19"/>
      <c r="C1832" s="363" t="s">
        <v>2171</v>
      </c>
      <c r="D1832" s="224" t="s">
        <v>28</v>
      </c>
      <c r="E1832" s="360">
        <v>50</v>
      </c>
      <c r="F1832" s="19"/>
      <c r="G1832" s="361"/>
      <c r="H1832" s="19"/>
      <c r="I1832" s="19"/>
      <c r="J1832" s="19"/>
      <c r="K1832" s="19"/>
      <c r="L1832" s="19"/>
      <c r="M1832" s="361"/>
      <c r="N1832" s="19">
        <f>43-4-5-5</f>
        <v>29</v>
      </c>
      <c r="O1832" s="361">
        <f>N1832*E1832</f>
        <v>1450</v>
      </c>
      <c r="P1832" s="19"/>
    </row>
    <row r="1833" spans="1:16">
      <c r="A1833" s="19">
        <v>173</v>
      </c>
      <c r="B1833" s="19"/>
      <c r="C1833" s="363" t="s">
        <v>2172</v>
      </c>
      <c r="D1833" s="224" t="s">
        <v>28</v>
      </c>
      <c r="E1833" s="360">
        <v>50</v>
      </c>
      <c r="F1833" s="19"/>
      <c r="G1833" s="361"/>
      <c r="H1833" s="19"/>
      <c r="I1833" s="19"/>
      <c r="J1833" s="19"/>
      <c r="K1833" s="19"/>
      <c r="L1833" s="19"/>
      <c r="M1833" s="361"/>
      <c r="N1833" s="19">
        <v>24</v>
      </c>
      <c r="O1833" s="361">
        <f>N1833*E1833</f>
        <v>1200</v>
      </c>
      <c r="P1833" s="19"/>
    </row>
    <row r="1834" spans="1:16">
      <c r="A1834" s="19">
        <v>174</v>
      </c>
      <c r="B1834" s="19"/>
      <c r="C1834" s="363" t="s">
        <v>2173</v>
      </c>
      <c r="D1834" s="224" t="s">
        <v>122</v>
      </c>
      <c r="E1834" s="360">
        <v>5000</v>
      </c>
      <c r="F1834" s="19">
        <v>2</v>
      </c>
      <c r="G1834" s="361">
        <f>E1834*F1834</f>
        <v>10000</v>
      </c>
      <c r="H1834" s="19"/>
      <c r="I1834" s="19"/>
      <c r="J1834" s="19"/>
      <c r="K1834" s="19"/>
      <c r="L1834" s="19"/>
      <c r="M1834" s="361"/>
      <c r="N1834" s="19"/>
      <c r="O1834" s="361"/>
      <c r="P1834" s="19"/>
    </row>
    <row r="1835" spans="1:16">
      <c r="A1835" s="19">
        <v>175</v>
      </c>
      <c r="B1835" s="362" t="s">
        <v>1689</v>
      </c>
      <c r="C1835" s="363" t="s">
        <v>2174</v>
      </c>
      <c r="D1835" s="224" t="s">
        <v>122</v>
      </c>
      <c r="E1835" s="364">
        <v>1239</v>
      </c>
      <c r="F1835" s="90">
        <f>6-1-1-1-1</f>
        <v>2</v>
      </c>
      <c r="G1835" s="361">
        <f t="shared" ref="G1835:G1842" si="103">F1835*E1835</f>
        <v>2478</v>
      </c>
      <c r="H1835" s="90"/>
      <c r="I1835" s="90"/>
      <c r="J1835" s="90"/>
      <c r="K1835" s="90"/>
      <c r="L1835" s="90"/>
      <c r="M1835" s="365"/>
      <c r="N1835" s="90"/>
      <c r="O1835" s="365"/>
      <c r="P1835" s="90"/>
    </row>
    <row r="1836" spans="1:16" ht="25.5">
      <c r="A1836" s="19">
        <v>176</v>
      </c>
      <c r="B1836" s="362" t="s">
        <v>2175</v>
      </c>
      <c r="C1836" s="363" t="s">
        <v>2176</v>
      </c>
      <c r="D1836" s="224" t="s">
        <v>122</v>
      </c>
      <c r="E1836" s="364">
        <v>2371.8000000000002</v>
      </c>
      <c r="F1836" s="90">
        <f>8-1-1-2-1-1</f>
        <v>2</v>
      </c>
      <c r="G1836" s="361">
        <f t="shared" si="103"/>
        <v>4743.6000000000004</v>
      </c>
      <c r="H1836" s="90"/>
      <c r="I1836" s="90"/>
      <c r="J1836" s="90"/>
      <c r="K1836" s="90"/>
      <c r="L1836" s="90"/>
      <c r="M1836" s="365"/>
      <c r="N1836" s="90"/>
      <c r="O1836" s="365"/>
      <c r="P1836" s="90"/>
    </row>
    <row r="1837" spans="1:16" ht="25.5">
      <c r="A1837" s="19">
        <v>177</v>
      </c>
      <c r="B1837" s="362" t="s">
        <v>2175</v>
      </c>
      <c r="C1837" s="363" t="s">
        <v>2177</v>
      </c>
      <c r="D1837" s="224" t="s">
        <v>122</v>
      </c>
      <c r="E1837" s="364">
        <v>2159.4</v>
      </c>
      <c r="F1837" s="90">
        <f>6-2-1</f>
        <v>3</v>
      </c>
      <c r="G1837" s="361">
        <f t="shared" si="103"/>
        <v>6478.2000000000007</v>
      </c>
      <c r="H1837" s="90"/>
      <c r="I1837" s="90"/>
      <c r="J1837" s="90"/>
      <c r="K1837" s="90"/>
      <c r="L1837" s="90"/>
      <c r="M1837" s="365"/>
      <c r="N1837" s="90"/>
      <c r="O1837" s="365"/>
      <c r="P1837" s="90"/>
    </row>
    <row r="1838" spans="1:16" ht="25.5">
      <c r="A1838" s="19">
        <v>178</v>
      </c>
      <c r="B1838" s="58" t="s">
        <v>1694</v>
      </c>
      <c r="C1838" s="29" t="s">
        <v>2178</v>
      </c>
      <c r="D1838" s="224" t="s">
        <v>122</v>
      </c>
      <c r="E1838" s="360">
        <v>2835.6</v>
      </c>
      <c r="F1838" s="19">
        <f>17-3-3-6-2</f>
        <v>3</v>
      </c>
      <c r="G1838" s="361">
        <f>F1838*E1838</f>
        <v>8506.7999999999993</v>
      </c>
      <c r="H1838" s="19"/>
      <c r="I1838" s="19"/>
      <c r="J1838" s="19"/>
      <c r="K1838" s="19"/>
      <c r="L1838" s="19"/>
      <c r="M1838" s="361"/>
      <c r="N1838" s="19"/>
      <c r="O1838" s="19"/>
      <c r="P1838" s="19"/>
    </row>
    <row r="1839" spans="1:16" ht="25.5">
      <c r="A1839" s="19">
        <v>179</v>
      </c>
      <c r="B1839" s="19" t="s">
        <v>1694</v>
      </c>
      <c r="C1839" s="29" t="s">
        <v>2179</v>
      </c>
      <c r="D1839" s="224" t="s">
        <v>122</v>
      </c>
      <c r="E1839" s="360">
        <v>3280.4</v>
      </c>
      <c r="F1839" s="19">
        <v>20</v>
      </c>
      <c r="G1839" s="361">
        <f>F1839*E1839</f>
        <v>65608</v>
      </c>
      <c r="H1839" s="19"/>
      <c r="I1839" s="19"/>
      <c r="J1839" s="19"/>
      <c r="K1839" s="19"/>
      <c r="L1839" s="19"/>
      <c r="M1839" s="361"/>
      <c r="N1839" s="19"/>
      <c r="O1839" s="19"/>
      <c r="P1839" s="19"/>
    </row>
    <row r="1840" spans="1:16" ht="25.5">
      <c r="A1840" s="19">
        <v>180</v>
      </c>
      <c r="B1840" s="19" t="s">
        <v>1694</v>
      </c>
      <c r="C1840" s="363" t="s">
        <v>2180</v>
      </c>
      <c r="D1840" s="224" t="s">
        <v>122</v>
      </c>
      <c r="E1840" s="364">
        <v>2891</v>
      </c>
      <c r="F1840" s="90">
        <v>20</v>
      </c>
      <c r="G1840" s="378">
        <f>F1840*E1840</f>
        <v>57820</v>
      </c>
      <c r="H1840" s="90"/>
      <c r="I1840" s="90"/>
      <c r="J1840" s="90"/>
      <c r="K1840" s="90"/>
      <c r="L1840" s="90"/>
      <c r="M1840" s="365"/>
      <c r="N1840" s="90"/>
      <c r="O1840" s="365"/>
      <c r="P1840" s="90"/>
    </row>
    <row r="1841" spans="1:16" ht="25.5">
      <c r="A1841" s="19">
        <v>181</v>
      </c>
      <c r="B1841" s="19" t="s">
        <v>2181</v>
      </c>
      <c r="C1841" s="363" t="s">
        <v>2182</v>
      </c>
      <c r="D1841" s="224" t="s">
        <v>122</v>
      </c>
      <c r="E1841" s="364">
        <v>2891</v>
      </c>
      <c r="F1841" s="90">
        <f>30-3-2</f>
        <v>25</v>
      </c>
      <c r="G1841" s="378">
        <f t="shared" si="103"/>
        <v>72275</v>
      </c>
      <c r="H1841" s="90"/>
      <c r="I1841" s="90"/>
      <c r="J1841" s="90"/>
      <c r="K1841" s="90"/>
      <c r="L1841" s="90"/>
      <c r="M1841" s="365"/>
      <c r="N1841" s="90"/>
      <c r="O1841" s="365"/>
      <c r="P1841" s="90"/>
    </row>
    <row r="1842" spans="1:16" ht="25.5">
      <c r="A1842" s="19">
        <v>182</v>
      </c>
      <c r="B1842" s="58" t="s">
        <v>2183</v>
      </c>
      <c r="C1842" s="363" t="s">
        <v>2184</v>
      </c>
      <c r="D1842" s="224" t="s">
        <v>122</v>
      </c>
      <c r="E1842" s="364">
        <v>2631.4</v>
      </c>
      <c r="F1842" s="90">
        <f>40-3-3-6-10-4</f>
        <v>14</v>
      </c>
      <c r="G1842" s="378">
        <f t="shared" si="103"/>
        <v>36839.599999999999</v>
      </c>
      <c r="H1842" s="90"/>
      <c r="I1842" s="90"/>
      <c r="J1842" s="90"/>
      <c r="K1842" s="90"/>
      <c r="L1842" s="90"/>
      <c r="M1842" s="365"/>
      <c r="N1842" s="90"/>
      <c r="O1842" s="365"/>
      <c r="P1842" s="90"/>
    </row>
    <row r="1843" spans="1:16" ht="25.5">
      <c r="A1843" s="19">
        <v>183</v>
      </c>
      <c r="B1843" s="362" t="s">
        <v>355</v>
      </c>
      <c r="C1843" s="363" t="s">
        <v>2185</v>
      </c>
      <c r="D1843" s="224" t="s">
        <v>122</v>
      </c>
      <c r="E1843" s="364">
        <v>2230.1999999999998</v>
      </c>
      <c r="F1843" s="90">
        <f>6-2-1-2</f>
        <v>1</v>
      </c>
      <c r="G1843" s="361">
        <f>F1843*E1843</f>
        <v>2230.1999999999998</v>
      </c>
      <c r="H1843" s="90"/>
      <c r="I1843" s="90"/>
      <c r="J1843" s="90"/>
      <c r="K1843" s="90"/>
      <c r="L1843" s="90"/>
      <c r="M1843" s="365"/>
      <c r="N1843" s="90"/>
      <c r="O1843" s="365"/>
      <c r="P1843" s="90"/>
    </row>
    <row r="1844" spans="1:16" ht="25.5">
      <c r="A1844" s="19">
        <v>184</v>
      </c>
      <c r="B1844" s="2" t="s">
        <v>2186</v>
      </c>
      <c r="C1844" s="363" t="s">
        <v>2187</v>
      </c>
      <c r="D1844" s="224" t="s">
        <v>122</v>
      </c>
      <c r="E1844" s="364">
        <v>46020</v>
      </c>
      <c r="F1844" s="90">
        <f>4-2-1</f>
        <v>1</v>
      </c>
      <c r="G1844" s="365">
        <f>F1844*E1844</f>
        <v>46020</v>
      </c>
      <c r="H1844" s="90"/>
      <c r="I1844" s="90"/>
      <c r="J1844" s="90"/>
      <c r="K1844" s="90"/>
      <c r="L1844" s="90"/>
      <c r="M1844" s="365"/>
      <c r="N1844" s="90"/>
      <c r="O1844" s="365"/>
      <c r="P1844" s="90"/>
    </row>
    <row r="1845" spans="1:16">
      <c r="A1845" s="19">
        <v>185</v>
      </c>
      <c r="B1845" s="379" t="s">
        <v>2188</v>
      </c>
      <c r="C1845" s="363" t="s">
        <v>2189</v>
      </c>
      <c r="D1845" s="224" t="s">
        <v>122</v>
      </c>
      <c r="E1845" s="364">
        <v>200</v>
      </c>
      <c r="F1845" s="90"/>
      <c r="G1845" s="361"/>
      <c r="H1845" s="90"/>
      <c r="I1845" s="90"/>
      <c r="J1845" s="90"/>
      <c r="K1845" s="90"/>
      <c r="L1845" s="90"/>
      <c r="M1845" s="365"/>
      <c r="N1845" s="90">
        <v>6</v>
      </c>
      <c r="O1845" s="365">
        <f>N1845*E1845</f>
        <v>1200</v>
      </c>
      <c r="P1845" s="90"/>
    </row>
    <row r="1846" spans="1:16">
      <c r="A1846" s="19">
        <v>186</v>
      </c>
      <c r="B1846" s="19" t="s">
        <v>2190</v>
      </c>
      <c r="C1846" s="368" t="s">
        <v>2191</v>
      </c>
      <c r="D1846" s="224" t="s">
        <v>122</v>
      </c>
      <c r="E1846" s="373">
        <v>1814</v>
      </c>
      <c r="F1846" s="19">
        <v>3</v>
      </c>
      <c r="G1846" s="361">
        <f>F1846*E1846</f>
        <v>5442</v>
      </c>
      <c r="H1846" s="19"/>
      <c r="I1846" s="19"/>
      <c r="J1846" s="19"/>
      <c r="K1846" s="19"/>
      <c r="L1846" s="19"/>
      <c r="M1846" s="361"/>
      <c r="N1846" s="19"/>
      <c r="O1846" s="19"/>
      <c r="P1846" s="19"/>
    </row>
    <row r="1847" spans="1:16">
      <c r="A1847" s="19">
        <v>187</v>
      </c>
      <c r="B1847" s="366" t="s">
        <v>2192</v>
      </c>
      <c r="C1847" s="363" t="s">
        <v>2193</v>
      </c>
      <c r="D1847" s="224" t="s">
        <v>122</v>
      </c>
      <c r="E1847" s="364">
        <v>2000</v>
      </c>
      <c r="F1847" s="90"/>
      <c r="G1847" s="365"/>
      <c r="H1847" s="90"/>
      <c r="I1847" s="90"/>
      <c r="J1847" s="90"/>
      <c r="K1847" s="90"/>
      <c r="L1847" s="90"/>
      <c r="M1847" s="365"/>
      <c r="N1847" s="90">
        <v>1</v>
      </c>
      <c r="O1847" s="365">
        <v>2000</v>
      </c>
      <c r="P1847" s="90"/>
    </row>
    <row r="1848" spans="1:16">
      <c r="A1848" s="19">
        <v>188</v>
      </c>
      <c r="B1848" s="19" t="s">
        <v>208</v>
      </c>
      <c r="C1848" s="363" t="s">
        <v>2194</v>
      </c>
      <c r="D1848" s="224" t="s">
        <v>2195</v>
      </c>
      <c r="E1848" s="364">
        <v>25</v>
      </c>
      <c r="F1848" s="90"/>
      <c r="G1848" s="361"/>
      <c r="H1848" s="90"/>
      <c r="I1848" s="90"/>
      <c r="J1848" s="90"/>
      <c r="K1848" s="90"/>
      <c r="L1848" s="90"/>
      <c r="M1848" s="365"/>
      <c r="N1848" s="90">
        <f>4180-1672+2200-1100-1254-418-8-7-24-12-9-209-8-9</f>
        <v>1650</v>
      </c>
      <c r="O1848" s="365">
        <f>N1848*E1848</f>
        <v>41250</v>
      </c>
      <c r="P1848" s="90"/>
    </row>
    <row r="1849" spans="1:16">
      <c r="A1849" s="19">
        <v>189</v>
      </c>
      <c r="B1849" s="366" t="s">
        <v>2188</v>
      </c>
      <c r="C1849" s="363" t="s">
        <v>1802</v>
      </c>
      <c r="D1849" s="224" t="s">
        <v>122</v>
      </c>
      <c r="E1849" s="364">
        <v>200</v>
      </c>
      <c r="F1849" s="90">
        <v>9</v>
      </c>
      <c r="G1849" s="365">
        <f>E1849*F1849</f>
        <v>1800</v>
      </c>
      <c r="H1849" s="90"/>
      <c r="I1849" s="90"/>
      <c r="J1849" s="90"/>
      <c r="K1849" s="90"/>
      <c r="L1849" s="90"/>
      <c r="M1849" s="365"/>
      <c r="N1849" s="90"/>
      <c r="O1849" s="365"/>
      <c r="P1849" s="90"/>
    </row>
    <row r="1850" spans="1:16">
      <c r="A1850" s="19">
        <v>190</v>
      </c>
      <c r="B1850" s="19" t="s">
        <v>2196</v>
      </c>
      <c r="C1850" s="28" t="s">
        <v>2197</v>
      </c>
      <c r="D1850" s="224" t="s">
        <v>122</v>
      </c>
      <c r="E1850" s="367">
        <v>20</v>
      </c>
      <c r="F1850" s="19"/>
      <c r="G1850" s="19"/>
      <c r="H1850" s="19"/>
      <c r="I1850" s="19"/>
      <c r="J1850" s="19"/>
      <c r="K1850" s="19"/>
      <c r="L1850" s="19">
        <v>2</v>
      </c>
      <c r="M1850" s="361">
        <f t="shared" ref="M1850:M1868" si="104">L1850*E1850</f>
        <v>40</v>
      </c>
      <c r="N1850" s="19"/>
      <c r="O1850" s="19"/>
      <c r="P1850" s="19"/>
    </row>
    <row r="1851" spans="1:16">
      <c r="A1851" s="19">
        <v>191</v>
      </c>
      <c r="B1851" s="19"/>
      <c r="C1851" s="28" t="s">
        <v>2198</v>
      </c>
      <c r="D1851" s="224" t="s">
        <v>122</v>
      </c>
      <c r="E1851" s="367">
        <v>10</v>
      </c>
      <c r="F1851" s="19"/>
      <c r="G1851" s="19"/>
      <c r="H1851" s="19"/>
      <c r="I1851" s="19"/>
      <c r="J1851" s="19"/>
      <c r="K1851" s="19"/>
      <c r="L1851" s="19">
        <v>8</v>
      </c>
      <c r="M1851" s="361">
        <f t="shared" si="104"/>
        <v>80</v>
      </c>
      <c r="N1851" s="19"/>
      <c r="O1851" s="19"/>
      <c r="P1851" s="19"/>
    </row>
    <row r="1852" spans="1:16">
      <c r="A1852" s="19">
        <v>192</v>
      </c>
      <c r="B1852" s="19"/>
      <c r="C1852" s="28" t="s">
        <v>2199</v>
      </c>
      <c r="D1852" s="224" t="s">
        <v>122</v>
      </c>
      <c r="E1852" s="367">
        <v>5</v>
      </c>
      <c r="F1852" s="19"/>
      <c r="G1852" s="19"/>
      <c r="H1852" s="19"/>
      <c r="I1852" s="19"/>
      <c r="J1852" s="19"/>
      <c r="K1852" s="19"/>
      <c r="L1852" s="19">
        <v>40</v>
      </c>
      <c r="M1852" s="361">
        <f t="shared" si="104"/>
        <v>200</v>
      </c>
      <c r="N1852" s="19"/>
      <c r="O1852" s="19"/>
      <c r="P1852" s="19"/>
    </row>
    <row r="1853" spans="1:16">
      <c r="A1853" s="19">
        <v>193</v>
      </c>
      <c r="B1853" s="19"/>
      <c r="C1853" s="28" t="s">
        <v>2200</v>
      </c>
      <c r="D1853" s="224" t="s">
        <v>122</v>
      </c>
      <c r="E1853" s="367">
        <v>200</v>
      </c>
      <c r="F1853" s="19"/>
      <c r="G1853" s="19"/>
      <c r="H1853" s="19"/>
      <c r="I1853" s="19"/>
      <c r="J1853" s="19"/>
      <c r="K1853" s="19"/>
      <c r="L1853" s="19">
        <v>8</v>
      </c>
      <c r="M1853" s="361">
        <f t="shared" si="104"/>
        <v>1600</v>
      </c>
      <c r="N1853" s="19"/>
      <c r="O1853" s="19"/>
      <c r="P1853" s="19"/>
    </row>
    <row r="1854" spans="1:16">
      <c r="A1854" s="19">
        <v>194</v>
      </c>
      <c r="B1854" s="19"/>
      <c r="C1854" s="28" t="s">
        <v>2201</v>
      </c>
      <c r="D1854" s="224" t="s">
        <v>122</v>
      </c>
      <c r="E1854" s="367">
        <v>30</v>
      </c>
      <c r="F1854" s="19"/>
      <c r="G1854" s="19"/>
      <c r="H1854" s="19"/>
      <c r="I1854" s="19"/>
      <c r="J1854" s="19"/>
      <c r="K1854" s="19"/>
      <c r="L1854" s="19">
        <v>3</v>
      </c>
      <c r="M1854" s="361">
        <f t="shared" si="104"/>
        <v>90</v>
      </c>
      <c r="N1854" s="19"/>
      <c r="O1854" s="19"/>
      <c r="P1854" s="19"/>
    </row>
    <row r="1855" spans="1:16">
      <c r="A1855" s="19">
        <v>195</v>
      </c>
      <c r="B1855" s="19"/>
      <c r="C1855" s="28" t="s">
        <v>2202</v>
      </c>
      <c r="D1855" s="224" t="s">
        <v>122</v>
      </c>
      <c r="E1855" s="367">
        <v>20</v>
      </c>
      <c r="F1855" s="19"/>
      <c r="G1855" s="19"/>
      <c r="H1855" s="19"/>
      <c r="I1855" s="19"/>
      <c r="J1855" s="19"/>
      <c r="K1855" s="19"/>
      <c r="L1855" s="19">
        <v>1</v>
      </c>
      <c r="M1855" s="361">
        <f t="shared" si="104"/>
        <v>20</v>
      </c>
      <c r="N1855" s="19"/>
      <c r="O1855" s="19"/>
      <c r="P1855" s="19"/>
    </row>
    <row r="1856" spans="1:16">
      <c r="A1856" s="19">
        <v>196</v>
      </c>
      <c r="B1856" s="19"/>
      <c r="C1856" s="28" t="s">
        <v>2203</v>
      </c>
      <c r="D1856" s="224" t="s">
        <v>122</v>
      </c>
      <c r="E1856" s="367">
        <v>100</v>
      </c>
      <c r="F1856" s="19"/>
      <c r="G1856" s="19"/>
      <c r="H1856" s="19"/>
      <c r="I1856" s="19"/>
      <c r="J1856" s="19"/>
      <c r="K1856" s="19"/>
      <c r="L1856" s="19">
        <v>6</v>
      </c>
      <c r="M1856" s="361">
        <f t="shared" si="104"/>
        <v>600</v>
      </c>
      <c r="N1856" s="19"/>
      <c r="O1856" s="19"/>
      <c r="P1856" s="19"/>
    </row>
    <row r="1857" spans="1:16">
      <c r="A1857" s="19">
        <v>197</v>
      </c>
      <c r="B1857" s="19"/>
      <c r="C1857" s="28" t="s">
        <v>2204</v>
      </c>
      <c r="D1857" s="224" t="s">
        <v>403</v>
      </c>
      <c r="E1857" s="367">
        <v>5</v>
      </c>
      <c r="F1857" s="19"/>
      <c r="G1857" s="19"/>
      <c r="H1857" s="19"/>
      <c r="I1857" s="19"/>
      <c r="J1857" s="19"/>
      <c r="K1857" s="19"/>
      <c r="L1857" s="19">
        <v>18</v>
      </c>
      <c r="M1857" s="361">
        <f t="shared" si="104"/>
        <v>90</v>
      </c>
      <c r="N1857" s="19"/>
      <c r="O1857" s="19"/>
      <c r="P1857" s="19"/>
    </row>
    <row r="1858" spans="1:16">
      <c r="A1858" s="19">
        <v>198</v>
      </c>
      <c r="B1858" s="19"/>
      <c r="C1858" s="28" t="s">
        <v>2205</v>
      </c>
      <c r="D1858" s="224" t="s">
        <v>122</v>
      </c>
      <c r="E1858" s="367">
        <v>5</v>
      </c>
      <c r="F1858" s="19"/>
      <c r="G1858" s="19"/>
      <c r="H1858" s="19"/>
      <c r="I1858" s="19"/>
      <c r="J1858" s="19"/>
      <c r="K1858" s="19"/>
      <c r="L1858" s="19">
        <v>113</v>
      </c>
      <c r="M1858" s="361">
        <f t="shared" si="104"/>
        <v>565</v>
      </c>
      <c r="N1858" s="19"/>
      <c r="O1858" s="19"/>
      <c r="P1858" s="19"/>
    </row>
    <row r="1859" spans="1:16">
      <c r="A1859" s="19">
        <v>199</v>
      </c>
      <c r="B1859" s="19"/>
      <c r="C1859" s="28" t="s">
        <v>2206</v>
      </c>
      <c r="D1859" s="224" t="s">
        <v>122</v>
      </c>
      <c r="E1859" s="367">
        <v>1</v>
      </c>
      <c r="F1859" s="19"/>
      <c r="G1859" s="19"/>
      <c r="H1859" s="19"/>
      <c r="I1859" s="19"/>
      <c r="J1859" s="19"/>
      <c r="K1859" s="19"/>
      <c r="L1859" s="19">
        <v>15</v>
      </c>
      <c r="M1859" s="361">
        <f t="shared" si="104"/>
        <v>15</v>
      </c>
      <c r="N1859" s="19"/>
      <c r="O1859" s="19"/>
      <c r="P1859" s="19"/>
    </row>
    <row r="1860" spans="1:16">
      <c r="A1860" s="19">
        <v>200</v>
      </c>
      <c r="B1860" s="19"/>
      <c r="C1860" s="28" t="s">
        <v>2207</v>
      </c>
      <c r="D1860" s="224" t="s">
        <v>122</v>
      </c>
      <c r="E1860" s="367">
        <v>1</v>
      </c>
      <c r="F1860" s="19"/>
      <c r="G1860" s="19"/>
      <c r="H1860" s="19"/>
      <c r="I1860" s="19"/>
      <c r="J1860" s="19"/>
      <c r="K1860" s="19"/>
      <c r="L1860" s="19">
        <v>20</v>
      </c>
      <c r="M1860" s="361">
        <f t="shared" si="104"/>
        <v>20</v>
      </c>
      <c r="N1860" s="19"/>
      <c r="O1860" s="19"/>
      <c r="P1860" s="19"/>
    </row>
    <row r="1861" spans="1:16">
      <c r="A1861" s="19">
        <v>201</v>
      </c>
      <c r="B1861" s="19"/>
      <c r="C1861" s="28" t="s">
        <v>2208</v>
      </c>
      <c r="D1861" s="224" t="s">
        <v>122</v>
      </c>
      <c r="E1861" s="367">
        <v>1</v>
      </c>
      <c r="F1861" s="19"/>
      <c r="G1861" s="19"/>
      <c r="H1861" s="19"/>
      <c r="I1861" s="19"/>
      <c r="J1861" s="19"/>
      <c r="K1861" s="19"/>
      <c r="L1861" s="19">
        <v>15</v>
      </c>
      <c r="M1861" s="361">
        <f t="shared" si="104"/>
        <v>15</v>
      </c>
      <c r="N1861" s="19"/>
      <c r="O1861" s="19"/>
      <c r="P1861" s="19"/>
    </row>
    <row r="1862" spans="1:16">
      <c r="A1862" s="19">
        <v>202</v>
      </c>
      <c r="B1862" s="19"/>
      <c r="C1862" s="28" t="s">
        <v>2209</v>
      </c>
      <c r="D1862" s="224" t="s">
        <v>122</v>
      </c>
      <c r="E1862" s="367">
        <v>1</v>
      </c>
      <c r="F1862" s="19"/>
      <c r="G1862" s="19"/>
      <c r="H1862" s="19"/>
      <c r="I1862" s="19"/>
      <c r="J1862" s="19"/>
      <c r="K1862" s="19"/>
      <c r="L1862" s="19">
        <v>10</v>
      </c>
      <c r="M1862" s="361">
        <f t="shared" si="104"/>
        <v>10</v>
      </c>
      <c r="N1862" s="19"/>
      <c r="O1862" s="19"/>
      <c r="P1862" s="19"/>
    </row>
    <row r="1863" spans="1:16">
      <c r="A1863" s="19">
        <v>203</v>
      </c>
      <c r="B1863" s="19"/>
      <c r="C1863" s="28" t="s">
        <v>2210</v>
      </c>
      <c r="D1863" s="224" t="s">
        <v>122</v>
      </c>
      <c r="E1863" s="367">
        <v>1</v>
      </c>
      <c r="F1863" s="19"/>
      <c r="G1863" s="19"/>
      <c r="H1863" s="19"/>
      <c r="I1863" s="19"/>
      <c r="J1863" s="19"/>
      <c r="K1863" s="19"/>
      <c r="L1863" s="19">
        <v>14</v>
      </c>
      <c r="M1863" s="361">
        <f t="shared" si="104"/>
        <v>14</v>
      </c>
      <c r="N1863" s="19"/>
      <c r="O1863" s="19"/>
      <c r="P1863" s="19"/>
    </row>
    <row r="1864" spans="1:16">
      <c r="A1864" s="19">
        <v>204</v>
      </c>
      <c r="B1864" s="19"/>
      <c r="C1864" s="28" t="s">
        <v>2211</v>
      </c>
      <c r="D1864" s="224" t="s">
        <v>122</v>
      </c>
      <c r="E1864" s="367">
        <v>1</v>
      </c>
      <c r="F1864" s="19"/>
      <c r="G1864" s="19"/>
      <c r="H1864" s="19"/>
      <c r="I1864" s="19"/>
      <c r="J1864" s="19"/>
      <c r="K1864" s="19"/>
      <c r="L1864" s="19">
        <v>15</v>
      </c>
      <c r="M1864" s="361">
        <f t="shared" si="104"/>
        <v>15</v>
      </c>
      <c r="N1864" s="19"/>
      <c r="O1864" s="19"/>
      <c r="P1864" s="19"/>
    </row>
    <row r="1865" spans="1:16">
      <c r="A1865" s="19">
        <v>205</v>
      </c>
      <c r="B1865" s="19"/>
      <c r="C1865" s="28" t="s">
        <v>2212</v>
      </c>
      <c r="D1865" s="224" t="s">
        <v>122</v>
      </c>
      <c r="E1865" s="367">
        <v>1</v>
      </c>
      <c r="F1865" s="19"/>
      <c r="G1865" s="19"/>
      <c r="H1865" s="19"/>
      <c r="I1865" s="19"/>
      <c r="J1865" s="19"/>
      <c r="K1865" s="19"/>
      <c r="L1865" s="19">
        <v>15</v>
      </c>
      <c r="M1865" s="361">
        <f t="shared" si="104"/>
        <v>15</v>
      </c>
      <c r="N1865" s="19"/>
      <c r="O1865" s="19"/>
      <c r="P1865" s="19"/>
    </row>
    <row r="1866" spans="1:16">
      <c r="A1866" s="19">
        <v>206</v>
      </c>
      <c r="B1866" s="19"/>
      <c r="C1866" s="28" t="s">
        <v>2213</v>
      </c>
      <c r="D1866" s="224" t="s">
        <v>122</v>
      </c>
      <c r="E1866" s="367">
        <v>1</v>
      </c>
      <c r="F1866" s="19"/>
      <c r="G1866" s="19"/>
      <c r="H1866" s="19"/>
      <c r="I1866" s="19"/>
      <c r="J1866" s="19"/>
      <c r="K1866" s="19"/>
      <c r="L1866" s="19">
        <v>30</v>
      </c>
      <c r="M1866" s="361">
        <f t="shared" si="104"/>
        <v>30</v>
      </c>
      <c r="N1866" s="19"/>
      <c r="O1866" s="19"/>
      <c r="P1866" s="19"/>
    </row>
    <row r="1867" spans="1:16">
      <c r="A1867" s="19">
        <v>207</v>
      </c>
      <c r="B1867" s="19"/>
      <c r="C1867" s="28" t="s">
        <v>2214</v>
      </c>
      <c r="D1867" s="224" t="s">
        <v>122</v>
      </c>
      <c r="E1867" s="367">
        <v>50</v>
      </c>
      <c r="F1867" s="19"/>
      <c r="G1867" s="19"/>
      <c r="H1867" s="19"/>
      <c r="I1867" s="19"/>
      <c r="J1867" s="19"/>
      <c r="K1867" s="19"/>
      <c r="L1867" s="19">
        <v>4</v>
      </c>
      <c r="M1867" s="361">
        <f t="shared" si="104"/>
        <v>200</v>
      </c>
      <c r="N1867" s="19"/>
      <c r="O1867" s="19"/>
      <c r="P1867" s="19"/>
    </row>
    <row r="1868" spans="1:16">
      <c r="A1868" s="19">
        <v>208</v>
      </c>
      <c r="B1868" s="19"/>
      <c r="C1868" s="29" t="s">
        <v>2215</v>
      </c>
      <c r="D1868" s="231" t="s">
        <v>122</v>
      </c>
      <c r="E1868" s="370">
        <v>250</v>
      </c>
      <c r="F1868" s="19"/>
      <c r="G1868" s="19"/>
      <c r="H1868" s="19"/>
      <c r="I1868" s="19"/>
      <c r="J1868" s="19"/>
      <c r="K1868" s="19"/>
      <c r="L1868" s="19">
        <v>30</v>
      </c>
      <c r="M1868" s="361">
        <f t="shared" si="104"/>
        <v>7500</v>
      </c>
      <c r="N1868" s="19"/>
      <c r="O1868" s="19"/>
      <c r="P1868" s="19"/>
    </row>
    <row r="1869" spans="1:16">
      <c r="A1869" s="19">
        <v>209</v>
      </c>
      <c r="B1869" s="19"/>
      <c r="C1869" s="19" t="s">
        <v>2216</v>
      </c>
      <c r="D1869" s="224" t="s">
        <v>122</v>
      </c>
      <c r="E1869" s="373">
        <v>1021.5</v>
      </c>
      <c r="F1869" s="19">
        <v>4</v>
      </c>
      <c r="G1869" s="361">
        <f>F1869*E1869</f>
        <v>4086</v>
      </c>
      <c r="H1869" s="19"/>
      <c r="I1869" s="19"/>
      <c r="J1869" s="19"/>
      <c r="K1869" s="19"/>
      <c r="L1869" s="19"/>
      <c r="M1869" s="361"/>
      <c r="N1869" s="19"/>
      <c r="O1869" s="19"/>
      <c r="P1869" s="19"/>
    </row>
    <row r="1870" spans="1:16">
      <c r="A1870" s="19">
        <v>210</v>
      </c>
      <c r="B1870" s="19"/>
      <c r="C1870" s="28" t="s">
        <v>2217</v>
      </c>
      <c r="D1870" s="224" t="s">
        <v>122</v>
      </c>
      <c r="E1870" s="367">
        <v>100</v>
      </c>
      <c r="F1870" s="19"/>
      <c r="G1870" s="19"/>
      <c r="H1870" s="19"/>
      <c r="I1870" s="19"/>
      <c r="J1870" s="19"/>
      <c r="K1870" s="19"/>
      <c r="L1870" s="19">
        <v>41</v>
      </c>
      <c r="M1870" s="361">
        <f t="shared" ref="M1870:M1875" si="105">L1870*E1870</f>
        <v>4100</v>
      </c>
      <c r="N1870" s="19"/>
      <c r="O1870" s="19"/>
      <c r="P1870" s="19"/>
    </row>
    <row r="1871" spans="1:16" ht="25.5">
      <c r="A1871" s="19">
        <v>211</v>
      </c>
      <c r="B1871" s="19"/>
      <c r="C1871" s="28" t="s">
        <v>2218</v>
      </c>
      <c r="D1871" s="224" t="s">
        <v>122</v>
      </c>
      <c r="E1871" s="367">
        <v>100</v>
      </c>
      <c r="F1871" s="19"/>
      <c r="G1871" s="19"/>
      <c r="H1871" s="19"/>
      <c r="I1871" s="19"/>
      <c r="J1871" s="19"/>
      <c r="K1871" s="19"/>
      <c r="L1871" s="19">
        <v>29</v>
      </c>
      <c r="M1871" s="361">
        <f t="shared" si="105"/>
        <v>2900</v>
      </c>
      <c r="N1871" s="19"/>
      <c r="O1871" s="19"/>
      <c r="P1871" s="19"/>
    </row>
    <row r="1872" spans="1:16" ht="25.5">
      <c r="A1872" s="19">
        <v>212</v>
      </c>
      <c r="B1872" s="19"/>
      <c r="C1872" s="28" t="s">
        <v>2219</v>
      </c>
      <c r="D1872" s="224" t="s">
        <v>122</v>
      </c>
      <c r="E1872" s="367">
        <v>50</v>
      </c>
      <c r="F1872" s="19"/>
      <c r="G1872" s="19"/>
      <c r="H1872" s="19"/>
      <c r="I1872" s="19"/>
      <c r="J1872" s="19"/>
      <c r="K1872" s="19"/>
      <c r="L1872" s="19">
        <v>34</v>
      </c>
      <c r="M1872" s="361">
        <f t="shared" si="105"/>
        <v>1700</v>
      </c>
      <c r="N1872" s="19"/>
      <c r="O1872" s="19"/>
      <c r="P1872" s="19"/>
    </row>
    <row r="1873" spans="1:16" ht="25.5">
      <c r="A1873" s="19">
        <v>213</v>
      </c>
      <c r="B1873" s="19"/>
      <c r="C1873" s="28" t="s">
        <v>2220</v>
      </c>
      <c r="D1873" s="224" t="s">
        <v>122</v>
      </c>
      <c r="E1873" s="367">
        <v>50</v>
      </c>
      <c r="F1873" s="19"/>
      <c r="G1873" s="19"/>
      <c r="H1873" s="19"/>
      <c r="I1873" s="19"/>
      <c r="J1873" s="19"/>
      <c r="K1873" s="19"/>
      <c r="L1873" s="19">
        <v>34</v>
      </c>
      <c r="M1873" s="361">
        <f t="shared" si="105"/>
        <v>1700</v>
      </c>
      <c r="N1873" s="19"/>
      <c r="O1873" s="19"/>
      <c r="P1873" s="19"/>
    </row>
    <row r="1874" spans="1:16">
      <c r="A1874" s="19">
        <v>214</v>
      </c>
      <c r="B1874" s="19"/>
      <c r="C1874" s="28" t="s">
        <v>2221</v>
      </c>
      <c r="D1874" s="224" t="s">
        <v>122</v>
      </c>
      <c r="E1874" s="367">
        <v>20</v>
      </c>
      <c r="F1874" s="19"/>
      <c r="G1874" s="19"/>
      <c r="H1874" s="19"/>
      <c r="I1874" s="19"/>
      <c r="J1874" s="19"/>
      <c r="K1874" s="19"/>
      <c r="L1874" s="19">
        <v>287</v>
      </c>
      <c r="M1874" s="361">
        <f t="shared" si="105"/>
        <v>5740</v>
      </c>
      <c r="N1874" s="19"/>
      <c r="O1874" s="19"/>
      <c r="P1874" s="19"/>
    </row>
    <row r="1875" spans="1:16">
      <c r="A1875" s="19">
        <v>215</v>
      </c>
      <c r="B1875" s="19"/>
      <c r="C1875" s="28" t="s">
        <v>2222</v>
      </c>
      <c r="D1875" s="224" t="s">
        <v>122</v>
      </c>
      <c r="E1875" s="367">
        <v>15</v>
      </c>
      <c r="F1875" s="19"/>
      <c r="G1875" s="19"/>
      <c r="H1875" s="19"/>
      <c r="I1875" s="19"/>
      <c r="J1875" s="19"/>
      <c r="K1875" s="19"/>
      <c r="L1875" s="19">
        <v>37</v>
      </c>
      <c r="M1875" s="361">
        <f t="shared" si="105"/>
        <v>555</v>
      </c>
      <c r="N1875" s="19"/>
      <c r="O1875" s="19"/>
      <c r="P1875" s="19"/>
    </row>
    <row r="1876" spans="1:16">
      <c r="A1876" s="19">
        <v>216</v>
      </c>
      <c r="B1876" s="19"/>
      <c r="C1876" s="28" t="s">
        <v>2223</v>
      </c>
      <c r="D1876" s="224" t="s">
        <v>122</v>
      </c>
      <c r="E1876" s="367">
        <v>100</v>
      </c>
      <c r="F1876" s="19">
        <v>4</v>
      </c>
      <c r="G1876" s="361">
        <f>F1876*E1876</f>
        <v>400</v>
      </c>
      <c r="H1876" s="19"/>
      <c r="I1876" s="19"/>
      <c r="J1876" s="19"/>
      <c r="K1876" s="19"/>
      <c r="L1876" s="19"/>
      <c r="M1876" s="361"/>
      <c r="N1876" s="19"/>
      <c r="O1876" s="19"/>
      <c r="P1876" s="19"/>
    </row>
    <row r="1877" spans="1:16">
      <c r="A1877" s="19">
        <v>217</v>
      </c>
      <c r="B1877" s="19"/>
      <c r="C1877" s="28" t="s">
        <v>2224</v>
      </c>
      <c r="D1877" s="224" t="s">
        <v>122</v>
      </c>
      <c r="E1877" s="367">
        <v>1000</v>
      </c>
      <c r="F1877" s="19"/>
      <c r="G1877" s="19"/>
      <c r="H1877" s="19"/>
      <c r="I1877" s="19"/>
      <c r="J1877" s="19"/>
      <c r="K1877" s="19"/>
      <c r="L1877" s="19">
        <v>9</v>
      </c>
      <c r="M1877" s="361">
        <f>L1877*E1877</f>
        <v>9000</v>
      </c>
      <c r="N1877" s="19"/>
      <c r="O1877" s="19"/>
      <c r="P1877" s="19"/>
    </row>
    <row r="1878" spans="1:16">
      <c r="A1878" s="19">
        <v>218</v>
      </c>
      <c r="B1878" s="19"/>
      <c r="C1878" s="28" t="s">
        <v>2225</v>
      </c>
      <c r="D1878" s="224" t="s">
        <v>122</v>
      </c>
      <c r="E1878" s="367">
        <v>5000</v>
      </c>
      <c r="F1878" s="19"/>
      <c r="G1878" s="19"/>
      <c r="H1878" s="19">
        <v>1</v>
      </c>
      <c r="I1878" s="361">
        <f>H1878*E1878</f>
        <v>5000</v>
      </c>
      <c r="J1878" s="19"/>
      <c r="K1878" s="19"/>
      <c r="L1878" s="19"/>
      <c r="M1878" s="361"/>
      <c r="N1878" s="19"/>
      <c r="O1878" s="19"/>
      <c r="P1878" s="19"/>
    </row>
    <row r="1879" spans="1:16" ht="25.5">
      <c r="A1879" s="19">
        <v>219</v>
      </c>
      <c r="B1879" s="19"/>
      <c r="C1879" s="29" t="s">
        <v>2226</v>
      </c>
      <c r="D1879" s="231" t="s">
        <v>122</v>
      </c>
      <c r="E1879" s="370">
        <v>600</v>
      </c>
      <c r="F1879" s="19"/>
      <c r="G1879" s="19"/>
      <c r="H1879" s="19"/>
      <c r="I1879" s="19"/>
      <c r="J1879" s="19">
        <v>59</v>
      </c>
      <c r="K1879" s="361">
        <f>J1879*E1879</f>
        <v>35400</v>
      </c>
      <c r="L1879" s="19"/>
      <c r="M1879" s="361"/>
      <c r="N1879" s="19"/>
      <c r="O1879" s="19"/>
      <c r="P1879" s="19"/>
    </row>
    <row r="1880" spans="1:16">
      <c r="A1880" s="19">
        <v>220</v>
      </c>
      <c r="B1880" s="19"/>
      <c r="C1880" s="19" t="s">
        <v>2227</v>
      </c>
      <c r="D1880" s="224" t="s">
        <v>28</v>
      </c>
      <c r="E1880" s="360">
        <v>1177.05</v>
      </c>
      <c r="F1880" s="19">
        <v>12</v>
      </c>
      <c r="G1880" s="361">
        <f>F1880*E1880</f>
        <v>14124.599999999999</v>
      </c>
      <c r="H1880" s="19"/>
      <c r="I1880" s="19"/>
      <c r="J1880" s="19"/>
      <c r="K1880" s="19"/>
      <c r="L1880" s="19"/>
      <c r="M1880" s="361"/>
      <c r="N1880" s="19"/>
      <c r="O1880" s="19"/>
      <c r="P1880" s="19"/>
    </row>
    <row r="1881" spans="1:16">
      <c r="A1881" s="19">
        <v>221</v>
      </c>
      <c r="B1881" s="19"/>
      <c r="C1881" s="29" t="s">
        <v>2228</v>
      </c>
      <c r="D1881" s="224" t="s">
        <v>1526</v>
      </c>
      <c r="E1881" s="360">
        <v>4</v>
      </c>
      <c r="F1881" s="19"/>
      <c r="G1881" s="19"/>
      <c r="H1881" s="19"/>
      <c r="I1881" s="19"/>
      <c r="J1881" s="19"/>
      <c r="K1881" s="19"/>
      <c r="L1881" s="19">
        <f>2420-45-20-85-165-39-15-12-22-24-110-12-38-371-50-330-470-27</f>
        <v>585</v>
      </c>
      <c r="M1881" s="361">
        <f>L1881*E1881</f>
        <v>2340</v>
      </c>
      <c r="N1881" s="19"/>
      <c r="O1881" s="19"/>
      <c r="P1881" s="19"/>
    </row>
    <row r="1882" spans="1:16">
      <c r="A1882" s="276" t="s">
        <v>2229</v>
      </c>
      <c r="B1882" s="277"/>
      <c r="C1882" s="19"/>
      <c r="D1882" s="19"/>
      <c r="E1882" s="19"/>
      <c r="F1882" s="19"/>
      <c r="G1882" s="32">
        <f>SUM(G1661:G1881)</f>
        <v>1153291.226</v>
      </c>
      <c r="H1882" s="32"/>
      <c r="I1882" s="32">
        <f>SUM(I1661:I1881)</f>
        <v>11000</v>
      </c>
      <c r="J1882" s="32"/>
      <c r="K1882" s="32">
        <f>SUM(K1661:K1881)</f>
        <v>2036564</v>
      </c>
      <c r="L1882" s="32"/>
      <c r="M1882" s="32">
        <f>SUM(M1661:M1881)</f>
        <v>2236718.9999999995</v>
      </c>
      <c r="N1882" s="32"/>
      <c r="O1882" s="32">
        <f>SUM(O1661:O1881)</f>
        <v>79360</v>
      </c>
      <c r="P1882" s="19"/>
    </row>
    <row r="1883" spans="1:16">
      <c r="A1883" s="276" t="s">
        <v>2230</v>
      </c>
      <c r="B1883" s="277"/>
      <c r="C1883" s="19"/>
      <c r="D1883" s="19"/>
      <c r="E1883" s="19"/>
      <c r="F1883" s="19"/>
      <c r="G1883" s="380">
        <f>G1882+I1882+K1882+M1882+O1882</f>
        <v>5516934.2259999998</v>
      </c>
      <c r="H1883" s="381"/>
      <c r="I1883" s="381"/>
      <c r="J1883" s="381"/>
      <c r="K1883" s="381"/>
      <c r="L1883" s="381"/>
      <c r="M1883" s="381"/>
      <c r="N1883" s="381"/>
      <c r="O1883" s="381"/>
      <c r="P1883" s="277"/>
    </row>
    <row r="1884" spans="1:16">
      <c r="A1884" s="58"/>
      <c r="B1884" s="58"/>
      <c r="C1884" s="58"/>
      <c r="D1884" s="58"/>
      <c r="E1884" s="58"/>
      <c r="F1884" s="58"/>
      <c r="G1884" s="58"/>
      <c r="H1884" s="58"/>
      <c r="I1884" s="58"/>
      <c r="J1884" s="58"/>
      <c r="K1884" s="58"/>
      <c r="L1884" s="58"/>
      <c r="M1884" s="58"/>
      <c r="N1884" s="58"/>
      <c r="O1884" s="58"/>
      <c r="P1884" s="58"/>
    </row>
    <row r="1885" spans="1:16">
      <c r="A1885" s="382" t="s">
        <v>2231</v>
      </c>
      <c r="B1885" s="382"/>
      <c r="C1885" s="382"/>
      <c r="D1885" s="382"/>
      <c r="E1885" s="382"/>
      <c r="F1885" s="382"/>
      <c r="G1885" s="382"/>
      <c r="H1885" s="382"/>
      <c r="I1885" s="382"/>
      <c r="J1885" s="382"/>
      <c r="K1885" s="382"/>
      <c r="L1885" s="382"/>
      <c r="M1885" s="382"/>
      <c r="N1885" s="382"/>
      <c r="O1885" s="382"/>
      <c r="P1885" s="382"/>
    </row>
    <row r="1886" spans="1:16">
      <c r="A1886" s="347" t="s">
        <v>1</v>
      </c>
      <c r="B1886" s="347"/>
      <c r="C1886" s="347" t="s">
        <v>2232</v>
      </c>
      <c r="D1886" s="347"/>
      <c r="E1886" s="347"/>
      <c r="F1886" s="347"/>
      <c r="G1886" s="342"/>
      <c r="H1886" s="342"/>
      <c r="I1886" s="342"/>
      <c r="J1886" s="342"/>
      <c r="K1886" s="342"/>
      <c r="L1886" s="342"/>
      <c r="M1886" s="342"/>
      <c r="N1886" s="342"/>
      <c r="O1886" s="342"/>
      <c r="P1886" s="138"/>
    </row>
    <row r="1887" spans="1:16">
      <c r="A1887" s="347" t="s">
        <v>3</v>
      </c>
      <c r="B1887" s="347"/>
      <c r="C1887" s="347" t="s">
        <v>2233</v>
      </c>
      <c r="D1887" s="347"/>
      <c r="E1887" s="347"/>
      <c r="F1887" s="347"/>
      <c r="G1887" s="342"/>
      <c r="H1887" s="342"/>
      <c r="I1887" s="342"/>
      <c r="J1887" s="342"/>
      <c r="K1887" s="342"/>
      <c r="L1887" s="342"/>
      <c r="M1887" s="342"/>
      <c r="N1887" s="342"/>
      <c r="O1887" s="342"/>
      <c r="P1887" s="138"/>
    </row>
    <row r="1888" spans="1:16">
      <c r="A1888" s="347" t="s">
        <v>5</v>
      </c>
      <c r="B1888" s="347"/>
      <c r="C1888" s="347" t="s">
        <v>2234</v>
      </c>
      <c r="D1888" s="347"/>
      <c r="E1888" s="347"/>
      <c r="F1888" s="347"/>
      <c r="G1888" s="342"/>
      <c r="H1888" s="342"/>
      <c r="I1888" s="342"/>
      <c r="J1888" s="342"/>
      <c r="K1888" s="342"/>
      <c r="L1888" s="342"/>
      <c r="M1888" s="342"/>
      <c r="N1888" s="342"/>
      <c r="O1888" s="342"/>
      <c r="P1888" s="138"/>
    </row>
    <row r="1889" spans="1:16">
      <c r="A1889" s="347" t="s">
        <v>7</v>
      </c>
      <c r="B1889" s="347"/>
      <c r="C1889" s="347" t="s">
        <v>2235</v>
      </c>
      <c r="D1889" s="347"/>
      <c r="E1889" s="347"/>
      <c r="F1889" s="347"/>
      <c r="G1889" s="342"/>
      <c r="H1889" s="342"/>
      <c r="I1889" s="342"/>
      <c r="J1889" s="342"/>
      <c r="K1889" s="342"/>
      <c r="L1889" s="342"/>
      <c r="M1889" s="342"/>
      <c r="N1889" s="342" t="s">
        <v>2236</v>
      </c>
      <c r="O1889" s="342"/>
      <c r="P1889" s="138"/>
    </row>
    <row r="1890" spans="1:16">
      <c r="A1890" s="383" t="s">
        <v>2237</v>
      </c>
      <c r="B1890" s="231"/>
      <c r="C1890" s="245" t="s">
        <v>2238</v>
      </c>
      <c r="D1890" s="245" t="s">
        <v>12</v>
      </c>
      <c r="E1890" s="245" t="s">
        <v>1516</v>
      </c>
      <c r="F1890" s="245" t="s">
        <v>385</v>
      </c>
      <c r="G1890" s="245"/>
      <c r="H1890" s="245" t="s">
        <v>110</v>
      </c>
      <c r="I1890" s="245"/>
      <c r="J1890" s="245" t="s">
        <v>349</v>
      </c>
      <c r="K1890" s="245"/>
      <c r="L1890" s="245" t="s">
        <v>17</v>
      </c>
      <c r="M1890" s="245"/>
      <c r="N1890" s="245" t="s">
        <v>188</v>
      </c>
      <c r="O1890" s="245"/>
      <c r="P1890" s="252" t="s">
        <v>19</v>
      </c>
    </row>
    <row r="1891" spans="1:16" ht="38.25">
      <c r="A1891" s="384"/>
      <c r="B1891" s="231"/>
      <c r="C1891" s="245"/>
      <c r="D1891" s="245"/>
      <c r="E1891" s="245"/>
      <c r="F1891" s="231" t="s">
        <v>113</v>
      </c>
      <c r="G1891" s="231" t="s">
        <v>22</v>
      </c>
      <c r="H1891" s="231" t="s">
        <v>113</v>
      </c>
      <c r="I1891" s="231" t="s">
        <v>22</v>
      </c>
      <c r="J1891" s="231" t="s">
        <v>113</v>
      </c>
      <c r="K1891" s="231" t="s">
        <v>22</v>
      </c>
      <c r="L1891" s="231" t="s">
        <v>113</v>
      </c>
      <c r="M1891" s="231" t="s">
        <v>22</v>
      </c>
      <c r="N1891" s="231" t="s">
        <v>113</v>
      </c>
      <c r="O1891" s="231" t="s">
        <v>22</v>
      </c>
      <c r="P1891" s="253"/>
    </row>
    <row r="1892" spans="1:16">
      <c r="A1892" s="102">
        <v>1</v>
      </c>
      <c r="B1892" s="29"/>
      <c r="C1892" s="28" t="s">
        <v>2239</v>
      </c>
      <c r="D1892" s="231" t="s">
        <v>74</v>
      </c>
      <c r="E1892" s="27">
        <v>20</v>
      </c>
      <c r="F1892" s="102"/>
      <c r="G1892" s="385"/>
      <c r="H1892" s="29"/>
      <c r="I1892" s="29"/>
      <c r="J1892" s="29"/>
      <c r="K1892" s="29"/>
      <c r="L1892" s="29"/>
      <c r="M1892" s="29"/>
      <c r="N1892" s="29">
        <v>4</v>
      </c>
      <c r="O1892" s="385">
        <f>E1892*N1892</f>
        <v>80</v>
      </c>
      <c r="P1892" s="102" t="s">
        <v>2240</v>
      </c>
    </row>
    <row r="1893" spans="1:16">
      <c r="A1893" s="102">
        <v>2</v>
      </c>
      <c r="B1893" s="29" t="s">
        <v>2241</v>
      </c>
      <c r="C1893" s="28" t="s">
        <v>2242</v>
      </c>
      <c r="D1893" s="231" t="s">
        <v>2243</v>
      </c>
      <c r="E1893" s="27">
        <v>5</v>
      </c>
      <c r="F1893" s="102"/>
      <c r="G1893" s="385"/>
      <c r="H1893" s="29"/>
      <c r="I1893" s="29"/>
      <c r="J1893" s="29"/>
      <c r="K1893" s="29"/>
      <c r="L1893" s="29"/>
      <c r="M1893" s="29"/>
      <c r="N1893" s="29">
        <v>50</v>
      </c>
      <c r="O1893" s="385">
        <f>E1893*N1893</f>
        <v>250</v>
      </c>
      <c r="P1893" s="102" t="s">
        <v>2240</v>
      </c>
    </row>
    <row r="1894" spans="1:16">
      <c r="A1894" s="102">
        <v>3</v>
      </c>
      <c r="B1894" s="29" t="s">
        <v>1985</v>
      </c>
      <c r="C1894" s="28" t="s">
        <v>1987</v>
      </c>
      <c r="D1894" s="231" t="s">
        <v>74</v>
      </c>
      <c r="E1894" s="27">
        <v>50</v>
      </c>
      <c r="F1894" s="102"/>
      <c r="G1894" s="385"/>
      <c r="H1894" s="29"/>
      <c r="I1894" s="29"/>
      <c r="J1894" s="29"/>
      <c r="K1894" s="29"/>
      <c r="L1894" s="231">
        <v>20</v>
      </c>
      <c r="M1894" s="385">
        <f>E1894*L1894</f>
        <v>1000</v>
      </c>
      <c r="N1894" s="29"/>
      <c r="O1894" s="385"/>
      <c r="P1894" s="102" t="s">
        <v>2240</v>
      </c>
    </row>
    <row r="1895" spans="1:16">
      <c r="A1895" s="102">
        <v>4</v>
      </c>
      <c r="B1895" s="29"/>
      <c r="C1895" s="28" t="s">
        <v>2244</v>
      </c>
      <c r="D1895" s="231" t="s">
        <v>74</v>
      </c>
      <c r="E1895" s="27">
        <v>20</v>
      </c>
      <c r="F1895" s="102"/>
      <c r="G1895" s="385"/>
      <c r="H1895" s="29"/>
      <c r="I1895" s="29"/>
      <c r="J1895" s="29"/>
      <c r="K1895" s="29"/>
      <c r="L1895" s="231">
        <v>4</v>
      </c>
      <c r="M1895" s="385">
        <f t="shared" ref="M1895:M1910" si="106">E1895*L1895</f>
        <v>80</v>
      </c>
      <c r="N1895" s="29"/>
      <c r="O1895" s="385"/>
      <c r="P1895" s="102" t="s">
        <v>2240</v>
      </c>
    </row>
    <row r="1896" spans="1:16">
      <c r="A1896" s="102">
        <v>5</v>
      </c>
      <c r="B1896" s="29"/>
      <c r="C1896" s="28" t="s">
        <v>2245</v>
      </c>
      <c r="D1896" s="231" t="s">
        <v>74</v>
      </c>
      <c r="E1896" s="27">
        <v>50</v>
      </c>
      <c r="F1896" s="102"/>
      <c r="G1896" s="385"/>
      <c r="H1896" s="29"/>
      <c r="I1896" s="29"/>
      <c r="J1896" s="29"/>
      <c r="K1896" s="29"/>
      <c r="L1896" s="231">
        <v>7</v>
      </c>
      <c r="M1896" s="385">
        <f t="shared" si="106"/>
        <v>350</v>
      </c>
      <c r="N1896" s="29"/>
      <c r="O1896" s="385"/>
      <c r="P1896" s="102" t="s">
        <v>2240</v>
      </c>
    </row>
    <row r="1897" spans="1:16">
      <c r="A1897" s="102">
        <v>6</v>
      </c>
      <c r="B1897" s="29" t="s">
        <v>2246</v>
      </c>
      <c r="C1897" s="28" t="s">
        <v>2247</v>
      </c>
      <c r="D1897" s="231" t="s">
        <v>74</v>
      </c>
      <c r="E1897" s="27">
        <v>50</v>
      </c>
      <c r="F1897" s="231">
        <v>5</v>
      </c>
      <c r="G1897" s="385">
        <f>E1897*F1897</f>
        <v>250</v>
      </c>
      <c r="H1897" s="29"/>
      <c r="I1897" s="29"/>
      <c r="J1897" s="29"/>
      <c r="K1897" s="29"/>
      <c r="L1897" s="29"/>
      <c r="M1897" s="385"/>
      <c r="N1897" s="29"/>
      <c r="O1897" s="385"/>
      <c r="P1897" s="102"/>
    </row>
    <row r="1898" spans="1:16">
      <c r="A1898" s="102">
        <v>7</v>
      </c>
      <c r="B1898" s="29" t="s">
        <v>2246</v>
      </c>
      <c r="C1898" s="28" t="s">
        <v>2248</v>
      </c>
      <c r="D1898" s="231" t="s">
        <v>74</v>
      </c>
      <c r="E1898" s="27">
        <v>50</v>
      </c>
      <c r="F1898" s="231">
        <v>16</v>
      </c>
      <c r="G1898" s="385">
        <f>E1898*F1898</f>
        <v>800</v>
      </c>
      <c r="H1898" s="29"/>
      <c r="I1898" s="29"/>
      <c r="J1898" s="29"/>
      <c r="K1898" s="29"/>
      <c r="L1898" s="29"/>
      <c r="M1898" s="385"/>
      <c r="N1898" s="29"/>
      <c r="O1898" s="385"/>
      <c r="P1898" s="102"/>
    </row>
    <row r="1899" spans="1:16">
      <c r="A1899" s="102">
        <v>8</v>
      </c>
      <c r="B1899" s="29" t="s">
        <v>2249</v>
      </c>
      <c r="C1899" s="28" t="s">
        <v>2250</v>
      </c>
      <c r="D1899" s="231" t="s">
        <v>74</v>
      </c>
      <c r="E1899" s="27">
        <v>1</v>
      </c>
      <c r="F1899" s="102"/>
      <c r="G1899" s="385"/>
      <c r="H1899" s="29"/>
      <c r="I1899" s="29"/>
      <c r="J1899" s="29"/>
      <c r="K1899" s="29"/>
      <c r="L1899" s="231">
        <v>120</v>
      </c>
      <c r="M1899" s="385">
        <f t="shared" si="106"/>
        <v>120</v>
      </c>
      <c r="N1899" s="29"/>
      <c r="O1899" s="385"/>
      <c r="P1899" s="102" t="s">
        <v>2240</v>
      </c>
    </row>
    <row r="1900" spans="1:16">
      <c r="A1900" s="102">
        <v>9</v>
      </c>
      <c r="B1900" s="29"/>
      <c r="C1900" s="28" t="s">
        <v>2251</v>
      </c>
      <c r="D1900" s="231" t="s">
        <v>74</v>
      </c>
      <c r="E1900" s="27">
        <v>10</v>
      </c>
      <c r="F1900" s="102"/>
      <c r="G1900" s="385"/>
      <c r="H1900" s="29"/>
      <c r="I1900" s="29"/>
      <c r="J1900" s="29"/>
      <c r="K1900" s="29"/>
      <c r="L1900" s="231">
        <v>30</v>
      </c>
      <c r="M1900" s="385">
        <f t="shared" si="106"/>
        <v>300</v>
      </c>
      <c r="N1900" s="29"/>
      <c r="O1900" s="385"/>
      <c r="P1900" s="102" t="s">
        <v>2240</v>
      </c>
    </row>
    <row r="1901" spans="1:16" ht="14.25">
      <c r="A1901" s="102">
        <v>10</v>
      </c>
      <c r="B1901" s="29"/>
      <c r="C1901" s="28" t="s">
        <v>2252</v>
      </c>
      <c r="D1901" s="231" t="s">
        <v>74</v>
      </c>
      <c r="E1901" s="27">
        <v>10</v>
      </c>
      <c r="F1901" s="102"/>
      <c r="G1901" s="385"/>
      <c r="H1901" s="29"/>
      <c r="I1901" s="29"/>
      <c r="J1901" s="29"/>
      <c r="K1901" s="29"/>
      <c r="L1901" s="231">
        <v>2</v>
      </c>
      <c r="M1901" s="385">
        <f t="shared" si="106"/>
        <v>20</v>
      </c>
      <c r="N1901" s="29"/>
      <c r="O1901" s="385"/>
      <c r="P1901" s="102" t="s">
        <v>2240</v>
      </c>
    </row>
    <row r="1902" spans="1:16" ht="14.25">
      <c r="A1902" s="102">
        <v>11</v>
      </c>
      <c r="B1902" s="29"/>
      <c r="C1902" s="28" t="s">
        <v>2253</v>
      </c>
      <c r="D1902" s="231" t="s">
        <v>74</v>
      </c>
      <c r="E1902" s="27">
        <v>10</v>
      </c>
      <c r="F1902" s="102"/>
      <c r="G1902" s="385"/>
      <c r="H1902" s="29"/>
      <c r="I1902" s="29"/>
      <c r="J1902" s="29"/>
      <c r="K1902" s="29"/>
      <c r="L1902" s="231">
        <v>12</v>
      </c>
      <c r="M1902" s="385">
        <f t="shared" si="106"/>
        <v>120</v>
      </c>
      <c r="N1902" s="29"/>
      <c r="O1902" s="385"/>
      <c r="P1902" s="102" t="s">
        <v>2240</v>
      </c>
    </row>
    <row r="1903" spans="1:16">
      <c r="A1903" s="102">
        <v>12</v>
      </c>
      <c r="B1903" s="29"/>
      <c r="C1903" s="28" t="s">
        <v>2254</v>
      </c>
      <c r="D1903" s="231" t="s">
        <v>74</v>
      </c>
      <c r="E1903" s="27">
        <v>10</v>
      </c>
      <c r="F1903" s="102"/>
      <c r="G1903" s="385"/>
      <c r="H1903" s="29"/>
      <c r="I1903" s="29"/>
      <c r="J1903" s="29"/>
      <c r="K1903" s="29"/>
      <c r="L1903" s="231">
        <v>12</v>
      </c>
      <c r="M1903" s="385">
        <f t="shared" si="106"/>
        <v>120</v>
      </c>
      <c r="N1903" s="29"/>
      <c r="O1903" s="385"/>
      <c r="P1903" s="102" t="s">
        <v>2240</v>
      </c>
    </row>
    <row r="1904" spans="1:16">
      <c r="A1904" s="102">
        <v>13</v>
      </c>
      <c r="B1904" s="29" t="s">
        <v>2255</v>
      </c>
      <c r="C1904" s="28" t="s">
        <v>2256</v>
      </c>
      <c r="D1904" s="231" t="s">
        <v>74</v>
      </c>
      <c r="E1904" s="27">
        <v>10</v>
      </c>
      <c r="F1904" s="102"/>
      <c r="G1904" s="385"/>
      <c r="H1904" s="29"/>
      <c r="I1904" s="29"/>
      <c r="J1904" s="29"/>
      <c r="K1904" s="29"/>
      <c r="L1904" s="231">
        <v>59</v>
      </c>
      <c r="M1904" s="385">
        <f t="shared" si="106"/>
        <v>590</v>
      </c>
      <c r="N1904" s="29"/>
      <c r="O1904" s="385"/>
      <c r="P1904" s="102" t="s">
        <v>2240</v>
      </c>
    </row>
    <row r="1905" spans="1:16">
      <c r="A1905" s="102">
        <v>14</v>
      </c>
      <c r="B1905" s="29"/>
      <c r="C1905" s="28" t="s">
        <v>2257</v>
      </c>
      <c r="D1905" s="231" t="s">
        <v>74</v>
      </c>
      <c r="E1905" s="27">
        <v>2600</v>
      </c>
      <c r="F1905" s="231">
        <v>10</v>
      </c>
      <c r="G1905" s="385">
        <f t="shared" ref="G1905:G1921" si="107">E1905*F1905</f>
        <v>26000</v>
      </c>
      <c r="H1905" s="29"/>
      <c r="I1905" s="29"/>
      <c r="J1905" s="29"/>
      <c r="K1905" s="29"/>
      <c r="L1905" s="29"/>
      <c r="M1905" s="385"/>
      <c r="N1905" s="29"/>
      <c r="O1905" s="385"/>
      <c r="P1905" s="102"/>
    </row>
    <row r="1906" spans="1:16">
      <c r="A1906" s="102">
        <v>15</v>
      </c>
      <c r="B1906" s="29" t="s">
        <v>205</v>
      </c>
      <c r="C1906" s="28" t="s">
        <v>2258</v>
      </c>
      <c r="D1906" s="231" t="s">
        <v>74</v>
      </c>
      <c r="E1906" s="27">
        <v>675</v>
      </c>
      <c r="F1906" s="231">
        <v>6</v>
      </c>
      <c r="G1906" s="385">
        <f t="shared" si="107"/>
        <v>4050</v>
      </c>
      <c r="H1906" s="29"/>
      <c r="I1906" s="29"/>
      <c r="J1906" s="29"/>
      <c r="K1906" s="29"/>
      <c r="L1906" s="29"/>
      <c r="M1906" s="385"/>
      <c r="N1906" s="29"/>
      <c r="O1906" s="385"/>
      <c r="P1906" s="102"/>
    </row>
    <row r="1907" spans="1:16">
      <c r="A1907" s="102">
        <v>16</v>
      </c>
      <c r="B1907" s="29" t="s">
        <v>2259</v>
      </c>
      <c r="C1907" s="28" t="s">
        <v>2260</v>
      </c>
      <c r="D1907" s="231" t="s">
        <v>74</v>
      </c>
      <c r="E1907" s="27">
        <v>931303</v>
      </c>
      <c r="F1907" s="231">
        <v>2</v>
      </c>
      <c r="G1907" s="385">
        <f t="shared" si="107"/>
        <v>1862606</v>
      </c>
      <c r="H1907" s="29"/>
      <c r="I1907" s="29"/>
      <c r="J1907" s="29"/>
      <c r="K1907" s="29"/>
      <c r="L1907" s="29"/>
      <c r="M1907" s="385"/>
      <c r="N1907" s="29"/>
      <c r="O1907" s="385"/>
      <c r="P1907" s="102"/>
    </row>
    <row r="1908" spans="1:16">
      <c r="A1908" s="102">
        <v>17</v>
      </c>
      <c r="B1908" s="29" t="s">
        <v>2261</v>
      </c>
      <c r="C1908" s="28" t="s">
        <v>2262</v>
      </c>
      <c r="D1908" s="231" t="s">
        <v>74</v>
      </c>
      <c r="E1908" s="27">
        <v>561542</v>
      </c>
      <c r="F1908" s="231">
        <v>1</v>
      </c>
      <c r="G1908" s="385">
        <f t="shared" si="107"/>
        <v>561542</v>
      </c>
      <c r="H1908" s="29"/>
      <c r="I1908" s="29"/>
      <c r="J1908" s="29"/>
      <c r="K1908" s="29"/>
      <c r="L1908" s="29"/>
      <c r="M1908" s="385"/>
      <c r="N1908" s="29"/>
      <c r="O1908" s="385"/>
      <c r="P1908" s="102"/>
    </row>
    <row r="1909" spans="1:16">
      <c r="A1909" s="102">
        <v>18</v>
      </c>
      <c r="B1909" s="29" t="s">
        <v>205</v>
      </c>
      <c r="C1909" s="28" t="s">
        <v>2263</v>
      </c>
      <c r="D1909" s="231" t="s">
        <v>74</v>
      </c>
      <c r="E1909" s="27">
        <v>1020</v>
      </c>
      <c r="F1909" s="102">
        <v>2</v>
      </c>
      <c r="G1909" s="385">
        <f t="shared" si="107"/>
        <v>2040</v>
      </c>
      <c r="H1909" s="29"/>
      <c r="I1909" s="29"/>
      <c r="J1909" s="29"/>
      <c r="K1909" s="29"/>
      <c r="L1909" s="29"/>
      <c r="M1909" s="385"/>
      <c r="N1909" s="29"/>
      <c r="O1909" s="385"/>
      <c r="P1909" s="102"/>
    </row>
    <row r="1910" spans="1:16">
      <c r="A1910" s="102">
        <v>19</v>
      </c>
      <c r="B1910" s="29"/>
      <c r="C1910" s="28" t="s">
        <v>2264</v>
      </c>
      <c r="D1910" s="231" t="s">
        <v>74</v>
      </c>
      <c r="E1910" s="27">
        <v>5.67</v>
      </c>
      <c r="F1910" s="102"/>
      <c r="G1910" s="385"/>
      <c r="H1910" s="29"/>
      <c r="I1910" s="29"/>
      <c r="J1910" s="29"/>
      <c r="K1910" s="29"/>
      <c r="L1910" s="29">
        <v>2000</v>
      </c>
      <c r="M1910" s="385">
        <f t="shared" si="106"/>
        <v>11340</v>
      </c>
      <c r="N1910" s="29"/>
      <c r="O1910" s="385"/>
      <c r="P1910" s="102" t="s">
        <v>2240</v>
      </c>
    </row>
    <row r="1911" spans="1:16">
      <c r="A1911" s="102">
        <v>20</v>
      </c>
      <c r="B1911" s="29" t="s">
        <v>2265</v>
      </c>
      <c r="C1911" s="28" t="s">
        <v>2266</v>
      </c>
      <c r="D1911" s="231" t="s">
        <v>264</v>
      </c>
      <c r="E1911" s="27">
        <v>20</v>
      </c>
      <c r="F1911" s="102">
        <v>196</v>
      </c>
      <c r="G1911" s="385">
        <f t="shared" si="107"/>
        <v>3920</v>
      </c>
      <c r="H1911" s="29"/>
      <c r="I1911" s="29"/>
      <c r="J1911" s="29"/>
      <c r="K1911" s="29"/>
      <c r="L1911" s="29"/>
      <c r="M1911" s="385"/>
      <c r="N1911" s="29"/>
      <c r="O1911" s="385"/>
      <c r="P1911" s="102"/>
    </row>
    <row r="1912" spans="1:16">
      <c r="A1912" s="102">
        <v>21</v>
      </c>
      <c r="B1912" s="29"/>
      <c r="C1912" s="28" t="s">
        <v>809</v>
      </c>
      <c r="D1912" s="231" t="s">
        <v>264</v>
      </c>
      <c r="E1912" s="27">
        <v>15</v>
      </c>
      <c r="F1912" s="102"/>
      <c r="G1912" s="385"/>
      <c r="H1912" s="29"/>
      <c r="I1912" s="29"/>
      <c r="J1912" s="29"/>
      <c r="K1912" s="29"/>
      <c r="L1912" s="29"/>
      <c r="M1912" s="385"/>
      <c r="N1912" s="29">
        <v>148</v>
      </c>
      <c r="O1912" s="385">
        <f t="shared" ref="O1912" si="108">E1912*N1912</f>
        <v>2220</v>
      </c>
      <c r="P1912" s="102" t="s">
        <v>2240</v>
      </c>
    </row>
    <row r="1913" spans="1:16" ht="25.5">
      <c r="A1913" s="102">
        <v>22</v>
      </c>
      <c r="B1913" s="29" t="s">
        <v>2265</v>
      </c>
      <c r="C1913" s="28" t="s">
        <v>2267</v>
      </c>
      <c r="D1913" s="231" t="s">
        <v>67</v>
      </c>
      <c r="E1913" s="27">
        <v>20000</v>
      </c>
      <c r="F1913" s="229">
        <v>2.609</v>
      </c>
      <c r="G1913" s="385">
        <f t="shared" si="107"/>
        <v>52180</v>
      </c>
      <c r="H1913" s="29"/>
      <c r="I1913" s="29"/>
      <c r="J1913" s="29"/>
      <c r="K1913" s="29"/>
      <c r="L1913" s="29"/>
      <c r="M1913" s="385"/>
      <c r="N1913" s="29"/>
      <c r="O1913" s="385"/>
      <c r="P1913" s="102"/>
    </row>
    <row r="1914" spans="1:16">
      <c r="A1914" s="102">
        <v>23</v>
      </c>
      <c r="B1914" s="29" t="s">
        <v>2036</v>
      </c>
      <c r="C1914" s="28" t="s">
        <v>2268</v>
      </c>
      <c r="D1914" s="231" t="s">
        <v>74</v>
      </c>
      <c r="E1914" s="27">
        <v>109725.84</v>
      </c>
      <c r="F1914" s="229">
        <v>1</v>
      </c>
      <c r="G1914" s="385">
        <f t="shared" si="107"/>
        <v>109725.84</v>
      </c>
      <c r="H1914" s="29"/>
      <c r="I1914" s="29"/>
      <c r="J1914" s="29"/>
      <c r="K1914" s="29"/>
      <c r="L1914" s="29"/>
      <c r="M1914" s="385"/>
      <c r="N1914" s="29"/>
      <c r="O1914" s="385"/>
      <c r="P1914" s="102"/>
    </row>
    <row r="1915" spans="1:16">
      <c r="A1915" s="102">
        <v>24</v>
      </c>
      <c r="B1915" s="29" t="s">
        <v>2269</v>
      </c>
      <c r="C1915" s="28" t="s">
        <v>2270</v>
      </c>
      <c r="D1915" s="231" t="s">
        <v>74</v>
      </c>
      <c r="E1915" s="27">
        <v>175560.4</v>
      </c>
      <c r="F1915" s="229">
        <v>1</v>
      </c>
      <c r="G1915" s="385">
        <f t="shared" si="107"/>
        <v>175560.4</v>
      </c>
      <c r="H1915" s="29"/>
      <c r="I1915" s="29"/>
      <c r="J1915" s="29"/>
      <c r="K1915" s="29"/>
      <c r="L1915" s="29"/>
      <c r="M1915" s="385"/>
      <c r="N1915" s="29"/>
      <c r="O1915" s="385"/>
      <c r="P1915" s="102"/>
    </row>
    <row r="1916" spans="1:16">
      <c r="A1916" s="102">
        <v>25</v>
      </c>
      <c r="B1916" s="29" t="s">
        <v>2271</v>
      </c>
      <c r="C1916" s="28" t="s">
        <v>2272</v>
      </c>
      <c r="D1916" s="231" t="s">
        <v>229</v>
      </c>
      <c r="E1916" s="27">
        <v>77881.03</v>
      </c>
      <c r="F1916" s="229">
        <v>0.245</v>
      </c>
      <c r="G1916" s="385">
        <f t="shared" si="107"/>
        <v>19080.852350000001</v>
      </c>
      <c r="H1916" s="29"/>
      <c r="I1916" s="29"/>
      <c r="J1916" s="29"/>
      <c r="K1916" s="29"/>
      <c r="L1916" s="29"/>
      <c r="M1916" s="385"/>
      <c r="N1916" s="29"/>
      <c r="O1916" s="385"/>
      <c r="P1916" s="102"/>
    </row>
    <row r="1917" spans="1:16" ht="25.5">
      <c r="A1917" s="102">
        <v>26</v>
      </c>
      <c r="B1917" s="29" t="s">
        <v>2273</v>
      </c>
      <c r="C1917" s="28" t="s">
        <v>2274</v>
      </c>
      <c r="D1917" s="231" t="s">
        <v>74</v>
      </c>
      <c r="E1917" s="27">
        <v>9051.85</v>
      </c>
      <c r="F1917" s="229">
        <v>15</v>
      </c>
      <c r="G1917" s="385">
        <f t="shared" si="107"/>
        <v>135777.75</v>
      </c>
      <c r="H1917" s="29"/>
      <c r="I1917" s="29"/>
      <c r="J1917" s="29"/>
      <c r="K1917" s="29"/>
      <c r="L1917" s="29"/>
      <c r="M1917" s="385"/>
      <c r="N1917" s="29"/>
      <c r="O1917" s="385"/>
      <c r="P1917" s="102"/>
    </row>
    <row r="1918" spans="1:16">
      <c r="A1918" s="102">
        <v>27</v>
      </c>
      <c r="B1918" s="29" t="s">
        <v>2275</v>
      </c>
      <c r="C1918" s="28" t="s">
        <v>2276</v>
      </c>
      <c r="D1918" s="231" t="s">
        <v>74</v>
      </c>
      <c r="E1918" s="27">
        <v>4224.2</v>
      </c>
      <c r="F1918" s="229">
        <v>6</v>
      </c>
      <c r="G1918" s="385">
        <f t="shared" si="107"/>
        <v>25345.199999999997</v>
      </c>
      <c r="H1918" s="29"/>
      <c r="I1918" s="29"/>
      <c r="J1918" s="29"/>
      <c r="K1918" s="29"/>
      <c r="L1918" s="29"/>
      <c r="M1918" s="385"/>
      <c r="N1918" s="29"/>
      <c r="O1918" s="385"/>
      <c r="P1918" s="102"/>
    </row>
    <row r="1919" spans="1:16">
      <c r="A1919" s="102">
        <v>28</v>
      </c>
      <c r="B1919" s="29" t="s">
        <v>199</v>
      </c>
      <c r="C1919" s="28" t="s">
        <v>2277</v>
      </c>
      <c r="D1919" s="231" t="s">
        <v>74</v>
      </c>
      <c r="E1919" s="27">
        <v>1870.71</v>
      </c>
      <c r="F1919" s="229">
        <v>4</v>
      </c>
      <c r="G1919" s="385">
        <f t="shared" si="107"/>
        <v>7482.84</v>
      </c>
      <c r="H1919" s="29"/>
      <c r="I1919" s="29"/>
      <c r="J1919" s="29"/>
      <c r="K1919" s="29"/>
      <c r="L1919" s="29"/>
      <c r="M1919" s="385"/>
      <c r="N1919" s="29"/>
      <c r="O1919" s="385"/>
      <c r="P1919" s="102"/>
    </row>
    <row r="1920" spans="1:16" ht="25.5">
      <c r="A1920" s="102">
        <v>29</v>
      </c>
      <c r="B1920" s="29" t="s">
        <v>205</v>
      </c>
      <c r="C1920" s="28" t="s">
        <v>2278</v>
      </c>
      <c r="D1920" s="231" t="s">
        <v>74</v>
      </c>
      <c r="E1920" s="27">
        <v>1508.64</v>
      </c>
      <c r="F1920" s="229">
        <v>2</v>
      </c>
      <c r="G1920" s="385">
        <f t="shared" si="107"/>
        <v>3017.28</v>
      </c>
      <c r="H1920" s="29"/>
      <c r="I1920" s="29"/>
      <c r="J1920" s="29"/>
      <c r="K1920" s="29"/>
      <c r="L1920" s="29"/>
      <c r="M1920" s="385"/>
      <c r="N1920" s="29"/>
      <c r="O1920" s="385"/>
      <c r="P1920" s="102"/>
    </row>
    <row r="1921" spans="1:16">
      <c r="A1921" s="102">
        <v>30</v>
      </c>
      <c r="B1921" s="29" t="s">
        <v>2279</v>
      </c>
      <c r="C1921" s="28" t="s">
        <v>2280</v>
      </c>
      <c r="D1921" s="231" t="s">
        <v>74</v>
      </c>
      <c r="E1921" s="27">
        <v>1508.64</v>
      </c>
      <c r="F1921" s="229">
        <v>2</v>
      </c>
      <c r="G1921" s="385">
        <f t="shared" si="107"/>
        <v>3017.28</v>
      </c>
      <c r="H1921" s="29"/>
      <c r="I1921" s="29"/>
      <c r="J1921" s="29"/>
      <c r="K1921" s="29"/>
      <c r="L1921" s="29"/>
      <c r="M1921" s="385"/>
      <c r="N1921" s="29"/>
      <c r="O1921" s="385"/>
      <c r="P1921" s="102"/>
    </row>
    <row r="1922" spans="1:16">
      <c r="A1922" s="386" t="s">
        <v>2229</v>
      </c>
      <c r="B1922" s="386"/>
      <c r="C1922" s="29"/>
      <c r="D1922" s="29"/>
      <c r="E1922" s="29"/>
      <c r="F1922" s="102"/>
      <c r="G1922" s="385">
        <f>SUM(G1892:G1921)</f>
        <v>2992395.4423499992</v>
      </c>
      <c r="H1922" s="29"/>
      <c r="I1922" s="29"/>
      <c r="J1922" s="29"/>
      <c r="K1922" s="29"/>
      <c r="L1922" s="29"/>
      <c r="M1922" s="385">
        <f>SUM(M1892:M1921)</f>
        <v>14040</v>
      </c>
      <c r="N1922" s="29"/>
      <c r="O1922" s="385">
        <f>SUM(O1892:O1921)</f>
        <v>2550</v>
      </c>
      <c r="P1922" s="102"/>
    </row>
    <row r="1923" spans="1:16">
      <c r="A1923" s="386" t="s">
        <v>2230</v>
      </c>
      <c r="B1923" s="386"/>
      <c r="C1923" s="387">
        <f>G1922+M1922+O1922+I1922+K1922</f>
        <v>3008985.4423499992</v>
      </c>
      <c r="D1923" s="387"/>
      <c r="E1923" s="387"/>
      <c r="F1923" s="387"/>
      <c r="G1923" s="387"/>
      <c r="H1923" s="387"/>
      <c r="I1923" s="387"/>
      <c r="J1923" s="387"/>
      <c r="K1923" s="387"/>
      <c r="L1923" s="387"/>
      <c r="M1923" s="387"/>
      <c r="N1923" s="387"/>
      <c r="O1923" s="387"/>
      <c r="P1923" s="387"/>
    </row>
    <row r="1924" spans="1:16">
      <c r="A1924" s="58"/>
      <c r="B1924" s="58"/>
      <c r="C1924" s="58"/>
      <c r="D1924" s="58"/>
      <c r="E1924" s="58"/>
      <c r="F1924" s="114"/>
      <c r="G1924" s="58"/>
      <c r="H1924" s="58"/>
      <c r="I1924" s="58"/>
      <c r="J1924" s="58"/>
      <c r="K1924" s="58"/>
      <c r="L1924" s="58"/>
      <c r="M1924" s="58"/>
      <c r="N1924" s="58"/>
      <c r="O1924" s="58"/>
    </row>
    <row r="1925" spans="1:16">
      <c r="A1925" s="58"/>
      <c r="B1925" s="58"/>
      <c r="C1925" s="58"/>
      <c r="D1925" s="58"/>
      <c r="E1925" s="58"/>
      <c r="F1925" s="114"/>
      <c r="G1925" s="58"/>
      <c r="H1925" s="58"/>
      <c r="I1925" s="58"/>
      <c r="J1925" s="58"/>
      <c r="K1925" s="58"/>
      <c r="L1925" s="58"/>
      <c r="M1925" s="58"/>
      <c r="N1925" s="58"/>
      <c r="O1925" s="58"/>
    </row>
    <row r="1926" spans="1:16">
      <c r="A1926" s="224"/>
      <c r="B1926" s="224"/>
      <c r="C1926" s="47" t="s">
        <v>2281</v>
      </c>
      <c r="D1926" s="224"/>
      <c r="E1926" s="1"/>
      <c r="F1926" s="224"/>
      <c r="G1926" s="224"/>
      <c r="H1926" s="224"/>
      <c r="I1926" s="224"/>
      <c r="J1926" s="224"/>
      <c r="K1926" s="224"/>
      <c r="L1926" s="224"/>
      <c r="M1926" s="1"/>
      <c r="N1926" s="1"/>
      <c r="O1926" s="1"/>
      <c r="P1926" s="19"/>
    </row>
    <row r="1927" spans="1:16">
      <c r="A1927" s="383" t="s">
        <v>2237</v>
      </c>
      <c r="B1927" s="231"/>
      <c r="C1927" s="245" t="s">
        <v>2238</v>
      </c>
      <c r="D1927" s="245" t="s">
        <v>12</v>
      </c>
      <c r="E1927" s="245" t="s">
        <v>1516</v>
      </c>
      <c r="F1927" s="245" t="s">
        <v>385</v>
      </c>
      <c r="G1927" s="245"/>
      <c r="H1927" s="245" t="s">
        <v>110</v>
      </c>
      <c r="I1927" s="245"/>
      <c r="J1927" s="245" t="s">
        <v>349</v>
      </c>
      <c r="K1927" s="245"/>
      <c r="L1927" s="245" t="s">
        <v>17</v>
      </c>
      <c r="M1927" s="245"/>
      <c r="N1927" s="245" t="s">
        <v>188</v>
      </c>
      <c r="O1927" s="245"/>
      <c r="P1927" s="252" t="s">
        <v>19</v>
      </c>
    </row>
    <row r="1928" spans="1:16" ht="38.25">
      <c r="A1928" s="384"/>
      <c r="B1928" s="231"/>
      <c r="C1928" s="245"/>
      <c r="D1928" s="245"/>
      <c r="E1928" s="245"/>
      <c r="F1928" s="231" t="s">
        <v>113</v>
      </c>
      <c r="G1928" s="231" t="s">
        <v>22</v>
      </c>
      <c r="H1928" s="231" t="s">
        <v>113</v>
      </c>
      <c r="I1928" s="231" t="s">
        <v>22</v>
      </c>
      <c r="J1928" s="231" t="s">
        <v>113</v>
      </c>
      <c r="K1928" s="231" t="s">
        <v>22</v>
      </c>
      <c r="L1928" s="231" t="s">
        <v>113</v>
      </c>
      <c r="M1928" s="231" t="s">
        <v>22</v>
      </c>
      <c r="N1928" s="231" t="s">
        <v>113</v>
      </c>
      <c r="O1928" s="231" t="s">
        <v>22</v>
      </c>
      <c r="P1928" s="253"/>
    </row>
    <row r="1929" spans="1:16">
      <c r="A1929" s="231">
        <v>1</v>
      </c>
      <c r="B1929" s="29"/>
      <c r="C1929" s="28" t="s">
        <v>2282</v>
      </c>
      <c r="D1929" s="224" t="s">
        <v>74</v>
      </c>
      <c r="E1929" s="224">
        <v>1204579</v>
      </c>
      <c r="F1929" s="227">
        <v>1</v>
      </c>
      <c r="G1929" s="69">
        <f>E1929*F1929</f>
        <v>1204579</v>
      </c>
      <c r="H1929" s="29"/>
      <c r="I1929" s="29"/>
      <c r="J1929" s="29"/>
      <c r="K1929" s="29"/>
      <c r="L1929" s="29"/>
      <c r="M1929" s="385"/>
      <c r="N1929" s="29"/>
      <c r="O1929" s="385"/>
      <c r="P1929" s="102"/>
    </row>
    <row r="1930" spans="1:16">
      <c r="A1930" s="386" t="s">
        <v>2229</v>
      </c>
      <c r="B1930" s="386"/>
      <c r="C1930" s="29"/>
      <c r="D1930" s="29"/>
      <c r="E1930" s="29"/>
      <c r="F1930" s="102"/>
      <c r="G1930" s="385">
        <f>SUM(G1929:G1929)</f>
        <v>1204579</v>
      </c>
      <c r="H1930" s="29"/>
      <c r="I1930" s="29"/>
      <c r="J1930" s="29"/>
      <c r="K1930" s="29"/>
      <c r="L1930" s="29"/>
      <c r="M1930" s="385"/>
      <c r="N1930" s="29"/>
      <c r="O1930" s="385"/>
      <c r="P1930" s="102"/>
    </row>
    <row r="1931" spans="1:16">
      <c r="A1931" s="386" t="s">
        <v>2230</v>
      </c>
      <c r="B1931" s="386"/>
      <c r="C1931" s="387">
        <f>G1930+I1930+K1930+M1930+O1930</f>
        <v>1204579</v>
      </c>
      <c r="D1931" s="387"/>
      <c r="E1931" s="387"/>
      <c r="F1931" s="387"/>
      <c r="G1931" s="387"/>
      <c r="H1931" s="387"/>
      <c r="I1931" s="387"/>
      <c r="J1931" s="387"/>
      <c r="K1931" s="387"/>
      <c r="L1931" s="387"/>
      <c r="M1931" s="387"/>
      <c r="N1931" s="387"/>
      <c r="O1931" s="387"/>
      <c r="P1931" s="387"/>
    </row>
    <row r="1932" spans="1:16">
      <c r="A1932" s="58"/>
      <c r="B1932" s="58"/>
      <c r="C1932" s="58"/>
      <c r="D1932" s="58"/>
      <c r="E1932" s="58"/>
      <c r="F1932" s="114"/>
      <c r="G1932" s="58"/>
      <c r="H1932" s="58"/>
      <c r="I1932" s="58"/>
      <c r="J1932" s="58"/>
      <c r="K1932" s="58"/>
      <c r="L1932" s="58"/>
      <c r="M1932" s="58"/>
      <c r="N1932" s="58"/>
      <c r="O1932" s="58"/>
    </row>
    <row r="1933" spans="1:16">
      <c r="A1933" s="58"/>
      <c r="B1933" s="58"/>
      <c r="C1933" s="58"/>
      <c r="D1933" s="58"/>
      <c r="E1933" s="58"/>
      <c r="F1933" s="114"/>
      <c r="G1933" s="58"/>
      <c r="H1933" s="58"/>
      <c r="I1933" s="58"/>
      <c r="J1933" s="58"/>
      <c r="K1933" s="58"/>
      <c r="L1933" s="58"/>
      <c r="M1933" s="58"/>
      <c r="N1933" s="58"/>
      <c r="O1933" s="58"/>
    </row>
    <row r="1934" spans="1:16">
      <c r="A1934" s="224"/>
      <c r="B1934" s="224"/>
      <c r="C1934" s="47" t="s">
        <v>2283</v>
      </c>
      <c r="D1934" s="224"/>
      <c r="E1934" s="1"/>
      <c r="F1934" s="224"/>
      <c r="G1934" s="224"/>
      <c r="H1934" s="224"/>
      <c r="I1934" s="224"/>
      <c r="J1934" s="224"/>
      <c r="K1934" s="224"/>
      <c r="L1934" s="224"/>
      <c r="M1934" s="1"/>
      <c r="N1934" s="1"/>
      <c r="O1934" s="1"/>
      <c r="P1934" s="19"/>
    </row>
    <row r="1935" spans="1:16">
      <c r="A1935" s="383" t="s">
        <v>2237</v>
      </c>
      <c r="B1935" s="231"/>
      <c r="C1935" s="245" t="s">
        <v>2238</v>
      </c>
      <c r="D1935" s="245" t="s">
        <v>12</v>
      </c>
      <c r="E1935" s="245" t="s">
        <v>1516</v>
      </c>
      <c r="F1935" s="245" t="s">
        <v>385</v>
      </c>
      <c r="G1935" s="245"/>
      <c r="H1935" s="245" t="s">
        <v>110</v>
      </c>
      <c r="I1935" s="245"/>
      <c r="J1935" s="245" t="s">
        <v>349</v>
      </c>
      <c r="K1935" s="245"/>
      <c r="L1935" s="245" t="s">
        <v>17</v>
      </c>
      <c r="M1935" s="245"/>
      <c r="N1935" s="245" t="s">
        <v>188</v>
      </c>
      <c r="O1935" s="245"/>
      <c r="P1935" s="252" t="s">
        <v>19</v>
      </c>
    </row>
    <row r="1936" spans="1:16" ht="38.25">
      <c r="A1936" s="384"/>
      <c r="B1936" s="231"/>
      <c r="C1936" s="245"/>
      <c r="D1936" s="245"/>
      <c r="E1936" s="245"/>
      <c r="F1936" s="231" t="s">
        <v>113</v>
      </c>
      <c r="G1936" s="231" t="s">
        <v>22</v>
      </c>
      <c r="H1936" s="231" t="s">
        <v>113</v>
      </c>
      <c r="I1936" s="231" t="s">
        <v>22</v>
      </c>
      <c r="J1936" s="231" t="s">
        <v>113</v>
      </c>
      <c r="K1936" s="231" t="s">
        <v>22</v>
      </c>
      <c r="L1936" s="231" t="s">
        <v>113</v>
      </c>
      <c r="M1936" s="231" t="s">
        <v>22</v>
      </c>
      <c r="N1936" s="231" t="s">
        <v>113</v>
      </c>
      <c r="O1936" s="231" t="s">
        <v>22</v>
      </c>
      <c r="P1936" s="253"/>
    </row>
    <row r="1937" spans="1:17">
      <c r="A1937" s="231">
        <v>1</v>
      </c>
      <c r="B1937" s="29"/>
      <c r="C1937" s="28" t="s">
        <v>2284</v>
      </c>
      <c r="D1937" s="224" t="s">
        <v>74</v>
      </c>
      <c r="E1937" s="224">
        <v>999220</v>
      </c>
      <c r="F1937" s="227">
        <v>1</v>
      </c>
      <c r="G1937" s="69">
        <f>E1937*F1937</f>
        <v>999220</v>
      </c>
      <c r="H1937" s="29"/>
      <c r="I1937" s="29"/>
      <c r="J1937" s="29"/>
      <c r="K1937" s="29"/>
      <c r="L1937" s="231"/>
      <c r="M1937" s="385"/>
      <c r="N1937" s="29"/>
      <c r="O1937" s="385"/>
      <c r="P1937" s="102"/>
    </row>
    <row r="1938" spans="1:17">
      <c r="A1938" s="231">
        <v>2</v>
      </c>
      <c r="B1938" s="29"/>
      <c r="C1938" s="28" t="s">
        <v>2285</v>
      </c>
      <c r="D1938" s="224" t="s">
        <v>74</v>
      </c>
      <c r="E1938" s="224">
        <v>399050</v>
      </c>
      <c r="F1938" s="227">
        <v>2</v>
      </c>
      <c r="G1938" s="69">
        <f>E1938*F1938</f>
        <v>798100</v>
      </c>
      <c r="H1938" s="29"/>
      <c r="I1938" s="29"/>
      <c r="J1938" s="29"/>
      <c r="K1938" s="29"/>
      <c r="L1938" s="29"/>
      <c r="M1938" s="385"/>
      <c r="N1938" s="29"/>
      <c r="O1938" s="385"/>
      <c r="P1938" s="102"/>
    </row>
    <row r="1939" spans="1:17">
      <c r="A1939" s="231">
        <v>3</v>
      </c>
      <c r="B1939" s="29"/>
      <c r="C1939" s="28" t="s">
        <v>2286</v>
      </c>
      <c r="D1939" s="224" t="s">
        <v>67</v>
      </c>
      <c r="E1939" s="224">
        <v>89707</v>
      </c>
      <c r="F1939" s="388">
        <v>0.67</v>
      </c>
      <c r="G1939" s="69">
        <f>E1939*F1939</f>
        <v>60103.69</v>
      </c>
      <c r="H1939" s="29"/>
      <c r="I1939" s="29"/>
      <c r="J1939" s="29"/>
      <c r="K1939" s="29"/>
      <c r="L1939" s="231"/>
      <c r="M1939" s="385"/>
      <c r="N1939" s="29"/>
      <c r="O1939" s="385"/>
      <c r="P1939" s="102"/>
    </row>
    <row r="1940" spans="1:17">
      <c r="A1940" s="231">
        <v>4</v>
      </c>
      <c r="B1940" s="29"/>
      <c r="C1940" s="28" t="s">
        <v>2287</v>
      </c>
      <c r="D1940" s="224" t="s">
        <v>74</v>
      </c>
      <c r="E1940" s="224">
        <v>200200</v>
      </c>
      <c r="F1940" s="227">
        <v>1</v>
      </c>
      <c r="G1940" s="69">
        <f>E1940*F1940</f>
        <v>200200</v>
      </c>
      <c r="H1940" s="29"/>
      <c r="I1940" s="29"/>
      <c r="J1940" s="29"/>
      <c r="K1940" s="29"/>
      <c r="L1940" s="29"/>
      <c r="M1940" s="385"/>
      <c r="N1940" s="29"/>
      <c r="O1940" s="385"/>
      <c r="P1940" s="102"/>
    </row>
    <row r="1941" spans="1:17">
      <c r="A1941" s="386" t="s">
        <v>2229</v>
      </c>
      <c r="B1941" s="386"/>
      <c r="C1941" s="29"/>
      <c r="D1941" s="29"/>
      <c r="E1941" s="29"/>
      <c r="F1941" s="102"/>
      <c r="G1941" s="385">
        <f>SUM(G1937:G1940)</f>
        <v>2057623.69</v>
      </c>
      <c r="H1941" s="29"/>
      <c r="I1941" s="29"/>
      <c r="J1941" s="29"/>
      <c r="K1941" s="29"/>
      <c r="L1941" s="29"/>
      <c r="M1941" s="385"/>
      <c r="N1941" s="29"/>
      <c r="O1941" s="385"/>
      <c r="P1941" s="102"/>
    </row>
    <row r="1942" spans="1:17">
      <c r="A1942" s="386" t="s">
        <v>2230</v>
      </c>
      <c r="B1942" s="386"/>
      <c r="C1942" s="387">
        <f>G1941+I1941+K1941+M1941+O1941</f>
        <v>2057623.69</v>
      </c>
      <c r="D1942" s="387"/>
      <c r="E1942" s="387"/>
      <c r="F1942" s="387"/>
      <c r="G1942" s="387"/>
      <c r="H1942" s="387"/>
      <c r="I1942" s="387"/>
      <c r="J1942" s="387"/>
      <c r="K1942" s="387"/>
      <c r="L1942" s="387"/>
      <c r="M1942" s="387"/>
      <c r="N1942" s="387"/>
      <c r="O1942" s="387"/>
      <c r="P1942" s="387"/>
    </row>
    <row r="1943" spans="1:17">
      <c r="A1943" s="58"/>
      <c r="B1943" s="58"/>
      <c r="C1943" s="58"/>
      <c r="D1943" s="58"/>
      <c r="E1943" s="58"/>
      <c r="F1943" s="114"/>
      <c r="G1943" s="58"/>
      <c r="H1943" s="58"/>
      <c r="I1943" s="58"/>
      <c r="J1943" s="58"/>
      <c r="K1943" s="58"/>
      <c r="L1943" s="58"/>
      <c r="M1943" s="58"/>
      <c r="N1943" s="58"/>
      <c r="O1943" s="58"/>
    </row>
    <row r="1944" spans="1:17">
      <c r="A1944" s="389"/>
      <c r="B1944" s="390" t="s">
        <v>1</v>
      </c>
      <c r="C1944" s="390"/>
      <c r="D1944" s="390" t="s">
        <v>822</v>
      </c>
      <c r="E1944" s="390"/>
      <c r="F1944" s="390"/>
      <c r="G1944" s="390"/>
      <c r="H1944" s="390"/>
      <c r="I1944" s="390"/>
      <c r="J1944" s="389"/>
      <c r="K1944" s="389"/>
      <c r="L1944" s="389"/>
      <c r="M1944" s="389"/>
      <c r="N1944" s="389"/>
      <c r="O1944" s="389"/>
      <c r="P1944" s="389"/>
      <c r="Q1944" s="391"/>
    </row>
    <row r="1945" spans="1:17">
      <c r="A1945" s="389"/>
      <c r="B1945" s="390" t="s">
        <v>3</v>
      </c>
      <c r="C1945" s="390"/>
      <c r="D1945" s="390" t="s">
        <v>2288</v>
      </c>
      <c r="E1945" s="390"/>
      <c r="F1945" s="390"/>
      <c r="G1945" s="390"/>
      <c r="H1945" s="390"/>
      <c r="I1945" s="390"/>
      <c r="J1945" s="389"/>
      <c r="K1945" s="389"/>
      <c r="L1945" s="389"/>
      <c r="M1945" s="389"/>
      <c r="N1945" s="389"/>
      <c r="O1945" s="389"/>
      <c r="P1945" s="389"/>
      <c r="Q1945" s="391"/>
    </row>
    <row r="1946" spans="1:17">
      <c r="A1946" s="389"/>
      <c r="B1946" s="390" t="s">
        <v>5</v>
      </c>
      <c r="C1946" s="390"/>
      <c r="D1946" s="390" t="s">
        <v>2289</v>
      </c>
      <c r="E1946" s="390"/>
      <c r="F1946" s="390"/>
      <c r="G1946" s="390"/>
      <c r="H1946" s="390"/>
      <c r="I1946" s="390"/>
      <c r="J1946" s="389"/>
      <c r="K1946" s="389"/>
      <c r="L1946" s="389"/>
      <c r="M1946" s="389"/>
      <c r="N1946" s="389"/>
      <c r="O1946" s="389"/>
      <c r="P1946" s="389"/>
      <c r="Q1946" s="391"/>
    </row>
    <row r="1947" spans="1:17">
      <c r="A1947" s="389"/>
      <c r="B1947" s="390" t="s">
        <v>7</v>
      </c>
      <c r="C1947" s="390"/>
      <c r="D1947" s="390" t="s">
        <v>2290</v>
      </c>
      <c r="E1947" s="390"/>
      <c r="F1947" s="390"/>
      <c r="G1947" s="390"/>
      <c r="H1947" s="390"/>
      <c r="I1947" s="390"/>
      <c r="J1947" s="389"/>
      <c r="K1947" s="389"/>
      <c r="L1947" s="389"/>
      <c r="M1947" s="389"/>
      <c r="N1947" s="389"/>
      <c r="O1947" s="389"/>
      <c r="P1947" s="389"/>
      <c r="Q1947" s="391"/>
    </row>
    <row r="1948" spans="1:17">
      <c r="A1948" s="391"/>
      <c r="B1948" s="392" t="s">
        <v>2291</v>
      </c>
      <c r="C1948" s="392"/>
      <c r="D1948" s="393">
        <v>46054</v>
      </c>
      <c r="E1948" s="392"/>
      <c r="F1948" s="392"/>
      <c r="G1948" s="392"/>
      <c r="H1948" s="392"/>
      <c r="I1948" s="392"/>
      <c r="J1948" s="392" t="s">
        <v>2292</v>
      </c>
      <c r="K1948" s="392"/>
      <c r="L1948" s="392"/>
      <c r="M1948" s="392"/>
      <c r="N1948" s="392"/>
      <c r="O1948" s="392"/>
      <c r="P1948" s="392"/>
      <c r="Q1948" s="391"/>
    </row>
    <row r="1949" spans="1:17">
      <c r="A1949" s="394" t="s">
        <v>107</v>
      </c>
      <c r="B1949" s="263" t="s">
        <v>346</v>
      </c>
      <c r="C1949" s="263" t="s">
        <v>2293</v>
      </c>
      <c r="D1949" s="263" t="s">
        <v>12</v>
      </c>
      <c r="E1949" s="263" t="s">
        <v>384</v>
      </c>
      <c r="F1949" s="395" t="s">
        <v>2294</v>
      </c>
      <c r="G1949" s="396"/>
      <c r="H1949" s="397" t="s">
        <v>349</v>
      </c>
      <c r="I1949" s="396"/>
      <c r="J1949" s="398" t="s">
        <v>110</v>
      </c>
      <c r="K1949" s="399"/>
      <c r="L1949" s="400" t="s">
        <v>17</v>
      </c>
      <c r="M1949" s="401"/>
      <c r="N1949" s="400" t="s">
        <v>188</v>
      </c>
      <c r="O1949" s="401"/>
      <c r="P1949" s="402" t="s">
        <v>2295</v>
      </c>
      <c r="Q1949" s="391"/>
    </row>
    <row r="1950" spans="1:17" ht="38.25">
      <c r="A1950" s="403"/>
      <c r="B1950" s="263"/>
      <c r="C1950" s="263"/>
      <c r="D1950" s="263"/>
      <c r="E1950" s="263"/>
      <c r="F1950" s="117" t="s">
        <v>113</v>
      </c>
      <c r="G1950" s="54" t="s">
        <v>2296</v>
      </c>
      <c r="H1950" s="117" t="s">
        <v>113</v>
      </c>
      <c r="I1950" s="54" t="s">
        <v>2296</v>
      </c>
      <c r="J1950" s="117" t="s">
        <v>113</v>
      </c>
      <c r="K1950" s="54" t="s">
        <v>2296</v>
      </c>
      <c r="L1950" s="117" t="s">
        <v>113</v>
      </c>
      <c r="M1950" s="54" t="s">
        <v>2296</v>
      </c>
      <c r="N1950" s="117" t="s">
        <v>113</v>
      </c>
      <c r="O1950" s="54" t="s">
        <v>2296</v>
      </c>
      <c r="P1950" s="402"/>
      <c r="Q1950" s="391"/>
    </row>
    <row r="1951" spans="1:17">
      <c r="A1951" s="48">
        <v>1</v>
      </c>
      <c r="B1951" s="50" t="s">
        <v>2297</v>
      </c>
      <c r="C1951" s="16" t="s">
        <v>2298</v>
      </c>
      <c r="D1951" s="48" t="s">
        <v>122</v>
      </c>
      <c r="E1951" s="404">
        <v>304</v>
      </c>
      <c r="F1951" s="405">
        <v>6</v>
      </c>
      <c r="G1951" s="406">
        <f t="shared" ref="G1951:G1966" si="109">E1951*F1951</f>
        <v>1824</v>
      </c>
      <c r="H1951" s="405"/>
      <c r="I1951" s="405">
        <f t="shared" ref="I1951:I1972" si="110">E1951*H1951</f>
        <v>0</v>
      </c>
      <c r="J1951" s="405"/>
      <c r="K1951" s="405">
        <f t="shared" ref="K1951:K1972" si="111">J1951*E1951</f>
        <v>0</v>
      </c>
      <c r="L1951" s="405"/>
      <c r="M1951" s="405">
        <f t="shared" ref="M1951:M1972" si="112">L1951*E1951</f>
        <v>0</v>
      </c>
      <c r="N1951" s="405"/>
      <c r="O1951" s="405">
        <f t="shared" ref="O1951:O1983" si="113">N1951*E1951</f>
        <v>0</v>
      </c>
      <c r="P1951" s="50"/>
      <c r="Q1951" s="391"/>
    </row>
    <row r="1952" spans="1:17">
      <c r="A1952" s="48">
        <v>2</v>
      </c>
      <c r="B1952" s="50" t="s">
        <v>2299</v>
      </c>
      <c r="C1952" s="16" t="s">
        <v>2300</v>
      </c>
      <c r="D1952" s="48" t="s">
        <v>74</v>
      </c>
      <c r="E1952" s="406">
        <v>60000</v>
      </c>
      <c r="F1952" s="405">
        <v>1</v>
      </c>
      <c r="G1952" s="406">
        <f t="shared" si="109"/>
        <v>60000</v>
      </c>
      <c r="H1952" s="405"/>
      <c r="I1952" s="405">
        <f t="shared" si="110"/>
        <v>0</v>
      </c>
      <c r="J1952" s="405"/>
      <c r="K1952" s="405">
        <f t="shared" si="111"/>
        <v>0</v>
      </c>
      <c r="L1952" s="405"/>
      <c r="M1952" s="405">
        <f t="shared" si="112"/>
        <v>0</v>
      </c>
      <c r="N1952" s="405"/>
      <c r="O1952" s="405">
        <f t="shared" si="113"/>
        <v>0</v>
      </c>
      <c r="P1952" s="50"/>
      <c r="Q1952" s="391"/>
    </row>
    <row r="1953" spans="1:17">
      <c r="A1953" s="48">
        <v>3</v>
      </c>
      <c r="B1953" s="50" t="s">
        <v>2301</v>
      </c>
      <c r="C1953" s="16" t="s">
        <v>2302</v>
      </c>
      <c r="D1953" s="48" t="s">
        <v>74</v>
      </c>
      <c r="E1953" s="406">
        <v>50000</v>
      </c>
      <c r="F1953" s="405">
        <v>1</v>
      </c>
      <c r="G1953" s="406">
        <f t="shared" si="109"/>
        <v>50000</v>
      </c>
      <c r="H1953" s="405"/>
      <c r="I1953" s="405">
        <f t="shared" si="110"/>
        <v>0</v>
      </c>
      <c r="J1953" s="405"/>
      <c r="K1953" s="405">
        <f t="shared" si="111"/>
        <v>0</v>
      </c>
      <c r="L1953" s="405"/>
      <c r="M1953" s="405">
        <f t="shared" si="112"/>
        <v>0</v>
      </c>
      <c r="N1953" s="405"/>
      <c r="O1953" s="405">
        <f t="shared" si="113"/>
        <v>0</v>
      </c>
      <c r="P1953" s="50"/>
      <c r="Q1953" s="391"/>
    </row>
    <row r="1954" spans="1:17">
      <c r="A1954" s="48">
        <v>4</v>
      </c>
      <c r="B1954" s="50" t="s">
        <v>2303</v>
      </c>
      <c r="C1954" s="16" t="s">
        <v>2304</v>
      </c>
      <c r="D1954" s="48" t="s">
        <v>74</v>
      </c>
      <c r="E1954" s="406">
        <v>30000</v>
      </c>
      <c r="F1954" s="405">
        <v>1</v>
      </c>
      <c r="G1954" s="406">
        <f t="shared" si="109"/>
        <v>30000</v>
      </c>
      <c r="H1954" s="405"/>
      <c r="I1954" s="405">
        <f t="shared" si="110"/>
        <v>0</v>
      </c>
      <c r="J1954" s="405"/>
      <c r="K1954" s="405">
        <f t="shared" si="111"/>
        <v>0</v>
      </c>
      <c r="L1954" s="405"/>
      <c r="M1954" s="405">
        <f t="shared" si="112"/>
        <v>0</v>
      </c>
      <c r="N1954" s="405"/>
      <c r="O1954" s="405">
        <f t="shared" si="113"/>
        <v>0</v>
      </c>
      <c r="P1954" s="50"/>
      <c r="Q1954" s="391"/>
    </row>
    <row r="1955" spans="1:17">
      <c r="A1955" s="48">
        <v>5</v>
      </c>
      <c r="B1955" s="50" t="s">
        <v>1816</v>
      </c>
      <c r="C1955" s="16" t="s">
        <v>2305</v>
      </c>
      <c r="D1955" s="48" t="s">
        <v>74</v>
      </c>
      <c r="E1955" s="406">
        <v>180000</v>
      </c>
      <c r="F1955" s="405">
        <v>1</v>
      </c>
      <c r="G1955" s="406">
        <f t="shared" si="109"/>
        <v>180000</v>
      </c>
      <c r="H1955" s="405"/>
      <c r="I1955" s="405">
        <f t="shared" si="110"/>
        <v>0</v>
      </c>
      <c r="J1955" s="405"/>
      <c r="K1955" s="405">
        <f t="shared" si="111"/>
        <v>0</v>
      </c>
      <c r="L1955" s="405"/>
      <c r="M1955" s="405">
        <f t="shared" si="112"/>
        <v>0</v>
      </c>
      <c r="N1955" s="405"/>
      <c r="O1955" s="405">
        <f t="shared" si="113"/>
        <v>0</v>
      </c>
      <c r="P1955" s="50"/>
      <c r="Q1955" s="391"/>
    </row>
    <row r="1956" spans="1:17">
      <c r="A1956" s="48">
        <v>6</v>
      </c>
      <c r="B1956" s="50" t="s">
        <v>2306</v>
      </c>
      <c r="C1956" s="16" t="s">
        <v>2307</v>
      </c>
      <c r="D1956" s="48" t="s">
        <v>74</v>
      </c>
      <c r="E1956" s="406">
        <v>92000</v>
      </c>
      <c r="F1956" s="405">
        <v>1</v>
      </c>
      <c r="G1956" s="406">
        <f t="shared" si="109"/>
        <v>92000</v>
      </c>
      <c r="H1956" s="405"/>
      <c r="I1956" s="405">
        <f t="shared" si="110"/>
        <v>0</v>
      </c>
      <c r="J1956" s="405"/>
      <c r="K1956" s="405">
        <f t="shared" si="111"/>
        <v>0</v>
      </c>
      <c r="L1956" s="405"/>
      <c r="M1956" s="405">
        <f t="shared" si="112"/>
        <v>0</v>
      </c>
      <c r="N1956" s="405"/>
      <c r="O1956" s="405">
        <f t="shared" si="113"/>
        <v>0</v>
      </c>
      <c r="P1956" s="50"/>
      <c r="Q1956" s="391"/>
    </row>
    <row r="1957" spans="1:17">
      <c r="A1957" s="48">
        <v>7</v>
      </c>
      <c r="B1957" s="50" t="s">
        <v>2308</v>
      </c>
      <c r="C1957" s="16" t="s">
        <v>2309</v>
      </c>
      <c r="D1957" s="48" t="s">
        <v>74</v>
      </c>
      <c r="E1957" s="406">
        <v>13133</v>
      </c>
      <c r="F1957" s="405">
        <v>1</v>
      </c>
      <c r="G1957" s="406">
        <f t="shared" si="109"/>
        <v>13133</v>
      </c>
      <c r="H1957" s="405"/>
      <c r="I1957" s="405">
        <f t="shared" si="110"/>
        <v>0</v>
      </c>
      <c r="J1957" s="405"/>
      <c r="K1957" s="405">
        <f t="shared" si="111"/>
        <v>0</v>
      </c>
      <c r="L1957" s="405"/>
      <c r="M1957" s="405">
        <f t="shared" si="112"/>
        <v>0</v>
      </c>
      <c r="N1957" s="405"/>
      <c r="O1957" s="405">
        <f t="shared" si="113"/>
        <v>0</v>
      </c>
      <c r="P1957" s="50"/>
      <c r="Q1957" s="391"/>
    </row>
    <row r="1958" spans="1:17">
      <c r="A1958" s="48">
        <v>8</v>
      </c>
      <c r="B1958" s="50" t="s">
        <v>211</v>
      </c>
      <c r="C1958" s="16" t="s">
        <v>2310</v>
      </c>
      <c r="D1958" s="48" t="s">
        <v>74</v>
      </c>
      <c r="E1958" s="406">
        <v>37759</v>
      </c>
      <c r="F1958" s="405">
        <v>1</v>
      </c>
      <c r="G1958" s="406">
        <f t="shared" si="109"/>
        <v>37759</v>
      </c>
      <c r="H1958" s="405"/>
      <c r="I1958" s="405">
        <f t="shared" si="110"/>
        <v>0</v>
      </c>
      <c r="J1958" s="405"/>
      <c r="K1958" s="405">
        <f t="shared" si="111"/>
        <v>0</v>
      </c>
      <c r="L1958" s="405"/>
      <c r="M1958" s="405">
        <f t="shared" si="112"/>
        <v>0</v>
      </c>
      <c r="N1958" s="405"/>
      <c r="O1958" s="405">
        <f t="shared" si="113"/>
        <v>0</v>
      </c>
      <c r="P1958" s="50"/>
      <c r="Q1958" s="391"/>
    </row>
    <row r="1959" spans="1:17" ht="25.5">
      <c r="A1959" s="48">
        <v>9</v>
      </c>
      <c r="B1959" s="50" t="s">
        <v>2311</v>
      </c>
      <c r="C1959" s="16" t="s">
        <v>2312</v>
      </c>
      <c r="D1959" s="48" t="s">
        <v>122</v>
      </c>
      <c r="E1959" s="406">
        <v>1752</v>
      </c>
      <c r="F1959" s="407">
        <v>10</v>
      </c>
      <c r="G1959" s="406">
        <f t="shared" si="109"/>
        <v>17520</v>
      </c>
      <c r="H1959" s="405"/>
      <c r="I1959" s="405">
        <f t="shared" si="110"/>
        <v>0</v>
      </c>
      <c r="J1959" s="405"/>
      <c r="K1959" s="405">
        <f t="shared" si="111"/>
        <v>0</v>
      </c>
      <c r="L1959" s="405"/>
      <c r="M1959" s="405">
        <f t="shared" si="112"/>
        <v>0</v>
      </c>
      <c r="N1959" s="405"/>
      <c r="O1959" s="405">
        <f t="shared" si="113"/>
        <v>0</v>
      </c>
      <c r="P1959" s="50"/>
      <c r="Q1959" s="391"/>
    </row>
    <row r="1960" spans="1:17">
      <c r="A1960" s="48">
        <v>10</v>
      </c>
      <c r="B1960" s="50" t="s">
        <v>2313</v>
      </c>
      <c r="C1960" s="16" t="s">
        <v>2314</v>
      </c>
      <c r="D1960" s="48" t="s">
        <v>122</v>
      </c>
      <c r="E1960" s="406">
        <v>31812.5</v>
      </c>
      <c r="F1960" s="407">
        <v>1</v>
      </c>
      <c r="G1960" s="406">
        <f t="shared" si="109"/>
        <v>31812.5</v>
      </c>
      <c r="H1960" s="405"/>
      <c r="I1960" s="405">
        <f t="shared" si="110"/>
        <v>0</v>
      </c>
      <c r="J1960" s="405"/>
      <c r="K1960" s="405">
        <f t="shared" si="111"/>
        <v>0</v>
      </c>
      <c r="L1960" s="405"/>
      <c r="M1960" s="405">
        <f t="shared" si="112"/>
        <v>0</v>
      </c>
      <c r="N1960" s="405"/>
      <c r="O1960" s="405">
        <f t="shared" si="113"/>
        <v>0</v>
      </c>
      <c r="P1960" s="50"/>
      <c r="Q1960" s="391"/>
    </row>
    <row r="1961" spans="1:17">
      <c r="A1961" s="48">
        <v>11</v>
      </c>
      <c r="B1961" s="50" t="s">
        <v>2315</v>
      </c>
      <c r="C1961" s="16" t="s">
        <v>2316</v>
      </c>
      <c r="D1961" s="117" t="s">
        <v>122</v>
      </c>
      <c r="E1961" s="404">
        <v>10</v>
      </c>
      <c r="F1961" s="405">
        <v>38</v>
      </c>
      <c r="G1961" s="406">
        <f t="shared" si="109"/>
        <v>380</v>
      </c>
      <c r="H1961" s="405"/>
      <c r="I1961" s="405">
        <f t="shared" si="110"/>
        <v>0</v>
      </c>
      <c r="J1961" s="405"/>
      <c r="K1961" s="405">
        <f t="shared" si="111"/>
        <v>0</v>
      </c>
      <c r="L1961" s="405"/>
      <c r="M1961" s="405">
        <f t="shared" si="112"/>
        <v>0</v>
      </c>
      <c r="N1961" s="405"/>
      <c r="O1961" s="405">
        <f t="shared" si="113"/>
        <v>0</v>
      </c>
      <c r="P1961" s="50"/>
      <c r="Q1961" s="391"/>
    </row>
    <row r="1962" spans="1:17">
      <c r="A1962" s="48">
        <v>12</v>
      </c>
      <c r="B1962" s="50" t="s">
        <v>225</v>
      </c>
      <c r="C1962" s="16" t="s">
        <v>2317</v>
      </c>
      <c r="D1962" s="48" t="s">
        <v>63</v>
      </c>
      <c r="E1962" s="406">
        <v>15</v>
      </c>
      <c r="F1962" s="405">
        <v>10</v>
      </c>
      <c r="G1962" s="406">
        <f t="shared" si="109"/>
        <v>150</v>
      </c>
      <c r="H1962" s="405"/>
      <c r="I1962" s="405">
        <f t="shared" si="110"/>
        <v>0</v>
      </c>
      <c r="J1962" s="405"/>
      <c r="K1962" s="405">
        <f t="shared" si="111"/>
        <v>0</v>
      </c>
      <c r="L1962" s="405"/>
      <c r="M1962" s="405">
        <f t="shared" si="112"/>
        <v>0</v>
      </c>
      <c r="N1962" s="405"/>
      <c r="O1962" s="405">
        <f t="shared" si="113"/>
        <v>0</v>
      </c>
      <c r="P1962" s="50"/>
      <c r="Q1962" s="391"/>
    </row>
    <row r="1963" spans="1:17">
      <c r="A1963" s="48">
        <v>13</v>
      </c>
      <c r="B1963" s="50" t="s">
        <v>2318</v>
      </c>
      <c r="C1963" s="54" t="s">
        <v>2319</v>
      </c>
      <c r="D1963" s="50" t="s">
        <v>74</v>
      </c>
      <c r="E1963" s="408">
        <v>708</v>
      </c>
      <c r="F1963" s="405">
        <v>3</v>
      </c>
      <c r="G1963" s="409">
        <f t="shared" si="109"/>
        <v>2124</v>
      </c>
      <c r="H1963" s="410"/>
      <c r="I1963" s="405">
        <f t="shared" si="110"/>
        <v>0</v>
      </c>
      <c r="J1963" s="405"/>
      <c r="K1963" s="405">
        <f t="shared" si="111"/>
        <v>0</v>
      </c>
      <c r="L1963" s="405"/>
      <c r="M1963" s="405">
        <f t="shared" si="112"/>
        <v>0</v>
      </c>
      <c r="N1963" s="405"/>
      <c r="O1963" s="405">
        <f t="shared" si="113"/>
        <v>0</v>
      </c>
      <c r="P1963" s="50"/>
      <c r="Q1963" s="391"/>
    </row>
    <row r="1964" spans="1:17">
      <c r="A1964" s="48">
        <v>14</v>
      </c>
      <c r="B1964" s="50" t="s">
        <v>254</v>
      </c>
      <c r="C1964" s="54" t="s">
        <v>2320</v>
      </c>
      <c r="D1964" s="50" t="s">
        <v>74</v>
      </c>
      <c r="E1964" s="408">
        <v>280.51</v>
      </c>
      <c r="F1964" s="405">
        <v>33</v>
      </c>
      <c r="G1964" s="409">
        <f t="shared" si="109"/>
        <v>9256.83</v>
      </c>
      <c r="H1964" s="410"/>
      <c r="I1964" s="405">
        <f t="shared" si="110"/>
        <v>0</v>
      </c>
      <c r="J1964" s="405"/>
      <c r="K1964" s="405">
        <f t="shared" si="111"/>
        <v>0</v>
      </c>
      <c r="L1964" s="405"/>
      <c r="M1964" s="405">
        <f t="shared" si="112"/>
        <v>0</v>
      </c>
      <c r="N1964" s="405"/>
      <c r="O1964" s="405">
        <f t="shared" si="113"/>
        <v>0</v>
      </c>
      <c r="P1964" s="50"/>
      <c r="Q1964" s="391"/>
    </row>
    <row r="1965" spans="1:17" ht="25.5">
      <c r="A1965" s="48">
        <v>15</v>
      </c>
      <c r="B1965" s="50" t="s">
        <v>2321</v>
      </c>
      <c r="C1965" s="54" t="s">
        <v>2322</v>
      </c>
      <c r="D1965" s="50" t="s">
        <v>164</v>
      </c>
      <c r="E1965" s="408">
        <v>472000</v>
      </c>
      <c r="F1965" s="405">
        <v>0.15</v>
      </c>
      <c r="G1965" s="409">
        <f t="shared" si="109"/>
        <v>70800</v>
      </c>
      <c r="H1965" s="410"/>
      <c r="I1965" s="405">
        <f t="shared" si="110"/>
        <v>0</v>
      </c>
      <c r="J1965" s="405"/>
      <c r="K1965" s="405">
        <f t="shared" si="111"/>
        <v>0</v>
      </c>
      <c r="L1965" s="405"/>
      <c r="M1965" s="405">
        <f t="shared" si="112"/>
        <v>0</v>
      </c>
      <c r="N1965" s="405"/>
      <c r="O1965" s="405">
        <f t="shared" si="113"/>
        <v>0</v>
      </c>
      <c r="P1965" s="50"/>
      <c r="Q1965" s="391"/>
    </row>
    <row r="1966" spans="1:17">
      <c r="A1966" s="48">
        <v>16</v>
      </c>
      <c r="B1966" s="50" t="s">
        <v>1577</v>
      </c>
      <c r="C1966" s="54" t="s">
        <v>2323</v>
      </c>
      <c r="D1966" s="50" t="s">
        <v>28</v>
      </c>
      <c r="E1966" s="225">
        <v>3151.78</v>
      </c>
      <c r="F1966" s="230">
        <v>8</v>
      </c>
      <c r="G1966" s="409">
        <f t="shared" si="109"/>
        <v>25214.240000000002</v>
      </c>
      <c r="H1966" s="410"/>
      <c r="I1966" s="405">
        <f t="shared" si="110"/>
        <v>0</v>
      </c>
      <c r="J1966" s="405"/>
      <c r="K1966" s="405">
        <f t="shared" si="111"/>
        <v>0</v>
      </c>
      <c r="L1966" s="405"/>
      <c r="M1966" s="405">
        <f t="shared" si="112"/>
        <v>0</v>
      </c>
      <c r="N1966" s="410"/>
      <c r="O1966" s="405">
        <f t="shared" si="113"/>
        <v>0</v>
      </c>
      <c r="P1966" s="50"/>
      <c r="Q1966" s="391"/>
    </row>
    <row r="1967" spans="1:17" ht="25.5">
      <c r="A1967" s="48">
        <v>17</v>
      </c>
      <c r="B1967" s="50" t="s">
        <v>2324</v>
      </c>
      <c r="C1967" s="16" t="s">
        <v>2325</v>
      </c>
      <c r="D1967" s="48" t="s">
        <v>122</v>
      </c>
      <c r="E1967" s="406">
        <v>1000</v>
      </c>
      <c r="F1967" s="405"/>
      <c r="G1967" s="406"/>
      <c r="H1967" s="405"/>
      <c r="I1967" s="405">
        <f t="shared" si="110"/>
        <v>0</v>
      </c>
      <c r="J1967" s="405">
        <v>1</v>
      </c>
      <c r="K1967" s="405">
        <f t="shared" si="111"/>
        <v>1000</v>
      </c>
      <c r="L1967" s="405"/>
      <c r="M1967" s="405">
        <f t="shared" si="112"/>
        <v>0</v>
      </c>
      <c r="N1967" s="405"/>
      <c r="O1967" s="405">
        <f t="shared" si="113"/>
        <v>0</v>
      </c>
      <c r="P1967" s="50"/>
      <c r="Q1967" s="391"/>
    </row>
    <row r="1968" spans="1:17" ht="25.5">
      <c r="A1968" s="48">
        <v>18</v>
      </c>
      <c r="B1968" s="50" t="s">
        <v>2326</v>
      </c>
      <c r="C1968" s="54" t="s">
        <v>2327</v>
      </c>
      <c r="D1968" s="117" t="s">
        <v>74</v>
      </c>
      <c r="E1968" s="411">
        <v>3575</v>
      </c>
      <c r="F1968" s="230">
        <v>1</v>
      </c>
      <c r="G1968" s="409">
        <f t="shared" ref="G1968:G1982" si="114">E1968*F1968</f>
        <v>3575</v>
      </c>
      <c r="H1968" s="50"/>
      <c r="I1968" s="405">
        <f t="shared" si="110"/>
        <v>0</v>
      </c>
      <c r="J1968" s="50"/>
      <c r="K1968" s="405">
        <f t="shared" si="111"/>
        <v>0</v>
      </c>
      <c r="L1968" s="50"/>
      <c r="M1968" s="405">
        <f t="shared" si="112"/>
        <v>0</v>
      </c>
      <c r="N1968" s="50"/>
      <c r="O1968" s="405">
        <f t="shared" si="113"/>
        <v>0</v>
      </c>
      <c r="P1968" s="50"/>
      <c r="Q1968" s="391"/>
    </row>
    <row r="1969" spans="1:17" ht="25.5">
      <c r="A1969" s="48">
        <v>19</v>
      </c>
      <c r="B1969" s="50" t="s">
        <v>2181</v>
      </c>
      <c r="C1969" s="15" t="s">
        <v>2328</v>
      </c>
      <c r="D1969" s="412" t="s">
        <v>74</v>
      </c>
      <c r="E1969" s="408">
        <v>2891</v>
      </c>
      <c r="F1969" s="48">
        <v>8</v>
      </c>
      <c r="G1969" s="409">
        <f t="shared" si="114"/>
        <v>23128</v>
      </c>
      <c r="H1969" s="48"/>
      <c r="I1969" s="405">
        <f t="shared" si="110"/>
        <v>0</v>
      </c>
      <c r="J1969" s="50"/>
      <c r="K1969" s="405">
        <f t="shared" si="111"/>
        <v>0</v>
      </c>
      <c r="L1969" s="50"/>
      <c r="M1969" s="405">
        <f t="shared" si="112"/>
        <v>0</v>
      </c>
      <c r="N1969" s="48"/>
      <c r="O1969" s="405">
        <f t="shared" si="113"/>
        <v>0</v>
      </c>
      <c r="P1969" s="50"/>
      <c r="Q1969" s="391"/>
    </row>
    <row r="1970" spans="1:17" ht="25.5">
      <c r="A1970" s="48">
        <v>20</v>
      </c>
      <c r="B1970" s="50" t="s">
        <v>2183</v>
      </c>
      <c r="C1970" s="15" t="s">
        <v>2329</v>
      </c>
      <c r="D1970" s="412" t="s">
        <v>74</v>
      </c>
      <c r="E1970" s="408">
        <v>2631.4</v>
      </c>
      <c r="F1970" s="48">
        <v>10</v>
      </c>
      <c r="G1970" s="409">
        <f t="shared" si="114"/>
        <v>26314</v>
      </c>
      <c r="H1970" s="48"/>
      <c r="I1970" s="405">
        <f t="shared" si="110"/>
        <v>0</v>
      </c>
      <c r="J1970" s="50"/>
      <c r="K1970" s="405">
        <f t="shared" si="111"/>
        <v>0</v>
      </c>
      <c r="L1970" s="50"/>
      <c r="M1970" s="405">
        <f t="shared" si="112"/>
        <v>0</v>
      </c>
      <c r="N1970" s="48"/>
      <c r="O1970" s="405">
        <f t="shared" si="113"/>
        <v>0</v>
      </c>
      <c r="P1970" s="50"/>
      <c r="Q1970" s="391"/>
    </row>
    <row r="1971" spans="1:17" ht="25.5">
      <c r="A1971" s="48">
        <v>21</v>
      </c>
      <c r="B1971" s="50" t="s">
        <v>1694</v>
      </c>
      <c r="C1971" s="15" t="s">
        <v>2330</v>
      </c>
      <c r="D1971" s="412" t="s">
        <v>74</v>
      </c>
      <c r="E1971" s="408">
        <v>2891</v>
      </c>
      <c r="F1971" s="48">
        <v>2</v>
      </c>
      <c r="G1971" s="409">
        <f t="shared" si="114"/>
        <v>5782</v>
      </c>
      <c r="H1971" s="48"/>
      <c r="I1971" s="405">
        <f t="shared" si="110"/>
        <v>0</v>
      </c>
      <c r="J1971" s="50"/>
      <c r="K1971" s="405">
        <f t="shared" si="111"/>
        <v>0</v>
      </c>
      <c r="L1971" s="50"/>
      <c r="M1971" s="405">
        <f t="shared" si="112"/>
        <v>0</v>
      </c>
      <c r="N1971" s="48"/>
      <c r="O1971" s="405">
        <f t="shared" si="113"/>
        <v>0</v>
      </c>
      <c r="P1971" s="50"/>
      <c r="Q1971" s="391"/>
    </row>
    <row r="1972" spans="1:17">
      <c r="A1972" s="48">
        <v>22</v>
      </c>
      <c r="B1972" s="50" t="s">
        <v>2186</v>
      </c>
      <c r="C1972" s="413" t="s">
        <v>2331</v>
      </c>
      <c r="D1972" s="412" t="s">
        <v>74</v>
      </c>
      <c r="E1972" s="408">
        <v>69000</v>
      </c>
      <c r="F1972" s="48">
        <v>1</v>
      </c>
      <c r="G1972" s="409">
        <f t="shared" si="114"/>
        <v>69000</v>
      </c>
      <c r="H1972" s="48"/>
      <c r="I1972" s="405">
        <f t="shared" si="110"/>
        <v>0</v>
      </c>
      <c r="J1972" s="50"/>
      <c r="K1972" s="405">
        <f t="shared" si="111"/>
        <v>0</v>
      </c>
      <c r="L1972" s="50"/>
      <c r="M1972" s="405">
        <f t="shared" si="112"/>
        <v>0</v>
      </c>
      <c r="N1972" s="48"/>
      <c r="O1972" s="405">
        <f t="shared" si="113"/>
        <v>0</v>
      </c>
      <c r="P1972" s="50"/>
      <c r="Q1972" s="391"/>
    </row>
    <row r="1973" spans="1:17">
      <c r="A1973" s="48">
        <v>23</v>
      </c>
      <c r="B1973" s="414" t="s">
        <v>2332</v>
      </c>
      <c r="C1973" s="50" t="s">
        <v>2333</v>
      </c>
      <c r="D1973" s="414" t="s">
        <v>122</v>
      </c>
      <c r="E1973" s="50">
        <v>5664</v>
      </c>
      <c r="F1973" s="50">
        <v>8</v>
      </c>
      <c r="G1973" s="409">
        <f t="shared" si="114"/>
        <v>45312</v>
      </c>
      <c r="H1973" s="50"/>
      <c r="I1973" s="50"/>
      <c r="J1973" s="50"/>
      <c r="K1973" s="50"/>
      <c r="L1973" s="50"/>
      <c r="M1973" s="50"/>
      <c r="N1973" s="50"/>
      <c r="O1973" s="405">
        <f t="shared" si="113"/>
        <v>0</v>
      </c>
      <c r="P1973" s="50"/>
      <c r="Q1973" s="391"/>
    </row>
    <row r="1974" spans="1:17">
      <c r="A1974" s="48">
        <v>24</v>
      </c>
      <c r="B1974" s="415" t="s">
        <v>2334</v>
      </c>
      <c r="C1974" s="50" t="s">
        <v>2335</v>
      </c>
      <c r="D1974" s="414" t="s">
        <v>122</v>
      </c>
      <c r="E1974" s="50">
        <v>7080</v>
      </c>
      <c r="F1974" s="50">
        <v>6</v>
      </c>
      <c r="G1974" s="409">
        <f t="shared" si="114"/>
        <v>42480</v>
      </c>
      <c r="H1974" s="50"/>
      <c r="I1974" s="50"/>
      <c r="J1974" s="50"/>
      <c r="K1974" s="50"/>
      <c r="L1974" s="50"/>
      <c r="M1974" s="50"/>
      <c r="N1974" s="50"/>
      <c r="O1974" s="405">
        <f t="shared" si="113"/>
        <v>0</v>
      </c>
      <c r="P1974" s="50"/>
      <c r="Q1974" s="391"/>
    </row>
    <row r="1975" spans="1:17">
      <c r="A1975" s="48">
        <v>25</v>
      </c>
      <c r="B1975" s="414" t="s">
        <v>2336</v>
      </c>
      <c r="C1975" s="50" t="s">
        <v>2337</v>
      </c>
      <c r="D1975" s="414" t="s">
        <v>122</v>
      </c>
      <c r="E1975" s="50">
        <v>9204</v>
      </c>
      <c r="F1975" s="50">
        <v>5</v>
      </c>
      <c r="G1975" s="409">
        <f t="shared" si="114"/>
        <v>46020</v>
      </c>
      <c r="H1975" s="50"/>
      <c r="I1975" s="50"/>
      <c r="J1975" s="50"/>
      <c r="K1975" s="50"/>
      <c r="L1975" s="50"/>
      <c r="M1975" s="50"/>
      <c r="N1975" s="50"/>
      <c r="O1975" s="405">
        <f t="shared" si="113"/>
        <v>0</v>
      </c>
      <c r="P1975" s="50"/>
      <c r="Q1975" s="391"/>
    </row>
    <row r="1976" spans="1:17">
      <c r="A1976" s="48">
        <v>26</v>
      </c>
      <c r="B1976" s="415" t="s">
        <v>2103</v>
      </c>
      <c r="C1976" s="50" t="s">
        <v>2338</v>
      </c>
      <c r="D1976" s="414" t="s">
        <v>122</v>
      </c>
      <c r="E1976" s="50">
        <v>10384</v>
      </c>
      <c r="F1976" s="50">
        <v>5</v>
      </c>
      <c r="G1976" s="409">
        <f t="shared" si="114"/>
        <v>51920</v>
      </c>
      <c r="H1976" s="50"/>
      <c r="I1976" s="50"/>
      <c r="J1976" s="50"/>
      <c r="K1976" s="50"/>
      <c r="L1976" s="50"/>
      <c r="M1976" s="50"/>
      <c r="N1976" s="50"/>
      <c r="O1976" s="405">
        <f t="shared" si="113"/>
        <v>0</v>
      </c>
      <c r="P1976" s="50"/>
      <c r="Q1976" s="391"/>
    </row>
    <row r="1977" spans="1:17">
      <c r="A1977" s="48">
        <v>27</v>
      </c>
      <c r="B1977" s="414" t="s">
        <v>2339</v>
      </c>
      <c r="C1977" s="50" t="s">
        <v>2340</v>
      </c>
      <c r="D1977" s="414" t="s">
        <v>122</v>
      </c>
      <c r="E1977" s="50">
        <v>1711</v>
      </c>
      <c r="F1977" s="50">
        <v>15</v>
      </c>
      <c r="G1977" s="409">
        <f t="shared" si="114"/>
        <v>25665</v>
      </c>
      <c r="H1977" s="50"/>
      <c r="I1977" s="50"/>
      <c r="J1977" s="50"/>
      <c r="K1977" s="50"/>
      <c r="L1977" s="50"/>
      <c r="M1977" s="50"/>
      <c r="N1977" s="50"/>
      <c r="O1977" s="405">
        <f t="shared" si="113"/>
        <v>0</v>
      </c>
      <c r="P1977" s="50"/>
      <c r="Q1977" s="391"/>
    </row>
    <row r="1978" spans="1:17">
      <c r="A1978" s="48">
        <v>28</v>
      </c>
      <c r="B1978" s="415" t="s">
        <v>2341</v>
      </c>
      <c r="C1978" s="50" t="s">
        <v>2342</v>
      </c>
      <c r="D1978" s="414" t="s">
        <v>122</v>
      </c>
      <c r="E1978" s="50">
        <v>1829</v>
      </c>
      <c r="F1978" s="50">
        <v>10</v>
      </c>
      <c r="G1978" s="409">
        <f t="shared" si="114"/>
        <v>18290</v>
      </c>
      <c r="H1978" s="50"/>
      <c r="I1978" s="50"/>
      <c r="J1978" s="50"/>
      <c r="K1978" s="50"/>
      <c r="L1978" s="50"/>
      <c r="M1978" s="50"/>
      <c r="N1978" s="50"/>
      <c r="O1978" s="405">
        <f t="shared" si="113"/>
        <v>0</v>
      </c>
      <c r="P1978" s="50"/>
      <c r="Q1978" s="391"/>
    </row>
    <row r="1979" spans="1:17">
      <c r="A1979" s="48">
        <v>29</v>
      </c>
      <c r="B1979" s="414" t="s">
        <v>2343</v>
      </c>
      <c r="C1979" s="50" t="s">
        <v>2344</v>
      </c>
      <c r="D1979" s="414" t="s">
        <v>122</v>
      </c>
      <c r="E1979" s="50">
        <v>1652</v>
      </c>
      <c r="F1979" s="50">
        <v>10</v>
      </c>
      <c r="G1979" s="409">
        <f t="shared" si="114"/>
        <v>16520</v>
      </c>
      <c r="H1979" s="50"/>
      <c r="I1979" s="50"/>
      <c r="J1979" s="50"/>
      <c r="K1979" s="50"/>
      <c r="L1979" s="50"/>
      <c r="M1979" s="50"/>
      <c r="N1979" s="50"/>
      <c r="O1979" s="405">
        <f t="shared" si="113"/>
        <v>0</v>
      </c>
      <c r="P1979" s="50"/>
      <c r="Q1979" s="391"/>
    </row>
    <row r="1980" spans="1:17">
      <c r="A1980" s="48">
        <v>30</v>
      </c>
      <c r="B1980" s="415" t="s">
        <v>756</v>
      </c>
      <c r="C1980" s="50" t="s">
        <v>2345</v>
      </c>
      <c r="D1980" s="414" t="s">
        <v>122</v>
      </c>
      <c r="E1980" s="50">
        <v>6844</v>
      </c>
      <c r="F1980" s="50">
        <v>8</v>
      </c>
      <c r="G1980" s="409">
        <f t="shared" si="114"/>
        <v>54752</v>
      </c>
      <c r="H1980" s="50"/>
      <c r="I1980" s="50"/>
      <c r="J1980" s="50"/>
      <c r="K1980" s="50"/>
      <c r="L1980" s="50"/>
      <c r="M1980" s="50"/>
      <c r="N1980" s="50"/>
      <c r="O1980" s="405">
        <f t="shared" si="113"/>
        <v>0</v>
      </c>
      <c r="P1980" s="50"/>
      <c r="Q1980" s="391"/>
    </row>
    <row r="1981" spans="1:17">
      <c r="A1981" s="48">
        <v>31</v>
      </c>
      <c r="B1981" s="414" t="s">
        <v>2346</v>
      </c>
      <c r="C1981" s="50" t="s">
        <v>2347</v>
      </c>
      <c r="D1981" s="414" t="s">
        <v>122</v>
      </c>
      <c r="E1981" s="50">
        <v>1593</v>
      </c>
      <c r="F1981" s="50">
        <v>8</v>
      </c>
      <c r="G1981" s="409">
        <f t="shared" si="114"/>
        <v>12744</v>
      </c>
      <c r="H1981" s="50"/>
      <c r="I1981" s="50"/>
      <c r="J1981" s="50"/>
      <c r="K1981" s="50"/>
      <c r="L1981" s="50"/>
      <c r="M1981" s="50"/>
      <c r="N1981" s="50"/>
      <c r="O1981" s="405">
        <f t="shared" si="113"/>
        <v>0</v>
      </c>
      <c r="P1981" s="50"/>
      <c r="Q1981" s="391"/>
    </row>
    <row r="1982" spans="1:17">
      <c r="A1982" s="48">
        <v>32</v>
      </c>
      <c r="B1982" s="415" t="s">
        <v>2348</v>
      </c>
      <c r="C1982" s="50" t="s">
        <v>2349</v>
      </c>
      <c r="D1982" s="414" t="s">
        <v>122</v>
      </c>
      <c r="E1982" s="50">
        <v>33630</v>
      </c>
      <c r="F1982" s="50">
        <v>5</v>
      </c>
      <c r="G1982" s="409">
        <f t="shared" si="114"/>
        <v>168150</v>
      </c>
      <c r="H1982" s="50"/>
      <c r="I1982" s="50"/>
      <c r="J1982" s="50"/>
      <c r="K1982" s="50"/>
      <c r="L1982" s="50"/>
      <c r="M1982" s="50"/>
      <c r="N1982" s="50"/>
      <c r="O1982" s="405">
        <f t="shared" si="113"/>
        <v>0</v>
      </c>
      <c r="P1982" s="50"/>
      <c r="Q1982" s="391"/>
    </row>
    <row r="1983" spans="1:17" ht="25.5">
      <c r="A1983" s="48">
        <v>33</v>
      </c>
      <c r="B1983" s="414" t="s">
        <v>2350</v>
      </c>
      <c r="C1983" s="416" t="s">
        <v>2351</v>
      </c>
      <c r="D1983" s="230" t="s">
        <v>63</v>
      </c>
      <c r="E1983" s="230">
        <v>200</v>
      </c>
      <c r="F1983" s="230"/>
      <c r="G1983" s="409"/>
      <c r="H1983" s="417"/>
      <c r="I1983" s="230"/>
      <c r="J1983" s="230"/>
      <c r="K1983" s="230"/>
      <c r="L1983" s="230"/>
      <c r="M1983" s="230"/>
      <c r="N1983" s="230">
        <v>32</v>
      </c>
      <c r="O1983" s="230">
        <f t="shared" si="113"/>
        <v>6400</v>
      </c>
      <c r="P1983" s="417"/>
      <c r="Q1983" s="391"/>
    </row>
    <row r="1984" spans="1:17" ht="25.5">
      <c r="A1984" s="48">
        <v>34</v>
      </c>
      <c r="B1984" s="50" t="s">
        <v>2186</v>
      </c>
      <c r="C1984" s="418" t="s">
        <v>2352</v>
      </c>
      <c r="D1984" s="419" t="s">
        <v>122</v>
      </c>
      <c r="E1984" s="417">
        <v>46020</v>
      </c>
      <c r="F1984" s="420">
        <v>2</v>
      </c>
      <c r="G1984" s="409">
        <f t="shared" ref="G1984:G1991" si="115">E1984*F1984</f>
        <v>92040</v>
      </c>
      <c r="H1984" s="417"/>
      <c r="I1984" s="417"/>
      <c r="J1984" s="417"/>
      <c r="K1984" s="417"/>
      <c r="L1984" s="417"/>
      <c r="M1984" s="417"/>
      <c r="N1984" s="417"/>
      <c r="O1984" s="417"/>
      <c r="P1984" s="417"/>
      <c r="Q1984" s="391"/>
    </row>
    <row r="1985" spans="1:17">
      <c r="A1985" s="48">
        <v>35</v>
      </c>
      <c r="B1985" s="414" t="s">
        <v>2306</v>
      </c>
      <c r="C1985" s="54" t="s">
        <v>2353</v>
      </c>
      <c r="D1985" s="230" t="s">
        <v>122</v>
      </c>
      <c r="E1985" s="230">
        <v>5000</v>
      </c>
      <c r="F1985" s="230">
        <v>2</v>
      </c>
      <c r="G1985" s="406">
        <f t="shared" si="115"/>
        <v>10000</v>
      </c>
      <c r="H1985" s="230"/>
      <c r="I1985" s="230"/>
      <c r="J1985" s="230"/>
      <c r="K1985" s="230"/>
      <c r="L1985" s="230"/>
      <c r="M1985" s="230"/>
      <c r="N1985" s="230"/>
      <c r="O1985" s="230"/>
      <c r="P1985" s="230"/>
      <c r="Q1985" s="391"/>
    </row>
    <row r="1986" spans="1:17">
      <c r="A1986" s="48">
        <v>36</v>
      </c>
      <c r="B1986" s="414" t="s">
        <v>2188</v>
      </c>
      <c r="C1986" s="421" t="s">
        <v>2354</v>
      </c>
      <c r="D1986" s="417" t="s">
        <v>122</v>
      </c>
      <c r="E1986" s="417">
        <v>200</v>
      </c>
      <c r="F1986" s="417">
        <v>3</v>
      </c>
      <c r="G1986" s="409">
        <f t="shared" si="115"/>
        <v>600</v>
      </c>
      <c r="H1986" s="417"/>
      <c r="I1986" s="417"/>
      <c r="J1986" s="417"/>
      <c r="K1986" s="417"/>
      <c r="L1986" s="422"/>
      <c r="M1986" s="422"/>
      <c r="N1986" s="422"/>
      <c r="O1986" s="422"/>
      <c r="P1986" s="422"/>
      <c r="Q1986" s="391"/>
    </row>
    <row r="1987" spans="1:17">
      <c r="A1987" s="48">
        <v>37</v>
      </c>
      <c r="B1987" s="414" t="s">
        <v>2355</v>
      </c>
      <c r="C1987" s="54" t="s">
        <v>2356</v>
      </c>
      <c r="D1987" s="417" t="s">
        <v>122</v>
      </c>
      <c r="E1987" s="423">
        <v>105680.8</v>
      </c>
      <c r="F1987" s="417">
        <v>4</v>
      </c>
      <c r="G1987" s="409">
        <f t="shared" si="115"/>
        <v>422723.2</v>
      </c>
      <c r="H1987" s="417"/>
      <c r="I1987" s="417"/>
      <c r="J1987" s="417"/>
      <c r="K1987" s="417"/>
      <c r="L1987" s="417"/>
      <c r="M1987" s="417"/>
      <c r="N1987" s="417"/>
      <c r="O1987" s="417"/>
      <c r="P1987" s="417"/>
      <c r="Q1987" s="391"/>
    </row>
    <row r="1988" spans="1:17">
      <c r="A1988" s="48">
        <v>38</v>
      </c>
      <c r="B1988" s="414" t="s">
        <v>2357</v>
      </c>
      <c r="C1988" s="54" t="s">
        <v>2358</v>
      </c>
      <c r="D1988" s="230" t="s">
        <v>2195</v>
      </c>
      <c r="E1988" s="411">
        <v>50</v>
      </c>
      <c r="F1988" s="230">
        <v>2060</v>
      </c>
      <c r="G1988" s="406">
        <f t="shared" si="115"/>
        <v>103000</v>
      </c>
      <c r="H1988" s="230"/>
      <c r="I1988" s="230"/>
      <c r="J1988" s="230"/>
      <c r="K1988" s="230"/>
      <c r="L1988" s="230"/>
      <c r="M1988" s="230"/>
      <c r="N1988" s="230"/>
      <c r="O1988" s="230"/>
      <c r="P1988" s="230"/>
      <c r="Q1988" s="391"/>
    </row>
    <row r="1989" spans="1:17">
      <c r="A1989" s="48">
        <v>39</v>
      </c>
      <c r="B1989" s="414" t="s">
        <v>2188</v>
      </c>
      <c r="C1989" s="54" t="s">
        <v>2359</v>
      </c>
      <c r="D1989" s="230" t="s">
        <v>122</v>
      </c>
      <c r="E1989" s="411">
        <v>250</v>
      </c>
      <c r="F1989" s="230">
        <v>10</v>
      </c>
      <c r="G1989" s="406">
        <f t="shared" si="115"/>
        <v>2500</v>
      </c>
      <c r="H1989" s="230"/>
      <c r="I1989" s="230"/>
      <c r="J1989" s="230"/>
      <c r="K1989" s="230"/>
      <c r="L1989" s="230"/>
      <c r="M1989" s="230"/>
      <c r="N1989" s="230"/>
      <c r="O1989" s="230"/>
      <c r="P1989" s="230"/>
      <c r="Q1989" s="391"/>
    </row>
    <row r="1990" spans="1:17">
      <c r="A1990" s="48">
        <v>40</v>
      </c>
      <c r="B1990" s="414" t="s">
        <v>2360</v>
      </c>
      <c r="C1990" s="424" t="s">
        <v>2361</v>
      </c>
      <c r="D1990" s="417" t="s">
        <v>122</v>
      </c>
      <c r="E1990" s="423">
        <v>83190</v>
      </c>
      <c r="F1990" s="417">
        <v>1</v>
      </c>
      <c r="G1990" s="409">
        <f t="shared" si="115"/>
        <v>83190</v>
      </c>
      <c r="H1990" s="230"/>
      <c r="I1990" s="230"/>
      <c r="J1990" s="230"/>
      <c r="K1990" s="230"/>
      <c r="L1990" s="230"/>
      <c r="M1990" s="230"/>
      <c r="N1990" s="230"/>
      <c r="O1990" s="230"/>
      <c r="P1990" s="230"/>
      <c r="Q1990" s="391"/>
    </row>
    <row r="1991" spans="1:17" ht="25.5">
      <c r="A1991" s="48">
        <v>41</v>
      </c>
      <c r="B1991" s="414" t="s">
        <v>2362</v>
      </c>
      <c r="C1991" s="25" t="s">
        <v>2363</v>
      </c>
      <c r="D1991" s="230" t="s">
        <v>122</v>
      </c>
      <c r="E1991" s="411">
        <v>259600</v>
      </c>
      <c r="F1991" s="230">
        <v>1</v>
      </c>
      <c r="G1991" s="406">
        <f t="shared" si="115"/>
        <v>259600</v>
      </c>
      <c r="H1991" s="230"/>
      <c r="I1991" s="230"/>
      <c r="J1991" s="230"/>
      <c r="K1991" s="230"/>
      <c r="L1991" s="230"/>
      <c r="M1991" s="230"/>
      <c r="N1991" s="230"/>
      <c r="O1991" s="230"/>
      <c r="P1991" s="230"/>
      <c r="Q1991" s="391"/>
    </row>
    <row r="1992" spans="1:17">
      <c r="A1992" s="392" t="s">
        <v>2364</v>
      </c>
      <c r="B1992" s="392"/>
      <c r="C1992" s="392"/>
      <c r="D1992" s="392"/>
      <c r="E1992" s="392"/>
      <c r="F1992" s="392"/>
      <c r="G1992" s="406">
        <f>SUM(G1951:G1991)</f>
        <v>2205278.7699999996</v>
      </c>
      <c r="H1992" s="414"/>
      <c r="I1992" s="405">
        <f>SUM(I1951:I1991)</f>
        <v>0</v>
      </c>
      <c r="J1992" s="50"/>
      <c r="K1992" s="405">
        <f>SUM(K1951:K1991)</f>
        <v>1000</v>
      </c>
      <c r="L1992" s="50"/>
      <c r="M1992" s="405">
        <f>SUM(M1951:M1991)</f>
        <v>0</v>
      </c>
      <c r="N1992" s="425"/>
      <c r="O1992" s="48">
        <f>SUM(O1951:O1991)</f>
        <v>6400</v>
      </c>
      <c r="P1992" s="406">
        <f>G1992+I1992+K1992+M1992+O1992</f>
        <v>2212678.7699999996</v>
      </c>
      <c r="Q1992" s="391"/>
    </row>
    <row r="1993" spans="1:17">
      <c r="A1993" s="426" t="s">
        <v>2365</v>
      </c>
      <c r="B1993" s="427"/>
      <c r="C1993" s="427"/>
      <c r="D1993" s="427"/>
      <c r="E1993" s="427"/>
      <c r="F1993" s="427"/>
      <c r="G1993" s="427"/>
      <c r="H1993" s="427"/>
      <c r="I1993" s="427"/>
      <c r="J1993" s="427"/>
      <c r="K1993" s="427"/>
      <c r="L1993" s="427"/>
      <c r="M1993" s="427"/>
      <c r="N1993" s="427"/>
      <c r="O1993" s="427"/>
      <c r="P1993" s="428"/>
      <c r="Q1993" s="391"/>
    </row>
    <row r="1994" spans="1:17">
      <c r="A1994" s="48">
        <v>1</v>
      </c>
      <c r="B1994" s="50" t="s">
        <v>2186</v>
      </c>
      <c r="C1994" s="54" t="s">
        <v>2366</v>
      </c>
      <c r="D1994" s="50" t="s">
        <v>74</v>
      </c>
      <c r="E1994" s="408">
        <v>500</v>
      </c>
      <c r="F1994" s="230"/>
      <c r="G1994" s="409"/>
      <c r="H1994" s="410"/>
      <c r="I1994" s="405"/>
      <c r="J1994" s="405"/>
      <c r="K1994" s="405"/>
      <c r="L1994" s="405"/>
      <c r="M1994" s="405">
        <f t="shared" ref="M1994:M2014" si="116">L1994*E1994</f>
        <v>0</v>
      </c>
      <c r="N1994" s="230">
        <v>6</v>
      </c>
      <c r="O1994" s="405">
        <f t="shared" ref="O1994:O2014" si="117">N1994*E1994</f>
        <v>3000</v>
      </c>
      <c r="P1994" s="411"/>
      <c r="Q1994" s="391"/>
    </row>
    <row r="1995" spans="1:17">
      <c r="A1995" s="48">
        <v>2</v>
      </c>
      <c r="B1995" s="50" t="s">
        <v>2367</v>
      </c>
      <c r="C1995" s="54" t="s">
        <v>2368</v>
      </c>
      <c r="D1995" s="50" t="s">
        <v>74</v>
      </c>
      <c r="E1995" s="408">
        <v>500</v>
      </c>
      <c r="F1995" s="230"/>
      <c r="G1995" s="409"/>
      <c r="H1995" s="410"/>
      <c r="I1995" s="405"/>
      <c r="J1995" s="405"/>
      <c r="K1995" s="405"/>
      <c r="L1995" s="405"/>
      <c r="M1995" s="405">
        <f t="shared" si="116"/>
        <v>0</v>
      </c>
      <c r="N1995" s="230">
        <v>12</v>
      </c>
      <c r="O1995" s="405">
        <f t="shared" si="117"/>
        <v>6000</v>
      </c>
      <c r="P1995" s="411"/>
      <c r="Q1995" s="391"/>
    </row>
    <row r="1996" spans="1:17">
      <c r="A1996" s="48">
        <v>3</v>
      </c>
      <c r="B1996" s="50" t="s">
        <v>2369</v>
      </c>
      <c r="C1996" s="100" t="s">
        <v>127</v>
      </c>
      <c r="D1996" s="412" t="s">
        <v>28</v>
      </c>
      <c r="E1996" s="429">
        <v>40</v>
      </c>
      <c r="F1996" s="48"/>
      <c r="G1996" s="409"/>
      <c r="H1996" s="48"/>
      <c r="I1996" s="405"/>
      <c r="J1996" s="50"/>
      <c r="K1996" s="405"/>
      <c r="L1996" s="50"/>
      <c r="M1996" s="405">
        <f t="shared" si="116"/>
        <v>0</v>
      </c>
      <c r="N1996" s="48">
        <v>50</v>
      </c>
      <c r="O1996" s="405">
        <f t="shared" si="117"/>
        <v>2000</v>
      </c>
      <c r="P1996" s="411"/>
      <c r="Q1996" s="391"/>
    </row>
    <row r="1997" spans="1:17" ht="25.5">
      <c r="A1997" s="48">
        <v>4</v>
      </c>
      <c r="B1997" s="50" t="s">
        <v>2370</v>
      </c>
      <c r="C1997" s="16" t="s">
        <v>2371</v>
      </c>
      <c r="D1997" s="117" t="s">
        <v>74</v>
      </c>
      <c r="E1997" s="404">
        <v>100</v>
      </c>
      <c r="F1997" s="48"/>
      <c r="G1997" s="406"/>
      <c r="H1997" s="405"/>
      <c r="I1997" s="405"/>
      <c r="J1997" s="405"/>
      <c r="K1997" s="405"/>
      <c r="L1997" s="405"/>
      <c r="M1997" s="405">
        <f t="shared" si="116"/>
        <v>0</v>
      </c>
      <c r="N1997" s="405">
        <v>3</v>
      </c>
      <c r="O1997" s="405">
        <f t="shared" si="117"/>
        <v>300</v>
      </c>
      <c r="P1997" s="411"/>
      <c r="Q1997" s="391"/>
    </row>
    <row r="1998" spans="1:17">
      <c r="A1998" s="48">
        <v>5</v>
      </c>
      <c r="B1998" s="50" t="s">
        <v>2306</v>
      </c>
      <c r="C1998" s="54" t="s">
        <v>2372</v>
      </c>
      <c r="D1998" s="50" t="s">
        <v>74</v>
      </c>
      <c r="E1998" s="408">
        <v>2000</v>
      </c>
      <c r="F1998" s="405"/>
      <c r="G1998" s="409"/>
      <c r="H1998" s="410"/>
      <c r="I1998" s="405"/>
      <c r="J1998" s="405"/>
      <c r="K1998" s="405"/>
      <c r="L1998" s="405">
        <v>2</v>
      </c>
      <c r="M1998" s="405">
        <f t="shared" si="116"/>
        <v>4000</v>
      </c>
      <c r="N1998" s="405">
        <v>2</v>
      </c>
      <c r="O1998" s="405">
        <f t="shared" si="117"/>
        <v>4000</v>
      </c>
      <c r="P1998" s="411"/>
      <c r="Q1998" s="391"/>
    </row>
    <row r="1999" spans="1:17" ht="25.5">
      <c r="A1999" s="48">
        <v>6</v>
      </c>
      <c r="B1999" s="50" t="s">
        <v>2306</v>
      </c>
      <c r="C1999" s="54" t="s">
        <v>2373</v>
      </c>
      <c r="D1999" s="412" t="s">
        <v>74</v>
      </c>
      <c r="E1999" s="429">
        <v>100</v>
      </c>
      <c r="F1999" s="48"/>
      <c r="G1999" s="409"/>
      <c r="H1999" s="48"/>
      <c r="I1999" s="405"/>
      <c r="J1999" s="50"/>
      <c r="K1999" s="405"/>
      <c r="L1999" s="50"/>
      <c r="M1999" s="405">
        <f t="shared" si="116"/>
        <v>0</v>
      </c>
      <c r="N1999" s="48">
        <v>1</v>
      </c>
      <c r="O1999" s="405">
        <f t="shared" si="117"/>
        <v>100</v>
      </c>
      <c r="P1999" s="411"/>
      <c r="Q1999" s="391"/>
    </row>
    <row r="2000" spans="1:17">
      <c r="A2000" s="48">
        <v>7</v>
      </c>
      <c r="B2000" s="50" t="s">
        <v>2374</v>
      </c>
      <c r="C2000" s="54" t="s">
        <v>2375</v>
      </c>
      <c r="D2000" s="50" t="s">
        <v>74</v>
      </c>
      <c r="E2000" s="408">
        <v>2000</v>
      </c>
      <c r="F2000" s="405"/>
      <c r="G2000" s="409"/>
      <c r="H2000" s="410"/>
      <c r="I2000" s="405"/>
      <c r="J2000" s="405"/>
      <c r="K2000" s="405"/>
      <c r="L2000" s="405"/>
      <c r="M2000" s="405">
        <f t="shared" si="116"/>
        <v>0</v>
      </c>
      <c r="N2000" s="405">
        <v>1</v>
      </c>
      <c r="O2000" s="405">
        <f t="shared" si="117"/>
        <v>2000</v>
      </c>
      <c r="P2000" s="50"/>
      <c r="Q2000" s="391"/>
    </row>
    <row r="2001" spans="1:17">
      <c r="A2001" s="48">
        <v>8</v>
      </c>
      <c r="B2001" s="50" t="s">
        <v>696</v>
      </c>
      <c r="C2001" s="16" t="s">
        <v>2376</v>
      </c>
      <c r="D2001" s="48" t="s">
        <v>122</v>
      </c>
      <c r="E2001" s="430">
        <v>1000</v>
      </c>
      <c r="F2001" s="405"/>
      <c r="G2001" s="406"/>
      <c r="H2001" s="405"/>
      <c r="I2001" s="405"/>
      <c r="J2001" s="405"/>
      <c r="K2001" s="405"/>
      <c r="L2001" s="405"/>
      <c r="M2001" s="405">
        <f t="shared" si="116"/>
        <v>0</v>
      </c>
      <c r="N2001" s="405">
        <v>3</v>
      </c>
      <c r="O2001" s="405">
        <f t="shared" si="117"/>
        <v>3000</v>
      </c>
      <c r="P2001" s="411"/>
      <c r="Q2001" s="391"/>
    </row>
    <row r="2002" spans="1:17">
      <c r="A2002" s="48">
        <v>9</v>
      </c>
      <c r="B2002" s="50" t="s">
        <v>2369</v>
      </c>
      <c r="C2002" s="16" t="s">
        <v>2377</v>
      </c>
      <c r="D2002" s="48" t="s">
        <v>122</v>
      </c>
      <c r="E2002" s="406">
        <v>500</v>
      </c>
      <c r="F2002" s="405"/>
      <c r="G2002" s="406"/>
      <c r="H2002" s="405"/>
      <c r="I2002" s="405"/>
      <c r="J2002" s="405"/>
      <c r="K2002" s="405"/>
      <c r="L2002" s="405"/>
      <c r="M2002" s="405">
        <f t="shared" si="116"/>
        <v>0</v>
      </c>
      <c r="N2002" s="405">
        <v>3</v>
      </c>
      <c r="O2002" s="405">
        <f t="shared" si="117"/>
        <v>1500</v>
      </c>
      <c r="P2002" s="411"/>
      <c r="Q2002" s="391"/>
    </row>
    <row r="2003" spans="1:17" ht="25.5">
      <c r="A2003" s="48">
        <v>10</v>
      </c>
      <c r="B2003" s="50" t="s">
        <v>2378</v>
      </c>
      <c r="C2003" s="16" t="s">
        <v>2379</v>
      </c>
      <c r="D2003" s="48" t="s">
        <v>122</v>
      </c>
      <c r="E2003" s="430">
        <v>13500</v>
      </c>
      <c r="F2003" s="405"/>
      <c r="G2003" s="406"/>
      <c r="H2003" s="405"/>
      <c r="I2003" s="405"/>
      <c r="J2003" s="405"/>
      <c r="K2003" s="405"/>
      <c r="L2003" s="405"/>
      <c r="M2003" s="405">
        <f t="shared" si="116"/>
        <v>0</v>
      </c>
      <c r="N2003" s="405">
        <v>1</v>
      </c>
      <c r="O2003" s="405">
        <f t="shared" si="117"/>
        <v>13500</v>
      </c>
      <c r="P2003" s="411"/>
      <c r="Q2003" s="391"/>
    </row>
    <row r="2004" spans="1:17">
      <c r="A2004" s="48">
        <v>11</v>
      </c>
      <c r="B2004" s="414" t="s">
        <v>2188</v>
      </c>
      <c r="C2004" s="16" t="s">
        <v>2380</v>
      </c>
      <c r="D2004" s="48" t="s">
        <v>74</v>
      </c>
      <c r="E2004" s="406">
        <v>300</v>
      </c>
      <c r="F2004" s="405"/>
      <c r="G2004" s="406"/>
      <c r="H2004" s="405"/>
      <c r="I2004" s="406"/>
      <c r="J2004" s="405"/>
      <c r="K2004" s="405"/>
      <c r="L2004" s="405"/>
      <c r="M2004" s="405">
        <f t="shared" si="116"/>
        <v>0</v>
      </c>
      <c r="N2004" s="405">
        <v>19</v>
      </c>
      <c r="O2004" s="405">
        <f t="shared" si="117"/>
        <v>5700</v>
      </c>
      <c r="P2004" s="411"/>
      <c r="Q2004" s="391"/>
    </row>
    <row r="2005" spans="1:17" ht="25.5">
      <c r="A2005" s="48">
        <v>12</v>
      </c>
      <c r="B2005" s="50" t="s">
        <v>2381</v>
      </c>
      <c r="C2005" s="16" t="s">
        <v>2382</v>
      </c>
      <c r="D2005" s="48" t="s">
        <v>74</v>
      </c>
      <c r="E2005" s="406">
        <v>11400</v>
      </c>
      <c r="F2005" s="405"/>
      <c r="G2005" s="406"/>
      <c r="H2005" s="405"/>
      <c r="I2005" s="405"/>
      <c r="J2005" s="405"/>
      <c r="K2005" s="405"/>
      <c r="L2005" s="405"/>
      <c r="M2005" s="405">
        <f t="shared" si="116"/>
        <v>0</v>
      </c>
      <c r="N2005" s="405">
        <v>2</v>
      </c>
      <c r="O2005" s="405">
        <f t="shared" si="117"/>
        <v>22800</v>
      </c>
      <c r="P2005" s="411"/>
      <c r="Q2005" s="391"/>
    </row>
    <row r="2006" spans="1:17">
      <c r="A2006" s="48">
        <v>13</v>
      </c>
      <c r="B2006" s="50" t="s">
        <v>211</v>
      </c>
      <c r="C2006" s="54" t="s">
        <v>2383</v>
      </c>
      <c r="D2006" s="50" t="s">
        <v>74</v>
      </c>
      <c r="E2006" s="408">
        <v>500</v>
      </c>
      <c r="F2006" s="230"/>
      <c r="G2006" s="409"/>
      <c r="H2006" s="410"/>
      <c r="I2006" s="405"/>
      <c r="J2006" s="405"/>
      <c r="K2006" s="405"/>
      <c r="L2006" s="405"/>
      <c r="M2006" s="405">
        <f t="shared" si="116"/>
        <v>0</v>
      </c>
      <c r="N2006" s="410">
        <v>3</v>
      </c>
      <c r="O2006" s="405">
        <f t="shared" si="117"/>
        <v>1500</v>
      </c>
      <c r="P2006" s="411"/>
      <c r="Q2006" s="391"/>
    </row>
    <row r="2007" spans="1:17">
      <c r="A2007" s="48">
        <v>14</v>
      </c>
      <c r="B2007" s="50" t="s">
        <v>2384</v>
      </c>
      <c r="C2007" s="54" t="s">
        <v>2385</v>
      </c>
      <c r="D2007" s="117" t="s">
        <v>74</v>
      </c>
      <c r="E2007" s="404">
        <v>500</v>
      </c>
      <c r="F2007" s="48"/>
      <c r="G2007" s="406"/>
      <c r="H2007" s="405"/>
      <c r="I2007" s="405"/>
      <c r="J2007" s="405"/>
      <c r="K2007" s="405"/>
      <c r="L2007" s="405"/>
      <c r="M2007" s="405">
        <f t="shared" si="116"/>
        <v>0</v>
      </c>
      <c r="N2007" s="405">
        <v>1</v>
      </c>
      <c r="O2007" s="405">
        <f t="shared" si="117"/>
        <v>500</v>
      </c>
      <c r="P2007" s="411"/>
      <c r="Q2007" s="391"/>
    </row>
    <row r="2008" spans="1:17">
      <c r="A2008" s="48">
        <v>15</v>
      </c>
      <c r="B2008" s="50" t="s">
        <v>2369</v>
      </c>
      <c r="C2008" s="50" t="s">
        <v>2386</v>
      </c>
      <c r="D2008" s="412" t="s">
        <v>74</v>
      </c>
      <c r="E2008" s="429">
        <v>500</v>
      </c>
      <c r="F2008" s="48"/>
      <c r="G2008" s="409"/>
      <c r="H2008" s="48"/>
      <c r="I2008" s="405"/>
      <c r="J2008" s="50"/>
      <c r="K2008" s="405"/>
      <c r="L2008" s="50"/>
      <c r="M2008" s="405">
        <f t="shared" si="116"/>
        <v>0</v>
      </c>
      <c r="N2008" s="48">
        <v>2</v>
      </c>
      <c r="O2008" s="405">
        <f t="shared" si="117"/>
        <v>1000</v>
      </c>
      <c r="P2008" s="411"/>
      <c r="Q2008" s="391"/>
    </row>
    <row r="2009" spans="1:17" ht="25.5">
      <c r="A2009" s="48">
        <v>16</v>
      </c>
      <c r="B2009" s="50" t="s">
        <v>2387</v>
      </c>
      <c r="C2009" s="16" t="s">
        <v>2388</v>
      </c>
      <c r="D2009" s="412" t="s">
        <v>74</v>
      </c>
      <c r="E2009" s="408">
        <v>500</v>
      </c>
      <c r="F2009" s="48"/>
      <c r="G2009" s="409"/>
      <c r="H2009" s="48"/>
      <c r="I2009" s="405"/>
      <c r="J2009" s="48"/>
      <c r="K2009" s="409"/>
      <c r="L2009" s="50"/>
      <c r="M2009" s="405">
        <f t="shared" si="116"/>
        <v>0</v>
      </c>
      <c r="N2009" s="48">
        <v>1</v>
      </c>
      <c r="O2009" s="405">
        <f t="shared" si="117"/>
        <v>500</v>
      </c>
      <c r="P2009" s="411"/>
      <c r="Q2009" s="391"/>
    </row>
    <row r="2010" spans="1:17" ht="25.5">
      <c r="A2010" s="48">
        <v>17</v>
      </c>
      <c r="B2010" s="50" t="s">
        <v>2387</v>
      </c>
      <c r="C2010" s="16" t="s">
        <v>2389</v>
      </c>
      <c r="D2010" s="431" t="s">
        <v>74</v>
      </c>
      <c r="E2010" s="408">
        <v>500</v>
      </c>
      <c r="F2010" s="48"/>
      <c r="G2010" s="406"/>
      <c r="H2010" s="48"/>
      <c r="I2010" s="405"/>
      <c r="J2010" s="48"/>
      <c r="K2010" s="406"/>
      <c r="L2010" s="50"/>
      <c r="M2010" s="405">
        <f t="shared" si="116"/>
        <v>0</v>
      </c>
      <c r="N2010" s="48">
        <v>1</v>
      </c>
      <c r="O2010" s="405">
        <f t="shared" si="117"/>
        <v>500</v>
      </c>
      <c r="P2010" s="411"/>
      <c r="Q2010" s="391"/>
    </row>
    <row r="2011" spans="1:17">
      <c r="A2011" s="48">
        <v>18</v>
      </c>
      <c r="B2011" s="50" t="s">
        <v>2390</v>
      </c>
      <c r="C2011" s="16" t="s">
        <v>2391</v>
      </c>
      <c r="D2011" s="431" t="s">
        <v>74</v>
      </c>
      <c r="E2011" s="408">
        <v>200</v>
      </c>
      <c r="F2011" s="48"/>
      <c r="G2011" s="406"/>
      <c r="H2011" s="48"/>
      <c r="I2011" s="405"/>
      <c r="J2011" s="50"/>
      <c r="K2011" s="405"/>
      <c r="L2011" s="50"/>
      <c r="M2011" s="405">
        <f t="shared" si="116"/>
        <v>0</v>
      </c>
      <c r="N2011" s="425">
        <v>1</v>
      </c>
      <c r="O2011" s="405">
        <f t="shared" si="117"/>
        <v>200</v>
      </c>
      <c r="P2011" s="411"/>
      <c r="Q2011" s="391"/>
    </row>
    <row r="2012" spans="1:17">
      <c r="A2012" s="48">
        <v>19</v>
      </c>
      <c r="B2012" s="50" t="s">
        <v>2392</v>
      </c>
      <c r="C2012" s="432" t="s">
        <v>2393</v>
      </c>
      <c r="D2012" s="431" t="s">
        <v>74</v>
      </c>
      <c r="E2012" s="408">
        <v>100</v>
      </c>
      <c r="F2012" s="48"/>
      <c r="G2012" s="406"/>
      <c r="H2012" s="48"/>
      <c r="I2012" s="405"/>
      <c r="J2012" s="50"/>
      <c r="K2012" s="405"/>
      <c r="L2012" s="50"/>
      <c r="M2012" s="405">
        <f t="shared" si="116"/>
        <v>0</v>
      </c>
      <c r="N2012" s="425">
        <v>3</v>
      </c>
      <c r="O2012" s="405">
        <f t="shared" si="117"/>
        <v>300</v>
      </c>
      <c r="P2012" s="411"/>
      <c r="Q2012" s="391"/>
    </row>
    <row r="2013" spans="1:17">
      <c r="A2013" s="48">
        <v>20</v>
      </c>
      <c r="B2013" s="50" t="s">
        <v>2303</v>
      </c>
      <c r="C2013" s="432" t="s">
        <v>2394</v>
      </c>
      <c r="D2013" s="431" t="s">
        <v>74</v>
      </c>
      <c r="E2013" s="408">
        <v>50</v>
      </c>
      <c r="F2013" s="48"/>
      <c r="G2013" s="406"/>
      <c r="H2013" s="48"/>
      <c r="I2013" s="405"/>
      <c r="J2013" s="50"/>
      <c r="K2013" s="405"/>
      <c r="L2013" s="50"/>
      <c r="M2013" s="405">
        <f t="shared" si="116"/>
        <v>0</v>
      </c>
      <c r="N2013" s="425">
        <v>2</v>
      </c>
      <c r="O2013" s="405">
        <f t="shared" si="117"/>
        <v>100</v>
      </c>
      <c r="P2013" s="411"/>
      <c r="Q2013" s="391"/>
    </row>
    <row r="2014" spans="1:17">
      <c r="A2014" s="48">
        <v>21</v>
      </c>
      <c r="B2014" s="50" t="s">
        <v>2369</v>
      </c>
      <c r="C2014" s="432" t="s">
        <v>2395</v>
      </c>
      <c r="D2014" s="431" t="s">
        <v>74</v>
      </c>
      <c r="E2014" s="408">
        <v>100</v>
      </c>
      <c r="F2014" s="48"/>
      <c r="G2014" s="406"/>
      <c r="H2014" s="48"/>
      <c r="I2014" s="405"/>
      <c r="J2014" s="50"/>
      <c r="K2014" s="405"/>
      <c r="L2014" s="50"/>
      <c r="M2014" s="405">
        <f t="shared" si="116"/>
        <v>0</v>
      </c>
      <c r="N2014" s="425">
        <v>6</v>
      </c>
      <c r="O2014" s="405">
        <f t="shared" si="117"/>
        <v>600</v>
      </c>
      <c r="P2014" s="411"/>
      <c r="Q2014" s="391"/>
    </row>
    <row r="2015" spans="1:17">
      <c r="A2015" s="433" t="s">
        <v>2364</v>
      </c>
      <c r="B2015" s="434"/>
      <c r="C2015" s="434"/>
      <c r="D2015" s="434"/>
      <c r="E2015" s="434"/>
      <c r="F2015" s="435"/>
      <c r="G2015" s="406">
        <f>SUM(G1994:G2011)</f>
        <v>0</v>
      </c>
      <c r="H2015" s="48"/>
      <c r="I2015" s="405">
        <f>SUM(I1994:I2011)</f>
        <v>0</v>
      </c>
      <c r="J2015" s="50"/>
      <c r="K2015" s="405">
        <f>SUM(K1994:K2011)</f>
        <v>0</v>
      </c>
      <c r="L2015" s="50"/>
      <c r="M2015" s="405">
        <f>SUM(M1994:M2014)</f>
        <v>4000</v>
      </c>
      <c r="N2015" s="425"/>
      <c r="O2015" s="405">
        <f>SUM(O1994:O2014)</f>
        <v>69100</v>
      </c>
      <c r="P2015" s="411">
        <f>SUM(G2015:O2015)</f>
        <v>73100</v>
      </c>
      <c r="Q2015" s="391"/>
    </row>
    <row r="2016" spans="1:17">
      <c r="A2016" s="392" t="s">
        <v>2396</v>
      </c>
      <c r="B2016" s="392"/>
      <c r="C2016" s="392"/>
      <c r="D2016" s="392"/>
      <c r="E2016" s="392"/>
      <c r="F2016" s="392"/>
      <c r="G2016" s="392"/>
      <c r="H2016" s="392"/>
      <c r="I2016" s="392"/>
      <c r="J2016" s="392"/>
      <c r="K2016" s="392"/>
      <c r="L2016" s="392"/>
      <c r="M2016" s="392"/>
      <c r="N2016" s="392"/>
      <c r="O2016" s="392"/>
      <c r="P2016" s="411">
        <f>P1992+P2015</f>
        <v>2285778.7699999996</v>
      </c>
      <c r="Q2016" s="391"/>
    </row>
    <row r="2017" spans="1:17">
      <c r="A2017" s="392" t="s">
        <v>2397</v>
      </c>
      <c r="B2017" s="392"/>
      <c r="C2017" s="392"/>
      <c r="D2017" s="392"/>
      <c r="E2017" s="392"/>
      <c r="F2017" s="392"/>
      <c r="G2017" s="392"/>
      <c r="H2017" s="392"/>
      <c r="I2017" s="392"/>
      <c r="J2017" s="392"/>
      <c r="K2017" s="392"/>
      <c r="L2017" s="392"/>
      <c r="M2017" s="392"/>
      <c r="N2017" s="392"/>
      <c r="O2017" s="392"/>
      <c r="P2017" s="392"/>
      <c r="Q2017" s="391"/>
    </row>
    <row r="2018" spans="1:17">
      <c r="A2018" s="50"/>
      <c r="B2018" s="50"/>
      <c r="C2018" s="50"/>
      <c r="D2018" s="50"/>
      <c r="E2018" s="50"/>
      <c r="F2018" s="50"/>
      <c r="G2018" s="50"/>
      <c r="H2018" s="50"/>
      <c r="I2018" s="50"/>
      <c r="J2018" s="50"/>
      <c r="K2018" s="50"/>
      <c r="L2018" s="50"/>
      <c r="M2018" s="50"/>
      <c r="N2018" s="50"/>
      <c r="O2018" s="50"/>
      <c r="P2018" s="50"/>
      <c r="Q2018" s="391"/>
    </row>
    <row r="2019" spans="1:17" ht="25.5">
      <c r="A2019" s="230">
        <v>1</v>
      </c>
      <c r="B2019" s="15" t="s">
        <v>2398</v>
      </c>
      <c r="C2019" s="15" t="s">
        <v>2399</v>
      </c>
      <c r="D2019" s="230" t="s">
        <v>122</v>
      </c>
      <c r="E2019" s="436">
        <v>268</v>
      </c>
      <c r="F2019" s="133">
        <v>1</v>
      </c>
      <c r="G2019" s="411">
        <f t="shared" ref="G2019:G2040" si="118">E2019*F2019</f>
        <v>268</v>
      </c>
      <c r="H2019" s="50"/>
      <c r="I2019" s="50"/>
      <c r="J2019" s="50"/>
      <c r="K2019" s="50"/>
      <c r="L2019" s="50"/>
      <c r="M2019" s="50"/>
      <c r="N2019" s="50"/>
      <c r="O2019" s="50"/>
      <c r="P2019" s="411">
        <f t="shared" ref="P2019:P2066" si="119">G2019+I2019+K2019+M2019+O2019</f>
        <v>268</v>
      </c>
      <c r="Q2019" s="391"/>
    </row>
    <row r="2020" spans="1:17" ht="25.5">
      <c r="A2020" s="230">
        <v>2</v>
      </c>
      <c r="B2020" s="25" t="s">
        <v>2400</v>
      </c>
      <c r="C2020" s="15" t="s">
        <v>2401</v>
      </c>
      <c r="D2020" s="230" t="s">
        <v>122</v>
      </c>
      <c r="E2020" s="436">
        <v>7248</v>
      </c>
      <c r="F2020" s="133">
        <v>1</v>
      </c>
      <c r="G2020" s="411">
        <f t="shared" si="118"/>
        <v>7248</v>
      </c>
      <c r="H2020" s="50"/>
      <c r="I2020" s="50"/>
      <c r="J2020" s="50"/>
      <c r="K2020" s="50"/>
      <c r="L2020" s="50"/>
      <c r="M2020" s="50"/>
      <c r="N2020" s="50"/>
      <c r="O2020" s="50"/>
      <c r="P2020" s="411">
        <f t="shared" si="119"/>
        <v>7248</v>
      </c>
      <c r="Q2020" s="391"/>
    </row>
    <row r="2021" spans="1:17" ht="25.5">
      <c r="A2021" s="230">
        <v>3</v>
      </c>
      <c r="B2021" s="25" t="s">
        <v>2402</v>
      </c>
      <c r="C2021" s="15" t="s">
        <v>2403</v>
      </c>
      <c r="D2021" s="230" t="s">
        <v>122</v>
      </c>
      <c r="E2021" s="436">
        <v>4590</v>
      </c>
      <c r="F2021" s="133">
        <v>1</v>
      </c>
      <c r="G2021" s="411">
        <f t="shared" si="118"/>
        <v>4590</v>
      </c>
      <c r="H2021" s="50"/>
      <c r="I2021" s="50"/>
      <c r="J2021" s="50"/>
      <c r="K2021" s="50"/>
      <c r="L2021" s="50"/>
      <c r="M2021" s="50"/>
      <c r="N2021" s="50"/>
      <c r="O2021" s="50"/>
      <c r="P2021" s="411">
        <f t="shared" si="119"/>
        <v>4590</v>
      </c>
      <c r="Q2021" s="391"/>
    </row>
    <row r="2022" spans="1:17">
      <c r="A2022" s="230">
        <v>4</v>
      </c>
      <c r="B2022" s="25" t="s">
        <v>2404</v>
      </c>
      <c r="C2022" s="15" t="s">
        <v>2405</v>
      </c>
      <c r="D2022" s="230" t="s">
        <v>122</v>
      </c>
      <c r="E2022" s="436">
        <v>100</v>
      </c>
      <c r="F2022" s="133">
        <v>4</v>
      </c>
      <c r="G2022" s="411">
        <f t="shared" si="118"/>
        <v>400</v>
      </c>
      <c r="H2022" s="50"/>
      <c r="I2022" s="50"/>
      <c r="J2022" s="50"/>
      <c r="K2022" s="50"/>
      <c r="L2022" s="50"/>
      <c r="M2022" s="50"/>
      <c r="N2022" s="50"/>
      <c r="O2022" s="50"/>
      <c r="P2022" s="411">
        <f t="shared" si="119"/>
        <v>400</v>
      </c>
      <c r="Q2022" s="391"/>
    </row>
    <row r="2023" spans="1:17" ht="25.5">
      <c r="A2023" s="230">
        <v>5</v>
      </c>
      <c r="B2023" s="25" t="s">
        <v>2406</v>
      </c>
      <c r="C2023" s="15" t="s">
        <v>2407</v>
      </c>
      <c r="D2023" s="230" t="s">
        <v>122</v>
      </c>
      <c r="E2023" s="436">
        <v>8649</v>
      </c>
      <c r="F2023" s="133">
        <v>3</v>
      </c>
      <c r="G2023" s="411">
        <f t="shared" si="118"/>
        <v>25947</v>
      </c>
      <c r="H2023" s="50"/>
      <c r="I2023" s="50"/>
      <c r="J2023" s="50"/>
      <c r="K2023" s="50"/>
      <c r="L2023" s="50"/>
      <c r="M2023" s="50"/>
      <c r="N2023" s="50"/>
      <c r="O2023" s="50"/>
      <c r="P2023" s="411">
        <f t="shared" si="119"/>
        <v>25947</v>
      </c>
      <c r="Q2023" s="391"/>
    </row>
    <row r="2024" spans="1:17" ht="25.5">
      <c r="A2024" s="230">
        <v>6</v>
      </c>
      <c r="B2024" s="15" t="s">
        <v>2408</v>
      </c>
      <c r="C2024" s="15" t="s">
        <v>2409</v>
      </c>
      <c r="D2024" s="230" t="s">
        <v>403</v>
      </c>
      <c r="E2024" s="436">
        <v>17860</v>
      </c>
      <c r="F2024" s="133">
        <v>1</v>
      </c>
      <c r="G2024" s="411">
        <f t="shared" si="118"/>
        <v>17860</v>
      </c>
      <c r="H2024" s="50"/>
      <c r="I2024" s="50"/>
      <c r="J2024" s="50"/>
      <c r="K2024" s="50"/>
      <c r="L2024" s="50"/>
      <c r="M2024" s="50"/>
      <c r="N2024" s="50"/>
      <c r="O2024" s="50"/>
      <c r="P2024" s="411">
        <f t="shared" si="119"/>
        <v>17860</v>
      </c>
      <c r="Q2024" s="391"/>
    </row>
    <row r="2025" spans="1:17" ht="25.5">
      <c r="A2025" s="230">
        <v>7</v>
      </c>
      <c r="B2025" s="15" t="s">
        <v>2410</v>
      </c>
      <c r="C2025" s="15" t="s">
        <v>2411</v>
      </c>
      <c r="D2025" s="230" t="s">
        <v>403</v>
      </c>
      <c r="E2025" s="436">
        <v>12486</v>
      </c>
      <c r="F2025" s="133">
        <v>1</v>
      </c>
      <c r="G2025" s="411">
        <f t="shared" si="118"/>
        <v>12486</v>
      </c>
      <c r="H2025" s="50"/>
      <c r="I2025" s="50"/>
      <c r="J2025" s="50"/>
      <c r="K2025" s="50"/>
      <c r="L2025" s="50"/>
      <c r="M2025" s="50"/>
      <c r="N2025" s="50"/>
      <c r="O2025" s="50"/>
      <c r="P2025" s="411">
        <f t="shared" si="119"/>
        <v>12486</v>
      </c>
      <c r="Q2025" s="391"/>
    </row>
    <row r="2026" spans="1:17" ht="25.5">
      <c r="A2026" s="230">
        <v>8</v>
      </c>
      <c r="B2026" s="15" t="s">
        <v>2412</v>
      </c>
      <c r="C2026" s="15" t="s">
        <v>2413</v>
      </c>
      <c r="D2026" s="230" t="s">
        <v>403</v>
      </c>
      <c r="E2026" s="436">
        <v>17860</v>
      </c>
      <c r="F2026" s="133">
        <v>1</v>
      </c>
      <c r="G2026" s="411">
        <f t="shared" si="118"/>
        <v>17860</v>
      </c>
      <c r="H2026" s="50"/>
      <c r="I2026" s="50"/>
      <c r="J2026" s="50"/>
      <c r="K2026" s="50"/>
      <c r="L2026" s="50"/>
      <c r="M2026" s="50"/>
      <c r="N2026" s="50"/>
      <c r="O2026" s="50"/>
      <c r="P2026" s="411">
        <f t="shared" si="119"/>
        <v>17860</v>
      </c>
      <c r="Q2026" s="391"/>
    </row>
    <row r="2027" spans="1:17">
      <c r="A2027" s="230">
        <v>9</v>
      </c>
      <c r="B2027" s="15" t="s">
        <v>2414</v>
      </c>
      <c r="C2027" s="15" t="s">
        <v>2415</v>
      </c>
      <c r="D2027" s="230" t="s">
        <v>403</v>
      </c>
      <c r="E2027" s="436">
        <v>7280</v>
      </c>
      <c r="F2027" s="133">
        <v>1</v>
      </c>
      <c r="G2027" s="411">
        <f t="shared" si="118"/>
        <v>7280</v>
      </c>
      <c r="H2027" s="50"/>
      <c r="I2027" s="50"/>
      <c r="J2027" s="50"/>
      <c r="K2027" s="50"/>
      <c r="L2027" s="50"/>
      <c r="M2027" s="50"/>
      <c r="N2027" s="50"/>
      <c r="O2027" s="50"/>
      <c r="P2027" s="411">
        <f t="shared" si="119"/>
        <v>7280</v>
      </c>
      <c r="Q2027" s="391"/>
    </row>
    <row r="2028" spans="1:17">
      <c r="A2028" s="230">
        <v>10</v>
      </c>
      <c r="B2028" s="15" t="s">
        <v>2416</v>
      </c>
      <c r="C2028" s="15" t="s">
        <v>2417</v>
      </c>
      <c r="D2028" s="230" t="s">
        <v>122</v>
      </c>
      <c r="E2028" s="436">
        <v>10920</v>
      </c>
      <c r="F2028" s="133">
        <v>1</v>
      </c>
      <c r="G2028" s="411">
        <f t="shared" si="118"/>
        <v>10920</v>
      </c>
      <c r="H2028" s="50"/>
      <c r="I2028" s="50"/>
      <c r="J2028" s="50"/>
      <c r="K2028" s="50"/>
      <c r="L2028" s="50"/>
      <c r="M2028" s="50"/>
      <c r="N2028" s="50"/>
      <c r="O2028" s="50"/>
      <c r="P2028" s="411">
        <f t="shared" si="119"/>
        <v>10920</v>
      </c>
      <c r="Q2028" s="391"/>
    </row>
    <row r="2029" spans="1:17">
      <c r="A2029" s="230">
        <v>11</v>
      </c>
      <c r="B2029" s="15" t="s">
        <v>2418</v>
      </c>
      <c r="C2029" s="15" t="s">
        <v>2419</v>
      </c>
      <c r="D2029" s="230" t="s">
        <v>122</v>
      </c>
      <c r="E2029" s="436">
        <v>7280</v>
      </c>
      <c r="F2029" s="133">
        <v>1</v>
      </c>
      <c r="G2029" s="411">
        <f t="shared" si="118"/>
        <v>7280</v>
      </c>
      <c r="H2029" s="50"/>
      <c r="I2029" s="50"/>
      <c r="J2029" s="50"/>
      <c r="K2029" s="50"/>
      <c r="L2029" s="50"/>
      <c r="M2029" s="50"/>
      <c r="N2029" s="50"/>
      <c r="O2029" s="50"/>
      <c r="P2029" s="411">
        <f t="shared" si="119"/>
        <v>7280</v>
      </c>
      <c r="Q2029" s="391"/>
    </row>
    <row r="2030" spans="1:17">
      <c r="A2030" s="230">
        <v>12</v>
      </c>
      <c r="B2030" s="15" t="s">
        <v>2420</v>
      </c>
      <c r="C2030" s="15" t="s">
        <v>2421</v>
      </c>
      <c r="D2030" s="230" t="s">
        <v>122</v>
      </c>
      <c r="E2030" s="436">
        <v>4160</v>
      </c>
      <c r="F2030" s="133">
        <v>4</v>
      </c>
      <c r="G2030" s="411">
        <f t="shared" si="118"/>
        <v>16640</v>
      </c>
      <c r="H2030" s="50"/>
      <c r="I2030" s="50"/>
      <c r="J2030" s="50"/>
      <c r="K2030" s="50"/>
      <c r="L2030" s="50"/>
      <c r="M2030" s="50"/>
      <c r="N2030" s="50"/>
      <c r="O2030" s="50"/>
      <c r="P2030" s="411">
        <f t="shared" si="119"/>
        <v>16640</v>
      </c>
      <c r="Q2030" s="391"/>
    </row>
    <row r="2031" spans="1:17">
      <c r="A2031" s="230">
        <v>13</v>
      </c>
      <c r="B2031" s="15" t="s">
        <v>2422</v>
      </c>
      <c r="C2031" s="15" t="s">
        <v>2423</v>
      </c>
      <c r="D2031" s="230" t="s">
        <v>122</v>
      </c>
      <c r="E2031" s="436">
        <v>120</v>
      </c>
      <c r="F2031" s="133">
        <v>20</v>
      </c>
      <c r="G2031" s="411">
        <f t="shared" si="118"/>
        <v>2400</v>
      </c>
      <c r="H2031" s="50"/>
      <c r="I2031" s="50"/>
      <c r="J2031" s="50"/>
      <c r="K2031" s="50"/>
      <c r="L2031" s="50"/>
      <c r="M2031" s="50"/>
      <c r="N2031" s="50"/>
      <c r="O2031" s="50"/>
      <c r="P2031" s="411">
        <f t="shared" si="119"/>
        <v>2400</v>
      </c>
      <c r="Q2031" s="391"/>
    </row>
    <row r="2032" spans="1:17">
      <c r="A2032" s="230">
        <v>14</v>
      </c>
      <c r="B2032" s="15" t="s">
        <v>2424</v>
      </c>
      <c r="C2032" s="15" t="s">
        <v>2425</v>
      </c>
      <c r="D2032" s="230" t="s">
        <v>122</v>
      </c>
      <c r="E2032" s="436">
        <v>260</v>
      </c>
      <c r="F2032" s="133">
        <v>8</v>
      </c>
      <c r="G2032" s="411">
        <f t="shared" si="118"/>
        <v>2080</v>
      </c>
      <c r="H2032" s="50"/>
      <c r="I2032" s="50"/>
      <c r="J2032" s="50"/>
      <c r="K2032" s="50"/>
      <c r="L2032" s="50"/>
      <c r="M2032" s="50"/>
      <c r="N2032" s="50"/>
      <c r="O2032" s="50"/>
      <c r="P2032" s="411">
        <f t="shared" si="119"/>
        <v>2080</v>
      </c>
      <c r="Q2032" s="391"/>
    </row>
    <row r="2033" spans="1:17">
      <c r="A2033" s="230">
        <v>15</v>
      </c>
      <c r="B2033" s="15" t="s">
        <v>2426</v>
      </c>
      <c r="C2033" s="15" t="s">
        <v>2427</v>
      </c>
      <c r="D2033" s="230" t="s">
        <v>122</v>
      </c>
      <c r="E2033" s="436">
        <v>69680</v>
      </c>
      <c r="F2033" s="133">
        <v>1</v>
      </c>
      <c r="G2033" s="411">
        <f t="shared" si="118"/>
        <v>69680</v>
      </c>
      <c r="H2033" s="50"/>
      <c r="I2033" s="50"/>
      <c r="J2033" s="50"/>
      <c r="K2033" s="50"/>
      <c r="L2033" s="50"/>
      <c r="M2033" s="50"/>
      <c r="N2033" s="50"/>
      <c r="O2033" s="50"/>
      <c r="P2033" s="411">
        <f t="shared" si="119"/>
        <v>69680</v>
      </c>
      <c r="Q2033" s="391"/>
    </row>
    <row r="2034" spans="1:17">
      <c r="A2034" s="230">
        <v>16</v>
      </c>
      <c r="B2034" s="15" t="s">
        <v>2428</v>
      </c>
      <c r="C2034" s="15" t="s">
        <v>2429</v>
      </c>
      <c r="D2034" s="230" t="s">
        <v>122</v>
      </c>
      <c r="E2034" s="436">
        <v>41080</v>
      </c>
      <c r="F2034" s="133">
        <v>4</v>
      </c>
      <c r="G2034" s="411">
        <f t="shared" si="118"/>
        <v>164320</v>
      </c>
      <c r="H2034" s="50"/>
      <c r="I2034" s="50"/>
      <c r="J2034" s="50"/>
      <c r="K2034" s="50"/>
      <c r="L2034" s="50"/>
      <c r="M2034" s="50"/>
      <c r="N2034" s="50"/>
      <c r="O2034" s="50"/>
      <c r="P2034" s="411">
        <f t="shared" si="119"/>
        <v>164320</v>
      </c>
      <c r="Q2034" s="391"/>
    </row>
    <row r="2035" spans="1:17" ht="25.5">
      <c r="A2035" s="230">
        <v>17</v>
      </c>
      <c r="B2035" s="15" t="s">
        <v>2430</v>
      </c>
      <c r="C2035" s="15" t="s">
        <v>2431</v>
      </c>
      <c r="D2035" s="230" t="s">
        <v>122</v>
      </c>
      <c r="E2035" s="436">
        <v>16640</v>
      </c>
      <c r="F2035" s="133">
        <v>1</v>
      </c>
      <c r="G2035" s="411">
        <f t="shared" si="118"/>
        <v>16640</v>
      </c>
      <c r="H2035" s="50"/>
      <c r="I2035" s="50"/>
      <c r="J2035" s="50"/>
      <c r="K2035" s="50"/>
      <c r="L2035" s="50"/>
      <c r="M2035" s="50"/>
      <c r="N2035" s="50"/>
      <c r="O2035" s="50"/>
      <c r="P2035" s="411">
        <f t="shared" si="119"/>
        <v>16640</v>
      </c>
      <c r="Q2035" s="391"/>
    </row>
    <row r="2036" spans="1:17" ht="25.5">
      <c r="A2036" s="230">
        <v>18</v>
      </c>
      <c r="B2036" s="15" t="s">
        <v>2432</v>
      </c>
      <c r="C2036" s="15" t="s">
        <v>2433</v>
      </c>
      <c r="D2036" s="230" t="s">
        <v>122</v>
      </c>
      <c r="E2036" s="436">
        <v>12480</v>
      </c>
      <c r="F2036" s="133">
        <v>2</v>
      </c>
      <c r="G2036" s="411">
        <f t="shared" si="118"/>
        <v>24960</v>
      </c>
      <c r="H2036" s="50"/>
      <c r="I2036" s="50"/>
      <c r="J2036" s="50"/>
      <c r="K2036" s="50"/>
      <c r="L2036" s="50"/>
      <c r="M2036" s="50"/>
      <c r="N2036" s="50"/>
      <c r="O2036" s="50"/>
      <c r="P2036" s="411">
        <f t="shared" si="119"/>
        <v>24960</v>
      </c>
      <c r="Q2036" s="391"/>
    </row>
    <row r="2037" spans="1:17">
      <c r="A2037" s="230">
        <v>19</v>
      </c>
      <c r="B2037" s="15" t="s">
        <v>2434</v>
      </c>
      <c r="C2037" s="15" t="s">
        <v>2435</v>
      </c>
      <c r="D2037" s="230" t="s">
        <v>122</v>
      </c>
      <c r="E2037" s="436">
        <v>26000</v>
      </c>
      <c r="F2037" s="133">
        <v>1</v>
      </c>
      <c r="G2037" s="411">
        <f t="shared" si="118"/>
        <v>26000</v>
      </c>
      <c r="H2037" s="50"/>
      <c r="I2037" s="50"/>
      <c r="J2037" s="50"/>
      <c r="K2037" s="50"/>
      <c r="L2037" s="50"/>
      <c r="M2037" s="50"/>
      <c r="N2037" s="50"/>
      <c r="O2037" s="50"/>
      <c r="P2037" s="411">
        <f t="shared" si="119"/>
        <v>26000</v>
      </c>
      <c r="Q2037" s="391"/>
    </row>
    <row r="2038" spans="1:17" ht="25.5">
      <c r="A2038" s="230">
        <v>20</v>
      </c>
      <c r="B2038" s="15" t="s">
        <v>2436</v>
      </c>
      <c r="C2038" s="15" t="s">
        <v>2437</v>
      </c>
      <c r="D2038" s="230" t="s">
        <v>122</v>
      </c>
      <c r="E2038" s="436">
        <v>8315</v>
      </c>
      <c r="F2038" s="133">
        <v>3</v>
      </c>
      <c r="G2038" s="411">
        <f t="shared" si="118"/>
        <v>24945</v>
      </c>
      <c r="H2038" s="50"/>
      <c r="I2038" s="50"/>
      <c r="J2038" s="50"/>
      <c r="K2038" s="50"/>
      <c r="L2038" s="50"/>
      <c r="M2038" s="50"/>
      <c r="N2038" s="50"/>
      <c r="O2038" s="50"/>
      <c r="P2038" s="411">
        <f t="shared" si="119"/>
        <v>24945</v>
      </c>
      <c r="Q2038" s="391"/>
    </row>
    <row r="2039" spans="1:17" ht="25.5">
      <c r="A2039" s="230">
        <v>21</v>
      </c>
      <c r="B2039" s="15" t="s">
        <v>2438</v>
      </c>
      <c r="C2039" s="15" t="s">
        <v>2439</v>
      </c>
      <c r="D2039" s="230" t="s">
        <v>122</v>
      </c>
      <c r="E2039" s="436">
        <v>13000</v>
      </c>
      <c r="F2039" s="133">
        <v>3</v>
      </c>
      <c r="G2039" s="411">
        <f t="shared" si="118"/>
        <v>39000</v>
      </c>
      <c r="H2039" s="50"/>
      <c r="I2039" s="50"/>
      <c r="J2039" s="50"/>
      <c r="K2039" s="50"/>
      <c r="L2039" s="50"/>
      <c r="M2039" s="50"/>
      <c r="N2039" s="50"/>
      <c r="O2039" s="50"/>
      <c r="P2039" s="411">
        <f t="shared" si="119"/>
        <v>39000</v>
      </c>
      <c r="Q2039" s="391"/>
    </row>
    <row r="2040" spans="1:17">
      <c r="A2040" s="230">
        <v>22</v>
      </c>
      <c r="B2040" s="15" t="s">
        <v>2440</v>
      </c>
      <c r="C2040" s="15" t="s">
        <v>2441</v>
      </c>
      <c r="D2040" s="230" t="s">
        <v>63</v>
      </c>
      <c r="E2040" s="436">
        <v>234</v>
      </c>
      <c r="F2040" s="133">
        <v>100</v>
      </c>
      <c r="G2040" s="411">
        <f t="shared" si="118"/>
        <v>23400</v>
      </c>
      <c r="H2040" s="50"/>
      <c r="I2040" s="50"/>
      <c r="J2040" s="50"/>
      <c r="K2040" s="50"/>
      <c r="L2040" s="50"/>
      <c r="M2040" s="50"/>
      <c r="N2040" s="50"/>
      <c r="O2040" s="50"/>
      <c r="P2040" s="411">
        <f t="shared" si="119"/>
        <v>23400</v>
      </c>
      <c r="Q2040" s="391"/>
    </row>
    <row r="2041" spans="1:17">
      <c r="A2041" s="230">
        <v>23</v>
      </c>
      <c r="B2041" s="15" t="s">
        <v>2442</v>
      </c>
      <c r="C2041" s="15" t="s">
        <v>2443</v>
      </c>
      <c r="D2041" s="230" t="s">
        <v>122</v>
      </c>
      <c r="E2041" s="436">
        <v>36400</v>
      </c>
      <c r="F2041" s="133"/>
      <c r="G2041" s="411"/>
      <c r="H2041" s="50"/>
      <c r="I2041" s="50"/>
      <c r="J2041" s="50">
        <v>1</v>
      </c>
      <c r="K2041" s="50">
        <v>36400</v>
      </c>
      <c r="L2041" s="50"/>
      <c r="M2041" s="50"/>
      <c r="N2041" s="50"/>
      <c r="O2041" s="50"/>
      <c r="P2041" s="411">
        <f t="shared" si="119"/>
        <v>36400</v>
      </c>
      <c r="Q2041" s="391"/>
    </row>
    <row r="2042" spans="1:17">
      <c r="A2042" s="230">
        <v>24</v>
      </c>
      <c r="B2042" s="15" t="s">
        <v>2444</v>
      </c>
      <c r="C2042" s="15" t="s">
        <v>2445</v>
      </c>
      <c r="D2042" s="230" t="s">
        <v>122</v>
      </c>
      <c r="E2042" s="436">
        <v>29120</v>
      </c>
      <c r="F2042" s="133"/>
      <c r="G2042" s="411"/>
      <c r="H2042" s="50"/>
      <c r="I2042" s="50"/>
      <c r="J2042" s="50"/>
      <c r="K2042" s="50"/>
      <c r="L2042" s="50"/>
      <c r="M2042" s="50"/>
      <c r="N2042" s="50">
        <v>1</v>
      </c>
      <c r="O2042" s="50">
        <v>29120</v>
      </c>
      <c r="P2042" s="411">
        <f t="shared" si="119"/>
        <v>29120</v>
      </c>
      <c r="Q2042" s="391"/>
    </row>
    <row r="2043" spans="1:17">
      <c r="A2043" s="230">
        <v>25</v>
      </c>
      <c r="B2043" s="15" t="s">
        <v>2446</v>
      </c>
      <c r="C2043" s="15" t="s">
        <v>2447</v>
      </c>
      <c r="D2043" s="230" t="s">
        <v>122</v>
      </c>
      <c r="E2043" s="436">
        <v>10302</v>
      </c>
      <c r="F2043" s="133">
        <v>1</v>
      </c>
      <c r="G2043" s="411">
        <f t="shared" ref="G2043:G2060" si="120">E2043*F2043</f>
        <v>10302</v>
      </c>
      <c r="H2043" s="50"/>
      <c r="I2043" s="50"/>
      <c r="J2043" s="50"/>
      <c r="K2043" s="50"/>
      <c r="L2043" s="50"/>
      <c r="M2043" s="50"/>
      <c r="N2043" s="50"/>
      <c r="O2043" s="50"/>
      <c r="P2043" s="411">
        <f t="shared" si="119"/>
        <v>10302</v>
      </c>
      <c r="Q2043" s="391"/>
    </row>
    <row r="2044" spans="1:17">
      <c r="A2044" s="230">
        <v>26</v>
      </c>
      <c r="B2044" s="15" t="s">
        <v>2448</v>
      </c>
      <c r="C2044" s="15" t="s">
        <v>2449</v>
      </c>
      <c r="D2044" s="230" t="s">
        <v>122</v>
      </c>
      <c r="E2044" s="436">
        <v>10465</v>
      </c>
      <c r="F2044" s="133">
        <v>1</v>
      </c>
      <c r="G2044" s="411">
        <f t="shared" si="120"/>
        <v>10465</v>
      </c>
      <c r="H2044" s="50"/>
      <c r="I2044" s="50"/>
      <c r="J2044" s="50"/>
      <c r="K2044" s="50"/>
      <c r="L2044" s="50"/>
      <c r="M2044" s="50"/>
      <c r="N2044" s="50"/>
      <c r="O2044" s="50"/>
      <c r="P2044" s="411">
        <f t="shared" si="119"/>
        <v>10465</v>
      </c>
      <c r="Q2044" s="391"/>
    </row>
    <row r="2045" spans="1:17">
      <c r="A2045" s="230">
        <v>27</v>
      </c>
      <c r="B2045" s="15" t="s">
        <v>2450</v>
      </c>
      <c r="C2045" s="15" t="s">
        <v>2451</v>
      </c>
      <c r="D2045" s="230" t="s">
        <v>122</v>
      </c>
      <c r="E2045" s="436">
        <v>5359</v>
      </c>
      <c r="F2045" s="133">
        <v>1</v>
      </c>
      <c r="G2045" s="411">
        <f t="shared" si="120"/>
        <v>5359</v>
      </c>
      <c r="H2045" s="50"/>
      <c r="I2045" s="50"/>
      <c r="J2045" s="50"/>
      <c r="K2045" s="50"/>
      <c r="L2045" s="50"/>
      <c r="M2045" s="50"/>
      <c r="N2045" s="50"/>
      <c r="O2045" s="50"/>
      <c r="P2045" s="411">
        <f t="shared" si="119"/>
        <v>5359</v>
      </c>
      <c r="Q2045" s="391"/>
    </row>
    <row r="2046" spans="1:17">
      <c r="A2046" s="230">
        <v>28</v>
      </c>
      <c r="B2046" s="15" t="s">
        <v>2452</v>
      </c>
      <c r="C2046" s="15" t="s">
        <v>2453</v>
      </c>
      <c r="D2046" s="230" t="s">
        <v>122</v>
      </c>
      <c r="E2046" s="436">
        <v>4925</v>
      </c>
      <c r="F2046" s="133">
        <v>2</v>
      </c>
      <c r="G2046" s="411">
        <f t="shared" si="120"/>
        <v>9850</v>
      </c>
      <c r="H2046" s="50"/>
      <c r="I2046" s="50"/>
      <c r="J2046" s="50"/>
      <c r="K2046" s="50"/>
      <c r="L2046" s="50"/>
      <c r="M2046" s="50"/>
      <c r="N2046" s="50"/>
      <c r="O2046" s="50"/>
      <c r="P2046" s="411">
        <f t="shared" si="119"/>
        <v>9850</v>
      </c>
      <c r="Q2046" s="391"/>
    </row>
    <row r="2047" spans="1:17">
      <c r="A2047" s="230">
        <v>29</v>
      </c>
      <c r="B2047" s="15" t="s">
        <v>2454</v>
      </c>
      <c r="C2047" s="15" t="s">
        <v>2455</v>
      </c>
      <c r="D2047" s="230" t="s">
        <v>122</v>
      </c>
      <c r="E2047" s="436">
        <v>13215</v>
      </c>
      <c r="F2047" s="133">
        <v>1</v>
      </c>
      <c r="G2047" s="411">
        <f t="shared" si="120"/>
        <v>13215</v>
      </c>
      <c r="H2047" s="50"/>
      <c r="I2047" s="50"/>
      <c r="J2047" s="50"/>
      <c r="K2047" s="50"/>
      <c r="L2047" s="50"/>
      <c r="M2047" s="50"/>
      <c r="N2047" s="50"/>
      <c r="O2047" s="50"/>
      <c r="P2047" s="411">
        <f t="shared" si="119"/>
        <v>13215</v>
      </c>
      <c r="Q2047" s="391"/>
    </row>
    <row r="2048" spans="1:17">
      <c r="A2048" s="230">
        <v>30</v>
      </c>
      <c r="B2048" s="15" t="s">
        <v>2456</v>
      </c>
      <c r="C2048" s="15" t="s">
        <v>2457</v>
      </c>
      <c r="D2048" s="230" t="s">
        <v>122</v>
      </c>
      <c r="E2048" s="436">
        <v>13257</v>
      </c>
      <c r="F2048" s="133">
        <v>1</v>
      </c>
      <c r="G2048" s="411">
        <f t="shared" si="120"/>
        <v>13257</v>
      </c>
      <c r="H2048" s="50"/>
      <c r="I2048" s="50"/>
      <c r="J2048" s="50"/>
      <c r="K2048" s="50"/>
      <c r="L2048" s="50"/>
      <c r="M2048" s="50"/>
      <c r="N2048" s="50"/>
      <c r="O2048" s="50"/>
      <c r="P2048" s="411">
        <f t="shared" si="119"/>
        <v>13257</v>
      </c>
      <c r="Q2048" s="391"/>
    </row>
    <row r="2049" spans="1:17">
      <c r="A2049" s="230">
        <v>31</v>
      </c>
      <c r="B2049" s="15" t="s">
        <v>2458</v>
      </c>
      <c r="C2049" s="15" t="s">
        <v>2459</v>
      </c>
      <c r="D2049" s="230" t="s">
        <v>122</v>
      </c>
      <c r="E2049" s="436">
        <v>3699</v>
      </c>
      <c r="F2049" s="133">
        <v>1</v>
      </c>
      <c r="G2049" s="411">
        <f t="shared" si="120"/>
        <v>3699</v>
      </c>
      <c r="H2049" s="50"/>
      <c r="I2049" s="50"/>
      <c r="J2049" s="50"/>
      <c r="K2049" s="50"/>
      <c r="L2049" s="50"/>
      <c r="M2049" s="50"/>
      <c r="N2049" s="50"/>
      <c r="O2049" s="50"/>
      <c r="P2049" s="411">
        <f t="shared" si="119"/>
        <v>3699</v>
      </c>
      <c r="Q2049" s="391"/>
    </row>
    <row r="2050" spans="1:17">
      <c r="A2050" s="230">
        <v>32</v>
      </c>
      <c r="B2050" s="15" t="s">
        <v>2460</v>
      </c>
      <c r="C2050" s="15" t="s">
        <v>2461</v>
      </c>
      <c r="D2050" s="230" t="s">
        <v>122</v>
      </c>
      <c r="E2050" s="436">
        <v>26600</v>
      </c>
      <c r="F2050" s="133">
        <v>1</v>
      </c>
      <c r="G2050" s="411">
        <f t="shared" si="120"/>
        <v>26600</v>
      </c>
      <c r="H2050" s="50"/>
      <c r="I2050" s="50"/>
      <c r="J2050" s="50"/>
      <c r="K2050" s="50"/>
      <c r="L2050" s="50"/>
      <c r="M2050" s="50"/>
      <c r="N2050" s="50"/>
      <c r="O2050" s="50"/>
      <c r="P2050" s="411">
        <f t="shared" si="119"/>
        <v>26600</v>
      </c>
      <c r="Q2050" s="391"/>
    </row>
    <row r="2051" spans="1:17" ht="25.5">
      <c r="A2051" s="230">
        <v>33</v>
      </c>
      <c r="B2051" s="15" t="s">
        <v>1469</v>
      </c>
      <c r="C2051" s="15" t="s">
        <v>2462</v>
      </c>
      <c r="D2051" s="230" t="s">
        <v>122</v>
      </c>
      <c r="E2051" s="436">
        <v>3330</v>
      </c>
      <c r="F2051" s="133">
        <v>1</v>
      </c>
      <c r="G2051" s="411">
        <f t="shared" si="120"/>
        <v>3330</v>
      </c>
      <c r="H2051" s="50"/>
      <c r="I2051" s="50"/>
      <c r="J2051" s="50"/>
      <c r="K2051" s="50"/>
      <c r="L2051" s="50"/>
      <c r="M2051" s="50"/>
      <c r="N2051" s="50"/>
      <c r="O2051" s="50"/>
      <c r="P2051" s="411">
        <f t="shared" si="119"/>
        <v>3330</v>
      </c>
      <c r="Q2051" s="391"/>
    </row>
    <row r="2052" spans="1:17">
      <c r="A2052" s="230">
        <v>34</v>
      </c>
      <c r="B2052" s="15" t="s">
        <v>2463</v>
      </c>
      <c r="C2052" s="15" t="s">
        <v>2464</v>
      </c>
      <c r="D2052" s="230" t="s">
        <v>122</v>
      </c>
      <c r="E2052" s="436">
        <v>297</v>
      </c>
      <c r="F2052" s="133">
        <v>1</v>
      </c>
      <c r="G2052" s="411">
        <f t="shared" si="120"/>
        <v>297</v>
      </c>
      <c r="H2052" s="50"/>
      <c r="I2052" s="50"/>
      <c r="J2052" s="50"/>
      <c r="K2052" s="50"/>
      <c r="L2052" s="50"/>
      <c r="M2052" s="50"/>
      <c r="N2052" s="50"/>
      <c r="O2052" s="50"/>
      <c r="P2052" s="411">
        <f t="shared" si="119"/>
        <v>297</v>
      </c>
      <c r="Q2052" s="391"/>
    </row>
    <row r="2053" spans="1:17">
      <c r="A2053" s="230">
        <v>35</v>
      </c>
      <c r="B2053" s="15" t="s">
        <v>2465</v>
      </c>
      <c r="C2053" s="15" t="s">
        <v>2466</v>
      </c>
      <c r="D2053" s="230" t="s">
        <v>122</v>
      </c>
      <c r="E2053" s="436">
        <v>187</v>
      </c>
      <c r="F2053" s="133">
        <v>1</v>
      </c>
      <c r="G2053" s="411">
        <f t="shared" si="120"/>
        <v>187</v>
      </c>
      <c r="H2053" s="50"/>
      <c r="I2053" s="50"/>
      <c r="J2053" s="50"/>
      <c r="K2053" s="50"/>
      <c r="L2053" s="50"/>
      <c r="M2053" s="50"/>
      <c r="N2053" s="50"/>
      <c r="O2053" s="50"/>
      <c r="P2053" s="411">
        <f t="shared" si="119"/>
        <v>187</v>
      </c>
      <c r="Q2053" s="391"/>
    </row>
    <row r="2054" spans="1:17">
      <c r="A2054" s="230">
        <v>36</v>
      </c>
      <c r="B2054" s="50" t="s">
        <v>2467</v>
      </c>
      <c r="C2054" s="50" t="s">
        <v>2468</v>
      </c>
      <c r="D2054" s="230" t="s">
        <v>122</v>
      </c>
      <c r="E2054" s="436">
        <v>5664</v>
      </c>
      <c r="F2054" s="133">
        <v>1</v>
      </c>
      <c r="G2054" s="411">
        <f t="shared" si="120"/>
        <v>5664</v>
      </c>
      <c r="H2054" s="50"/>
      <c r="I2054" s="50"/>
      <c r="J2054" s="50"/>
      <c r="K2054" s="50"/>
      <c r="L2054" s="50"/>
      <c r="M2054" s="50"/>
      <c r="N2054" s="50"/>
      <c r="O2054" s="50"/>
      <c r="P2054" s="411">
        <f t="shared" si="119"/>
        <v>5664</v>
      </c>
      <c r="Q2054" s="391"/>
    </row>
    <row r="2055" spans="1:17" ht="25.5">
      <c r="A2055" s="230">
        <v>37</v>
      </c>
      <c r="B2055" s="54" t="s">
        <v>2469</v>
      </c>
      <c r="C2055" s="54" t="s">
        <v>2470</v>
      </c>
      <c r="D2055" s="230" t="s">
        <v>122</v>
      </c>
      <c r="E2055" s="436">
        <v>8550</v>
      </c>
      <c r="F2055" s="133">
        <v>1</v>
      </c>
      <c r="G2055" s="411">
        <f t="shared" si="120"/>
        <v>8550</v>
      </c>
      <c r="H2055" s="50"/>
      <c r="I2055" s="50"/>
      <c r="J2055" s="50"/>
      <c r="K2055" s="50"/>
      <c r="L2055" s="50"/>
      <c r="M2055" s="50"/>
      <c r="N2055" s="50"/>
      <c r="O2055" s="50"/>
      <c r="P2055" s="411">
        <f t="shared" si="119"/>
        <v>8550</v>
      </c>
      <c r="Q2055" s="391"/>
    </row>
    <row r="2056" spans="1:17">
      <c r="A2056" s="230">
        <v>38</v>
      </c>
      <c r="B2056" s="50" t="s">
        <v>2471</v>
      </c>
      <c r="C2056" s="50" t="s">
        <v>2472</v>
      </c>
      <c r="D2056" s="230" t="s">
        <v>122</v>
      </c>
      <c r="E2056" s="436">
        <v>5674</v>
      </c>
      <c r="F2056" s="133">
        <v>1</v>
      </c>
      <c r="G2056" s="411">
        <f t="shared" si="120"/>
        <v>5674</v>
      </c>
      <c r="H2056" s="50"/>
      <c r="I2056" s="50"/>
      <c r="J2056" s="50"/>
      <c r="K2056" s="50"/>
      <c r="L2056" s="50"/>
      <c r="M2056" s="50"/>
      <c r="N2056" s="50"/>
      <c r="O2056" s="50"/>
      <c r="P2056" s="411">
        <f t="shared" si="119"/>
        <v>5674</v>
      </c>
      <c r="Q2056" s="391"/>
    </row>
    <row r="2057" spans="1:17">
      <c r="A2057" s="230">
        <v>39</v>
      </c>
      <c r="B2057" s="50" t="s">
        <v>2473</v>
      </c>
      <c r="C2057" s="50" t="s">
        <v>2474</v>
      </c>
      <c r="D2057" s="230" t="s">
        <v>122</v>
      </c>
      <c r="E2057" s="436">
        <v>50848</v>
      </c>
      <c r="F2057" s="133">
        <v>1</v>
      </c>
      <c r="G2057" s="411">
        <f t="shared" si="120"/>
        <v>50848</v>
      </c>
      <c r="H2057" s="50"/>
      <c r="I2057" s="50"/>
      <c r="J2057" s="50"/>
      <c r="K2057" s="50"/>
      <c r="L2057" s="50"/>
      <c r="M2057" s="50"/>
      <c r="N2057" s="50"/>
      <c r="O2057" s="50"/>
      <c r="P2057" s="411">
        <f t="shared" si="119"/>
        <v>50848</v>
      </c>
      <c r="Q2057" s="391"/>
    </row>
    <row r="2058" spans="1:17">
      <c r="A2058" s="230">
        <v>40</v>
      </c>
      <c r="B2058" s="50" t="s">
        <v>2475</v>
      </c>
      <c r="C2058" s="50" t="s">
        <v>2476</v>
      </c>
      <c r="D2058" s="230" t="s">
        <v>122</v>
      </c>
      <c r="E2058" s="436">
        <v>17139</v>
      </c>
      <c r="F2058" s="133">
        <v>1</v>
      </c>
      <c r="G2058" s="411">
        <f t="shared" si="120"/>
        <v>17139</v>
      </c>
      <c r="H2058" s="50"/>
      <c r="I2058" s="50"/>
      <c r="J2058" s="50"/>
      <c r="K2058" s="50"/>
      <c r="L2058" s="50"/>
      <c r="M2058" s="50"/>
      <c r="N2058" s="50"/>
      <c r="O2058" s="50"/>
      <c r="P2058" s="411">
        <f t="shared" si="119"/>
        <v>17139</v>
      </c>
      <c r="Q2058" s="391"/>
    </row>
    <row r="2059" spans="1:17">
      <c r="A2059" s="230">
        <v>41</v>
      </c>
      <c r="B2059" s="50" t="s">
        <v>2477</v>
      </c>
      <c r="C2059" s="50" t="s">
        <v>2478</v>
      </c>
      <c r="D2059" s="230" t="s">
        <v>122</v>
      </c>
      <c r="E2059" s="436">
        <v>17002</v>
      </c>
      <c r="F2059" s="133">
        <v>1</v>
      </c>
      <c r="G2059" s="411">
        <f t="shared" si="120"/>
        <v>17002</v>
      </c>
      <c r="H2059" s="50"/>
      <c r="I2059" s="50"/>
      <c r="J2059" s="50"/>
      <c r="K2059" s="50"/>
      <c r="L2059" s="50"/>
      <c r="M2059" s="50"/>
      <c r="N2059" s="50"/>
      <c r="O2059" s="50"/>
      <c r="P2059" s="411">
        <f t="shared" si="119"/>
        <v>17002</v>
      </c>
      <c r="Q2059" s="391"/>
    </row>
    <row r="2060" spans="1:17" ht="25.5">
      <c r="A2060" s="230">
        <v>42</v>
      </c>
      <c r="B2060" s="54" t="s">
        <v>2479</v>
      </c>
      <c r="C2060" s="54" t="s">
        <v>2480</v>
      </c>
      <c r="D2060" s="230" t="s">
        <v>122</v>
      </c>
      <c r="E2060" s="436">
        <v>700706</v>
      </c>
      <c r="F2060" s="133">
        <v>1</v>
      </c>
      <c r="G2060" s="411">
        <f t="shared" si="120"/>
        <v>700706</v>
      </c>
      <c r="H2060" s="50"/>
      <c r="I2060" s="50"/>
      <c r="J2060" s="50"/>
      <c r="K2060" s="50"/>
      <c r="L2060" s="50"/>
      <c r="M2060" s="50"/>
      <c r="N2060" s="50"/>
      <c r="O2060" s="50"/>
      <c r="P2060" s="411">
        <f t="shared" si="119"/>
        <v>700706</v>
      </c>
      <c r="Q2060" s="391"/>
    </row>
    <row r="2061" spans="1:17" ht="25.5">
      <c r="A2061" s="230">
        <v>43</v>
      </c>
      <c r="B2061" s="16" t="s">
        <v>2390</v>
      </c>
      <c r="C2061" s="16" t="s">
        <v>2481</v>
      </c>
      <c r="D2061" s="230" t="s">
        <v>122</v>
      </c>
      <c r="E2061" s="436">
        <v>2500</v>
      </c>
      <c r="F2061" s="50"/>
      <c r="G2061" s="50"/>
      <c r="H2061" s="50"/>
      <c r="I2061" s="50"/>
      <c r="J2061" s="50"/>
      <c r="K2061" s="50"/>
      <c r="L2061" s="50"/>
      <c r="M2061" s="50"/>
      <c r="N2061" s="133">
        <v>1</v>
      </c>
      <c r="O2061" s="411">
        <f>E2061*N2061</f>
        <v>2500</v>
      </c>
      <c r="P2061" s="411">
        <f t="shared" si="119"/>
        <v>2500</v>
      </c>
      <c r="Q2061" s="391"/>
    </row>
    <row r="2062" spans="1:17">
      <c r="A2062" s="230">
        <v>44</v>
      </c>
      <c r="B2062" s="437" t="s">
        <v>2460</v>
      </c>
      <c r="C2062" s="16" t="s">
        <v>2482</v>
      </c>
      <c r="D2062" s="230" t="s">
        <v>122</v>
      </c>
      <c r="E2062" s="436">
        <v>41331.839999999997</v>
      </c>
      <c r="F2062" s="133">
        <v>1</v>
      </c>
      <c r="G2062" s="411">
        <f>E2062*F2062</f>
        <v>41331.839999999997</v>
      </c>
      <c r="H2062" s="50"/>
      <c r="I2062" s="50"/>
      <c r="J2062" s="50"/>
      <c r="K2062" s="50"/>
      <c r="L2062" s="50"/>
      <c r="M2062" s="50"/>
      <c r="N2062" s="50"/>
      <c r="O2062" s="50"/>
      <c r="P2062" s="411">
        <f t="shared" si="119"/>
        <v>41331.839999999997</v>
      </c>
      <c r="Q2062" s="391"/>
    </row>
    <row r="2063" spans="1:17">
      <c r="A2063" s="230">
        <v>45</v>
      </c>
      <c r="B2063" s="437" t="s">
        <v>2483</v>
      </c>
      <c r="C2063" s="16" t="s">
        <v>2484</v>
      </c>
      <c r="D2063" s="230" t="s">
        <v>122</v>
      </c>
      <c r="E2063" s="436">
        <v>0</v>
      </c>
      <c r="F2063" s="133">
        <v>1</v>
      </c>
      <c r="G2063" s="411">
        <f>E2063*F2063</f>
        <v>0</v>
      </c>
      <c r="H2063" s="50"/>
      <c r="I2063" s="50"/>
      <c r="J2063" s="50"/>
      <c r="K2063" s="50"/>
      <c r="L2063" s="50"/>
      <c r="M2063" s="50"/>
      <c r="N2063" s="50"/>
      <c r="O2063" s="50"/>
      <c r="P2063" s="411">
        <f t="shared" si="119"/>
        <v>0</v>
      </c>
      <c r="Q2063" s="391"/>
    </row>
    <row r="2064" spans="1:17">
      <c r="A2064" s="230">
        <v>46</v>
      </c>
      <c r="B2064" s="50" t="s">
        <v>2485</v>
      </c>
      <c r="C2064" s="50" t="s">
        <v>2486</v>
      </c>
      <c r="D2064" s="230" t="s">
        <v>122</v>
      </c>
      <c r="E2064" s="436">
        <v>250</v>
      </c>
      <c r="F2064" s="50"/>
      <c r="G2064" s="50"/>
      <c r="H2064" s="50"/>
      <c r="I2064" s="50"/>
      <c r="J2064" s="133">
        <v>2</v>
      </c>
      <c r="K2064" s="411">
        <f>E2064*J2064</f>
        <v>500</v>
      </c>
      <c r="L2064" s="50"/>
      <c r="M2064" s="50"/>
      <c r="N2064" s="50"/>
      <c r="O2064" s="50"/>
      <c r="P2064" s="411">
        <f t="shared" si="119"/>
        <v>500</v>
      </c>
      <c r="Q2064" s="391"/>
    </row>
    <row r="2065" spans="1:17">
      <c r="A2065" s="230">
        <v>47</v>
      </c>
      <c r="B2065" s="50" t="s">
        <v>2487</v>
      </c>
      <c r="C2065" s="50" t="s">
        <v>2488</v>
      </c>
      <c r="D2065" s="230" t="s">
        <v>28</v>
      </c>
      <c r="E2065" s="436">
        <v>282</v>
      </c>
      <c r="F2065" s="50"/>
      <c r="G2065" s="50"/>
      <c r="H2065" s="50"/>
      <c r="I2065" s="50"/>
      <c r="J2065" s="50"/>
      <c r="K2065" s="50"/>
      <c r="L2065" s="50"/>
      <c r="M2065" s="50"/>
      <c r="N2065" s="133">
        <v>20</v>
      </c>
      <c r="O2065" s="411">
        <f>E2065*N2065</f>
        <v>5640</v>
      </c>
      <c r="P2065" s="411">
        <f t="shared" si="119"/>
        <v>5640</v>
      </c>
      <c r="Q2065" s="391"/>
    </row>
    <row r="2066" spans="1:17">
      <c r="A2066" s="230">
        <v>48</v>
      </c>
      <c r="B2066" s="50" t="s">
        <v>2489</v>
      </c>
      <c r="C2066" s="50" t="s">
        <v>2490</v>
      </c>
      <c r="D2066" s="230" t="s">
        <v>28</v>
      </c>
      <c r="E2066" s="436">
        <v>283</v>
      </c>
      <c r="F2066" s="50"/>
      <c r="G2066" s="50"/>
      <c r="H2066" s="50"/>
      <c r="I2066" s="50"/>
      <c r="J2066" s="50"/>
      <c r="K2066" s="50"/>
      <c r="L2066" s="50"/>
      <c r="M2066" s="50"/>
      <c r="N2066" s="133">
        <v>20</v>
      </c>
      <c r="O2066" s="411">
        <f>E2066*N2066</f>
        <v>5660</v>
      </c>
      <c r="P2066" s="411">
        <f t="shared" si="119"/>
        <v>5660</v>
      </c>
      <c r="Q2066" s="391"/>
    </row>
    <row r="2067" spans="1:17">
      <c r="A2067" s="392" t="s">
        <v>2364</v>
      </c>
      <c r="B2067" s="392"/>
      <c r="C2067" s="392"/>
      <c r="D2067" s="392"/>
      <c r="E2067" s="392"/>
      <c r="F2067" s="392"/>
      <c r="G2067" s="411">
        <f>SUM(G2019:G2066)</f>
        <v>1465679.84</v>
      </c>
      <c r="H2067" s="50"/>
      <c r="I2067" s="50"/>
      <c r="J2067" s="50"/>
      <c r="K2067" s="50">
        <f>SUM(K2019:K2066)</f>
        <v>36900</v>
      </c>
      <c r="L2067" s="50"/>
      <c r="M2067" s="50"/>
      <c r="N2067" s="50"/>
      <c r="O2067" s="50">
        <f>SUM(O2019:O2066)</f>
        <v>42920</v>
      </c>
      <c r="P2067" s="438">
        <f>SUM(P2019:P2066)</f>
        <v>1545499.84</v>
      </c>
      <c r="Q2067" s="391"/>
    </row>
    <row r="2068" spans="1:17">
      <c r="A2068" s="426" t="s">
        <v>2491</v>
      </c>
      <c r="B2068" s="427"/>
      <c r="C2068" s="427"/>
      <c r="D2068" s="427"/>
      <c r="E2068" s="427"/>
      <c r="F2068" s="427"/>
      <c r="G2068" s="427"/>
      <c r="H2068" s="427"/>
      <c r="I2068" s="427"/>
      <c r="J2068" s="427"/>
      <c r="K2068" s="427"/>
      <c r="L2068" s="427"/>
      <c r="M2068" s="427"/>
      <c r="N2068" s="427"/>
      <c r="O2068" s="427"/>
      <c r="P2068" s="428"/>
      <c r="Q2068" s="391"/>
    </row>
    <row r="2069" spans="1:17">
      <c r="A2069" s="230">
        <v>1</v>
      </c>
      <c r="B2069" s="25" t="s">
        <v>2492</v>
      </c>
      <c r="C2069" s="15" t="s">
        <v>2493</v>
      </c>
      <c r="D2069" s="230" t="s">
        <v>122</v>
      </c>
      <c r="E2069" s="436">
        <v>1536</v>
      </c>
      <c r="F2069" s="133">
        <v>8</v>
      </c>
      <c r="G2069" s="411">
        <f>E2069*F2069</f>
        <v>12288</v>
      </c>
      <c r="H2069" s="50"/>
      <c r="I2069" s="50"/>
      <c r="J2069" s="50"/>
      <c r="K2069" s="50"/>
      <c r="L2069" s="50"/>
      <c r="M2069" s="50"/>
      <c r="N2069" s="50"/>
      <c r="O2069" s="50"/>
      <c r="P2069" s="411">
        <f t="shared" ref="P2069:P2081" si="121">G2069+I2069+K2069+M2069+O2069</f>
        <v>12288</v>
      </c>
      <c r="Q2069" s="391"/>
    </row>
    <row r="2070" spans="1:17">
      <c r="A2070" s="230">
        <v>2</v>
      </c>
      <c r="B2070" s="15" t="s">
        <v>2494</v>
      </c>
      <c r="C2070" s="15" t="s">
        <v>2495</v>
      </c>
      <c r="D2070" s="230" t="s">
        <v>122</v>
      </c>
      <c r="E2070" s="436">
        <v>4600</v>
      </c>
      <c r="F2070" s="133"/>
      <c r="G2070" s="411"/>
      <c r="H2070" s="50"/>
      <c r="I2070" s="50"/>
      <c r="J2070" s="50"/>
      <c r="K2070" s="50"/>
      <c r="L2070" s="50"/>
      <c r="M2070" s="50"/>
      <c r="N2070" s="50">
        <v>1</v>
      </c>
      <c r="O2070" s="50">
        <v>4600</v>
      </c>
      <c r="P2070" s="411">
        <f t="shared" si="121"/>
        <v>4600</v>
      </c>
      <c r="Q2070" s="391"/>
    </row>
    <row r="2071" spans="1:17" ht="25.5">
      <c r="A2071" s="230">
        <v>3</v>
      </c>
      <c r="B2071" s="15" t="s">
        <v>2496</v>
      </c>
      <c r="C2071" s="15" t="s">
        <v>2497</v>
      </c>
      <c r="D2071" s="230" t="s">
        <v>122</v>
      </c>
      <c r="E2071" s="436">
        <v>520</v>
      </c>
      <c r="F2071" s="133"/>
      <c r="G2071" s="411"/>
      <c r="H2071" s="50"/>
      <c r="I2071" s="50"/>
      <c r="J2071" s="50"/>
      <c r="K2071" s="50"/>
      <c r="L2071" s="50"/>
      <c r="M2071" s="50"/>
      <c r="N2071" s="50">
        <v>1</v>
      </c>
      <c r="O2071" s="50">
        <v>520</v>
      </c>
      <c r="P2071" s="411">
        <f t="shared" si="121"/>
        <v>520</v>
      </c>
      <c r="Q2071" s="391"/>
    </row>
    <row r="2072" spans="1:17">
      <c r="A2072" s="230">
        <v>4</v>
      </c>
      <c r="B2072" s="15" t="s">
        <v>2498</v>
      </c>
      <c r="C2072" s="15" t="s">
        <v>2499</v>
      </c>
      <c r="D2072" s="230" t="s">
        <v>122</v>
      </c>
      <c r="E2072" s="436">
        <v>260</v>
      </c>
      <c r="F2072" s="133">
        <v>1</v>
      </c>
      <c r="G2072" s="411">
        <f>E2072*F2072</f>
        <v>260</v>
      </c>
      <c r="H2072" s="50"/>
      <c r="I2072" s="50"/>
      <c r="J2072" s="50"/>
      <c r="K2072" s="50"/>
      <c r="L2072" s="50"/>
      <c r="M2072" s="50"/>
      <c r="N2072" s="50"/>
      <c r="O2072" s="50"/>
      <c r="P2072" s="411">
        <f t="shared" si="121"/>
        <v>260</v>
      </c>
      <c r="Q2072" s="391"/>
    </row>
    <row r="2073" spans="1:17">
      <c r="A2073" s="230">
        <v>5</v>
      </c>
      <c r="B2073" s="15" t="s">
        <v>2500</v>
      </c>
      <c r="C2073" s="15" t="s">
        <v>2501</v>
      </c>
      <c r="D2073" s="230" t="s">
        <v>122</v>
      </c>
      <c r="E2073" s="436">
        <v>5200</v>
      </c>
      <c r="F2073" s="133"/>
      <c r="G2073" s="411"/>
      <c r="H2073" s="50"/>
      <c r="I2073" s="50"/>
      <c r="J2073" s="50"/>
      <c r="K2073" s="50"/>
      <c r="L2073" s="50"/>
      <c r="M2073" s="50"/>
      <c r="N2073" s="50">
        <v>1</v>
      </c>
      <c r="O2073" s="50">
        <v>5200</v>
      </c>
      <c r="P2073" s="411">
        <f t="shared" si="121"/>
        <v>5200</v>
      </c>
      <c r="Q2073" s="391"/>
    </row>
    <row r="2074" spans="1:17" ht="25.5">
      <c r="A2074" s="230">
        <v>6</v>
      </c>
      <c r="B2074" s="15" t="s">
        <v>2502</v>
      </c>
      <c r="C2074" s="15" t="s">
        <v>2503</v>
      </c>
      <c r="D2074" s="230" t="s">
        <v>122</v>
      </c>
      <c r="E2074" s="436">
        <v>18200</v>
      </c>
      <c r="F2074" s="133"/>
      <c r="G2074" s="411"/>
      <c r="H2074" s="50"/>
      <c r="I2074" s="50"/>
      <c r="J2074" s="50"/>
      <c r="K2074" s="50"/>
      <c r="L2074" s="50"/>
      <c r="M2074" s="50"/>
      <c r="N2074" s="50">
        <v>1</v>
      </c>
      <c r="O2074" s="50">
        <v>18200</v>
      </c>
      <c r="P2074" s="411">
        <f t="shared" si="121"/>
        <v>18200</v>
      </c>
      <c r="Q2074" s="391"/>
    </row>
    <row r="2075" spans="1:17">
      <c r="A2075" s="230">
        <v>7</v>
      </c>
      <c r="B2075" s="15" t="s">
        <v>2502</v>
      </c>
      <c r="C2075" s="15" t="s">
        <v>2504</v>
      </c>
      <c r="D2075" s="230" t="s">
        <v>122</v>
      </c>
      <c r="E2075" s="436">
        <v>6760</v>
      </c>
      <c r="F2075" s="133"/>
      <c r="G2075" s="411"/>
      <c r="H2075" s="50"/>
      <c r="I2075" s="50"/>
      <c r="J2075" s="50"/>
      <c r="K2075" s="50"/>
      <c r="L2075" s="50"/>
      <c r="M2075" s="50"/>
      <c r="N2075" s="50">
        <v>1</v>
      </c>
      <c r="O2075" s="50">
        <v>6760</v>
      </c>
      <c r="P2075" s="411">
        <f t="shared" si="121"/>
        <v>6760</v>
      </c>
      <c r="Q2075" s="391"/>
    </row>
    <row r="2076" spans="1:17">
      <c r="A2076" s="230">
        <v>8</v>
      </c>
      <c r="B2076" s="15" t="s">
        <v>1471</v>
      </c>
      <c r="C2076" s="15" t="s">
        <v>2505</v>
      </c>
      <c r="D2076" s="230" t="s">
        <v>122</v>
      </c>
      <c r="E2076" s="436">
        <v>153</v>
      </c>
      <c r="F2076" s="133">
        <v>1</v>
      </c>
      <c r="G2076" s="411">
        <f>E2076*F2076</f>
        <v>153</v>
      </c>
      <c r="H2076" s="50"/>
      <c r="I2076" s="50"/>
      <c r="J2076" s="50"/>
      <c r="K2076" s="50"/>
      <c r="L2076" s="50"/>
      <c r="M2076" s="50"/>
      <c r="N2076" s="50"/>
      <c r="O2076" s="50"/>
      <c r="P2076" s="411">
        <f t="shared" si="121"/>
        <v>153</v>
      </c>
      <c r="Q2076" s="391"/>
    </row>
    <row r="2077" spans="1:17" ht="25.5">
      <c r="A2077" s="230">
        <v>9</v>
      </c>
      <c r="B2077" s="15" t="s">
        <v>2506</v>
      </c>
      <c r="C2077" s="15" t="s">
        <v>2507</v>
      </c>
      <c r="D2077" s="230" t="s">
        <v>122</v>
      </c>
      <c r="E2077" s="436">
        <v>900</v>
      </c>
      <c r="F2077" s="50"/>
      <c r="G2077" s="50"/>
      <c r="H2077" s="50"/>
      <c r="I2077" s="50"/>
      <c r="J2077" s="50"/>
      <c r="K2077" s="50"/>
      <c r="L2077" s="50"/>
      <c r="M2077" s="50"/>
      <c r="N2077" s="133">
        <v>1</v>
      </c>
      <c r="O2077" s="411">
        <f>E2077*N2077</f>
        <v>900</v>
      </c>
      <c r="P2077" s="411">
        <f t="shared" si="121"/>
        <v>900</v>
      </c>
      <c r="Q2077" s="391"/>
    </row>
    <row r="2078" spans="1:17" ht="25.5">
      <c r="A2078" s="230">
        <v>10</v>
      </c>
      <c r="B2078" s="15" t="s">
        <v>2508</v>
      </c>
      <c r="C2078" s="15" t="s">
        <v>2509</v>
      </c>
      <c r="D2078" s="230" t="s">
        <v>122</v>
      </c>
      <c r="E2078" s="436">
        <v>11036</v>
      </c>
      <c r="F2078" s="50"/>
      <c r="G2078" s="50"/>
      <c r="H2078" s="50"/>
      <c r="I2078" s="50"/>
      <c r="J2078" s="50"/>
      <c r="K2078" s="50"/>
      <c r="L2078" s="50"/>
      <c r="M2078" s="50"/>
      <c r="N2078" s="133">
        <v>1</v>
      </c>
      <c r="O2078" s="411">
        <f>E2078*N2078</f>
        <v>11036</v>
      </c>
      <c r="P2078" s="411">
        <f t="shared" si="121"/>
        <v>11036</v>
      </c>
      <c r="Q2078" s="391"/>
    </row>
    <row r="2079" spans="1:17">
      <c r="A2079" s="230">
        <v>11</v>
      </c>
      <c r="B2079" s="15" t="s">
        <v>2510</v>
      </c>
      <c r="C2079" s="15" t="s">
        <v>2511</v>
      </c>
      <c r="D2079" s="230" t="s">
        <v>122</v>
      </c>
      <c r="E2079" s="436">
        <v>5157</v>
      </c>
      <c r="F2079" s="50"/>
      <c r="G2079" s="50"/>
      <c r="H2079" s="50"/>
      <c r="I2079" s="50"/>
      <c r="J2079" s="50"/>
      <c r="K2079" s="50"/>
      <c r="L2079" s="50"/>
      <c r="M2079" s="50"/>
      <c r="N2079" s="133">
        <v>1</v>
      </c>
      <c r="O2079" s="411">
        <f>E2079*N2079</f>
        <v>5157</v>
      </c>
      <c r="P2079" s="411">
        <f t="shared" si="121"/>
        <v>5157</v>
      </c>
      <c r="Q2079" s="391"/>
    </row>
    <row r="2080" spans="1:17" ht="25.5">
      <c r="A2080" s="230">
        <v>12</v>
      </c>
      <c r="B2080" s="15" t="s">
        <v>2512</v>
      </c>
      <c r="C2080" s="15" t="s">
        <v>2513</v>
      </c>
      <c r="D2080" s="230" t="s">
        <v>122</v>
      </c>
      <c r="E2080" s="436">
        <v>3000</v>
      </c>
      <c r="F2080" s="50"/>
      <c r="G2080" s="50"/>
      <c r="H2080" s="50"/>
      <c r="I2080" s="50"/>
      <c r="J2080" s="50"/>
      <c r="K2080" s="50"/>
      <c r="L2080" s="50"/>
      <c r="M2080" s="50"/>
      <c r="N2080" s="133">
        <v>1</v>
      </c>
      <c r="O2080" s="411">
        <f>E2080*N2080</f>
        <v>3000</v>
      </c>
      <c r="P2080" s="411">
        <f t="shared" si="121"/>
        <v>3000</v>
      </c>
      <c r="Q2080" s="391"/>
    </row>
    <row r="2081" spans="1:17">
      <c r="A2081" s="230">
        <v>13</v>
      </c>
      <c r="B2081" s="50" t="s">
        <v>2514</v>
      </c>
      <c r="C2081" s="50" t="s">
        <v>2515</v>
      </c>
      <c r="D2081" s="230" t="s">
        <v>122</v>
      </c>
      <c r="E2081" s="436">
        <v>5732</v>
      </c>
      <c r="F2081" s="133">
        <v>1</v>
      </c>
      <c r="G2081" s="411">
        <f>E2081*F2081</f>
        <v>5732</v>
      </c>
      <c r="H2081" s="50"/>
      <c r="I2081" s="50"/>
      <c r="J2081" s="50"/>
      <c r="K2081" s="50"/>
      <c r="L2081" s="50"/>
      <c r="M2081" s="50"/>
      <c r="N2081" s="50"/>
      <c r="O2081" s="50"/>
      <c r="P2081" s="411">
        <f t="shared" si="121"/>
        <v>5732</v>
      </c>
      <c r="Q2081" s="391"/>
    </row>
    <row r="2082" spans="1:17">
      <c r="A2082" s="50"/>
      <c r="B2082" s="426" t="s">
        <v>2229</v>
      </c>
      <c r="C2082" s="427"/>
      <c r="D2082" s="428"/>
      <c r="E2082" s="411"/>
      <c r="F2082" s="411"/>
      <c r="G2082" s="411">
        <f>SUM(G2069:G2081)</f>
        <v>18433</v>
      </c>
      <c r="H2082" s="50"/>
      <c r="I2082" s="50"/>
      <c r="J2082" s="50"/>
      <c r="K2082" s="50">
        <f>SUM(K2069:K2081)</f>
        <v>0</v>
      </c>
      <c r="L2082" s="50"/>
      <c r="M2082" s="50"/>
      <c r="N2082" s="50"/>
      <c r="O2082" s="50">
        <f>SUM(O2070:O2081)</f>
        <v>55373</v>
      </c>
      <c r="P2082" s="439">
        <f>SUM(P2069:P2081)</f>
        <v>73806</v>
      </c>
      <c r="Q2082" s="391"/>
    </row>
    <row r="2083" spans="1:17">
      <c r="A2083" s="392" t="s">
        <v>2516</v>
      </c>
      <c r="B2083" s="392"/>
      <c r="C2083" s="392"/>
      <c r="D2083" s="392"/>
      <c r="E2083" s="392"/>
      <c r="F2083" s="392"/>
      <c r="G2083" s="392"/>
      <c r="H2083" s="392"/>
      <c r="I2083" s="392"/>
      <c r="J2083" s="392"/>
      <c r="K2083" s="392"/>
      <c r="L2083" s="392"/>
      <c r="M2083" s="392"/>
      <c r="N2083" s="392"/>
      <c r="O2083" s="392"/>
      <c r="P2083" s="411">
        <f>P2082+P2067</f>
        <v>1619305.84</v>
      </c>
      <c r="Q2083" s="391"/>
    </row>
    <row r="2084" spans="1:17">
      <c r="A2084" s="389"/>
      <c r="B2084" s="389"/>
      <c r="C2084" s="389"/>
      <c r="D2084" s="389"/>
      <c r="E2084" s="389"/>
      <c r="F2084" s="389"/>
      <c r="G2084" s="389"/>
      <c r="H2084" s="389"/>
      <c r="I2084" s="389"/>
      <c r="J2084" s="389"/>
      <c r="K2084" s="389"/>
      <c r="L2084" s="389"/>
      <c r="M2084" s="389"/>
      <c r="N2084" s="389"/>
      <c r="O2084" s="389"/>
      <c r="P2084" s="440"/>
      <c r="Q2084" s="440"/>
    </row>
    <row r="2085" spans="1:17">
      <c r="A2085" s="389" t="s">
        <v>2517</v>
      </c>
      <c r="B2085" s="441"/>
      <c r="C2085" s="442" t="s">
        <v>2232</v>
      </c>
      <c r="D2085" s="442"/>
      <c r="E2085" s="442"/>
      <c r="F2085" s="442"/>
      <c r="G2085" s="389"/>
      <c r="H2085" s="389"/>
      <c r="I2085" s="389"/>
      <c r="J2085" s="389"/>
      <c r="K2085" s="389"/>
      <c r="L2085" s="389" t="s">
        <v>2518</v>
      </c>
      <c r="M2085" s="389"/>
      <c r="N2085" s="389"/>
      <c r="O2085" s="389"/>
      <c r="P2085" s="389"/>
      <c r="Q2085" s="389"/>
    </row>
    <row r="2086" spans="1:17">
      <c r="A2086" s="389" t="s">
        <v>2519</v>
      </c>
      <c r="B2086" s="441"/>
      <c r="C2086" s="442" t="s">
        <v>2233</v>
      </c>
      <c r="D2086" s="442"/>
      <c r="E2086" s="442"/>
      <c r="F2086" s="442"/>
      <c r="G2086" s="389"/>
      <c r="H2086" s="389"/>
      <c r="I2086" s="389"/>
      <c r="J2086" s="389"/>
      <c r="K2086" s="389"/>
      <c r="L2086" s="440"/>
      <c r="M2086" s="440"/>
      <c r="N2086" s="440"/>
      <c r="O2086" s="389"/>
      <c r="P2086" s="389"/>
      <c r="Q2086" s="389"/>
    </row>
    <row r="2087" spans="1:17">
      <c r="A2087" s="389" t="s">
        <v>2520</v>
      </c>
      <c r="B2087" s="441"/>
      <c r="C2087" s="442" t="s">
        <v>2521</v>
      </c>
      <c r="D2087" s="442"/>
      <c r="E2087" s="442"/>
      <c r="F2087" s="442"/>
      <c r="G2087" s="389"/>
      <c r="H2087" s="389"/>
      <c r="I2087" s="389"/>
      <c r="J2087" s="389"/>
      <c r="K2087" s="389"/>
      <c r="L2087" s="389"/>
      <c r="M2087" s="389"/>
      <c r="N2087" s="389"/>
      <c r="O2087" s="389"/>
      <c r="P2087" s="389"/>
      <c r="Q2087" s="389"/>
    </row>
    <row r="2088" spans="1:17">
      <c r="A2088" s="389" t="s">
        <v>2522</v>
      </c>
      <c r="B2088" s="441"/>
      <c r="C2088" s="442" t="s">
        <v>2523</v>
      </c>
      <c r="D2088" s="442"/>
      <c r="E2088" s="442"/>
      <c r="F2088" s="442"/>
      <c r="G2088" s="389"/>
      <c r="H2088" s="389"/>
      <c r="I2088" s="389"/>
      <c r="J2088" s="389"/>
      <c r="K2088" s="389"/>
      <c r="L2088" s="389"/>
      <c r="M2088" s="389"/>
      <c r="N2088" s="389"/>
      <c r="O2088" s="389"/>
      <c r="P2088" s="389"/>
      <c r="Q2088" s="389"/>
    </row>
    <row r="2089" spans="1:17">
      <c r="A2089" s="443" t="s">
        <v>2524</v>
      </c>
      <c r="B2089" s="443"/>
      <c r="C2089" s="443"/>
      <c r="D2089" s="389"/>
      <c r="E2089" s="389"/>
      <c r="F2089" s="389"/>
      <c r="G2089" s="389"/>
      <c r="H2089" s="389"/>
      <c r="I2089" s="389"/>
      <c r="J2089" s="389"/>
      <c r="K2089" s="389"/>
      <c r="L2089" s="389"/>
      <c r="M2089" s="389"/>
      <c r="N2089" s="389"/>
      <c r="O2089" s="389"/>
      <c r="P2089" s="389"/>
      <c r="Q2089" s="389"/>
    </row>
    <row r="2090" spans="1:17">
      <c r="A2090" s="225" t="s">
        <v>192</v>
      </c>
      <c r="B2090" s="225" t="s">
        <v>193</v>
      </c>
      <c r="C2090" s="225" t="s">
        <v>11</v>
      </c>
      <c r="D2090" s="225" t="s">
        <v>12</v>
      </c>
      <c r="E2090" s="225" t="s">
        <v>1399</v>
      </c>
      <c r="F2090" s="397" t="s">
        <v>14</v>
      </c>
      <c r="G2090" s="396"/>
      <c r="H2090" s="397" t="s">
        <v>110</v>
      </c>
      <c r="I2090" s="396"/>
      <c r="J2090" s="397" t="s">
        <v>16</v>
      </c>
      <c r="K2090" s="396"/>
      <c r="L2090" s="397" t="s">
        <v>17</v>
      </c>
      <c r="M2090" s="396"/>
      <c r="N2090" s="397" t="s">
        <v>188</v>
      </c>
      <c r="O2090" s="396"/>
      <c r="P2090" s="402" t="s">
        <v>2525</v>
      </c>
      <c r="Q2090" s="391"/>
    </row>
    <row r="2091" spans="1:17" ht="38.25">
      <c r="A2091" s="49"/>
      <c r="B2091" s="225"/>
      <c r="C2091" s="49"/>
      <c r="D2091" s="49"/>
      <c r="E2091" s="49"/>
      <c r="F2091" s="225" t="s">
        <v>113</v>
      </c>
      <c r="G2091" s="225" t="s">
        <v>22</v>
      </c>
      <c r="H2091" s="225" t="s">
        <v>113</v>
      </c>
      <c r="I2091" s="225" t="s">
        <v>22</v>
      </c>
      <c r="J2091" s="225" t="s">
        <v>113</v>
      </c>
      <c r="K2091" s="225" t="s">
        <v>22</v>
      </c>
      <c r="L2091" s="225" t="s">
        <v>113</v>
      </c>
      <c r="M2091" s="225" t="s">
        <v>22</v>
      </c>
      <c r="N2091" s="225" t="s">
        <v>113</v>
      </c>
      <c r="O2091" s="225" t="s">
        <v>22</v>
      </c>
      <c r="P2091" s="402"/>
      <c r="Q2091" s="391"/>
    </row>
    <row r="2092" spans="1:17">
      <c r="A2092" s="230">
        <v>1</v>
      </c>
      <c r="B2092" s="444" t="s">
        <v>2526</v>
      </c>
      <c r="C2092" s="16" t="s">
        <v>2527</v>
      </c>
      <c r="D2092" s="48" t="s">
        <v>164</v>
      </c>
      <c r="E2092" s="48">
        <v>178394.54</v>
      </c>
      <c r="F2092" s="225">
        <f>0.842</f>
        <v>0.84199999999999997</v>
      </c>
      <c r="G2092" s="445">
        <f>E2092*F2092</f>
        <v>150208.20267999999</v>
      </c>
      <c r="H2092" s="33"/>
      <c r="I2092" s="33"/>
      <c r="J2092" s="33"/>
      <c r="K2092" s="33"/>
      <c r="L2092" s="33"/>
      <c r="M2092" s="33"/>
      <c r="N2092" s="230"/>
      <c r="O2092" s="33"/>
      <c r="P2092" s="50"/>
      <c r="Q2092" s="391"/>
    </row>
    <row r="2093" spans="1:17">
      <c r="A2093" s="230">
        <v>2</v>
      </c>
      <c r="B2093" s="444" t="s">
        <v>1846</v>
      </c>
      <c r="C2093" s="25" t="s">
        <v>2528</v>
      </c>
      <c r="D2093" s="230" t="s">
        <v>164</v>
      </c>
      <c r="E2093" s="18">
        <v>111874.56</v>
      </c>
      <c r="F2093" s="225">
        <v>1.4</v>
      </c>
      <c r="G2093" s="445">
        <f t="shared" ref="G2093:G2151" si="122">E2093*F2093</f>
        <v>156624.38399999999</v>
      </c>
      <c r="H2093" s="33"/>
      <c r="I2093" s="33"/>
      <c r="J2093" s="33"/>
      <c r="K2093" s="33"/>
      <c r="L2093" s="33"/>
      <c r="M2093" s="33"/>
      <c r="N2093" s="230"/>
      <c r="O2093" s="33"/>
      <c r="P2093" s="50"/>
      <c r="Q2093" s="391"/>
    </row>
    <row r="2094" spans="1:17">
      <c r="A2094" s="230">
        <v>3</v>
      </c>
      <c r="B2094" s="391" t="s">
        <v>2529</v>
      </c>
      <c r="C2094" s="16" t="s">
        <v>2530</v>
      </c>
      <c r="D2094" s="230" t="s">
        <v>164</v>
      </c>
      <c r="E2094" s="18">
        <v>1926056.02</v>
      </c>
      <c r="F2094" s="225">
        <v>0.107</v>
      </c>
      <c r="G2094" s="445">
        <f t="shared" si="122"/>
        <v>206087.99414</v>
      </c>
      <c r="H2094" s="33"/>
      <c r="I2094" s="33"/>
      <c r="J2094" s="33"/>
      <c r="K2094" s="33"/>
      <c r="L2094" s="33"/>
      <c r="M2094" s="33"/>
      <c r="N2094" s="230"/>
      <c r="O2094" s="33"/>
      <c r="P2094" s="50"/>
      <c r="Q2094" s="391"/>
    </row>
    <row r="2095" spans="1:17">
      <c r="A2095" s="230">
        <v>4</v>
      </c>
      <c r="B2095" s="444" t="s">
        <v>2531</v>
      </c>
      <c r="C2095" s="16" t="s">
        <v>2532</v>
      </c>
      <c r="D2095" s="230" t="s">
        <v>164</v>
      </c>
      <c r="E2095" s="18">
        <v>426332.68</v>
      </c>
      <c r="F2095" s="225">
        <v>0.32100000000000001</v>
      </c>
      <c r="G2095" s="445">
        <f t="shared" si="122"/>
        <v>136852.79027999999</v>
      </c>
      <c r="H2095" s="33"/>
      <c r="I2095" s="33"/>
      <c r="J2095" s="33"/>
      <c r="K2095" s="33"/>
      <c r="L2095" s="33"/>
      <c r="M2095" s="33"/>
      <c r="N2095" s="230"/>
      <c r="O2095" s="33"/>
      <c r="P2095" s="50"/>
      <c r="Q2095" s="391"/>
    </row>
    <row r="2096" spans="1:17">
      <c r="A2096" s="230">
        <v>5</v>
      </c>
      <c r="B2096" s="444" t="s">
        <v>1848</v>
      </c>
      <c r="C2096" s="16" t="s">
        <v>2533</v>
      </c>
      <c r="D2096" s="230" t="s">
        <v>164</v>
      </c>
      <c r="E2096" s="18">
        <v>244914.53</v>
      </c>
      <c r="F2096" s="225">
        <v>0.83599999999999997</v>
      </c>
      <c r="G2096" s="445">
        <f t="shared" si="122"/>
        <v>204748.54707999999</v>
      </c>
      <c r="H2096" s="33"/>
      <c r="I2096" s="33"/>
      <c r="J2096" s="33"/>
      <c r="K2096" s="33"/>
      <c r="L2096" s="33"/>
      <c r="M2096" s="33"/>
      <c r="N2096" s="230"/>
      <c r="O2096" s="33"/>
      <c r="P2096" s="50"/>
      <c r="Q2096" s="391"/>
    </row>
    <row r="2097" spans="1:17">
      <c r="A2097" s="230">
        <v>6</v>
      </c>
      <c r="B2097" s="230"/>
      <c r="C2097" s="16" t="s">
        <v>2534</v>
      </c>
      <c r="D2097" s="230" t="s">
        <v>164</v>
      </c>
      <c r="E2097" s="18">
        <v>161764.54999999999</v>
      </c>
      <c r="F2097" s="225">
        <v>4.2000000000000003E-2</v>
      </c>
      <c r="G2097" s="445">
        <f t="shared" si="122"/>
        <v>6794.1111000000001</v>
      </c>
      <c r="H2097" s="33"/>
      <c r="I2097" s="33"/>
      <c r="J2097" s="33"/>
      <c r="K2097" s="33"/>
      <c r="L2097" s="33"/>
      <c r="M2097" s="33"/>
      <c r="N2097" s="230"/>
      <c r="O2097" s="33"/>
      <c r="P2097" s="50"/>
      <c r="Q2097" s="391"/>
    </row>
    <row r="2098" spans="1:17">
      <c r="A2098" s="230">
        <v>7</v>
      </c>
      <c r="B2098" s="230"/>
      <c r="C2098" s="16" t="s">
        <v>2535</v>
      </c>
      <c r="D2098" s="230" t="s">
        <v>164</v>
      </c>
      <c r="E2098" s="18">
        <v>113386.37</v>
      </c>
      <c r="F2098" s="225">
        <v>2.6150000000000002</v>
      </c>
      <c r="G2098" s="445">
        <f t="shared" si="122"/>
        <v>296505.35755000002</v>
      </c>
      <c r="H2098" s="33"/>
      <c r="I2098" s="33"/>
      <c r="J2098" s="33"/>
      <c r="K2098" s="33"/>
      <c r="L2098" s="33"/>
      <c r="M2098" s="33"/>
      <c r="N2098" s="230"/>
      <c r="O2098" s="33"/>
      <c r="P2098" s="50"/>
      <c r="Q2098" s="391"/>
    </row>
    <row r="2099" spans="1:17" ht="25.5">
      <c r="A2099" s="230">
        <v>8</v>
      </c>
      <c r="B2099" s="444" t="s">
        <v>2536</v>
      </c>
      <c r="C2099" s="25" t="s">
        <v>2537</v>
      </c>
      <c r="D2099" s="230" t="s">
        <v>67</v>
      </c>
      <c r="E2099" s="18">
        <v>93732.74</v>
      </c>
      <c r="F2099" s="225">
        <v>0.16880000000000001</v>
      </c>
      <c r="G2099" s="445">
        <f t="shared" si="122"/>
        <v>15822.086512000002</v>
      </c>
      <c r="H2099" s="33"/>
      <c r="I2099" s="33"/>
      <c r="J2099" s="33"/>
      <c r="K2099" s="33"/>
      <c r="L2099" s="33"/>
      <c r="M2099" s="33"/>
      <c r="N2099" s="230"/>
      <c r="O2099" s="33"/>
      <c r="P2099" s="50"/>
      <c r="Q2099" s="391"/>
    </row>
    <row r="2100" spans="1:17">
      <c r="A2100" s="230">
        <v>9</v>
      </c>
      <c r="B2100" s="391" t="s">
        <v>2538</v>
      </c>
      <c r="C2100" s="25" t="s">
        <v>2539</v>
      </c>
      <c r="D2100" s="230" t="s">
        <v>122</v>
      </c>
      <c r="E2100" s="18">
        <v>4049.54</v>
      </c>
      <c r="F2100" s="225">
        <v>22</v>
      </c>
      <c r="G2100" s="445">
        <f t="shared" si="122"/>
        <v>89089.88</v>
      </c>
      <c r="H2100" s="33"/>
      <c r="I2100" s="33"/>
      <c r="J2100" s="33"/>
      <c r="K2100" s="33"/>
      <c r="L2100" s="33"/>
      <c r="M2100" s="33"/>
      <c r="N2100" s="230"/>
      <c r="O2100" s="33"/>
      <c r="P2100" s="50"/>
      <c r="Q2100" s="391"/>
    </row>
    <row r="2101" spans="1:17">
      <c r="A2101" s="230">
        <v>10</v>
      </c>
      <c r="B2101" s="446" t="s">
        <v>213</v>
      </c>
      <c r="C2101" s="16" t="s">
        <v>2540</v>
      </c>
      <c r="D2101" s="230" t="s">
        <v>63</v>
      </c>
      <c r="E2101" s="18">
        <v>485.97</v>
      </c>
      <c r="F2101" s="225">
        <v>30</v>
      </c>
      <c r="G2101" s="445">
        <f t="shared" si="122"/>
        <v>14579.1</v>
      </c>
      <c r="H2101" s="33"/>
      <c r="I2101" s="33"/>
      <c r="J2101" s="33"/>
      <c r="K2101" s="33"/>
      <c r="L2101" s="33"/>
      <c r="M2101" s="33"/>
      <c r="N2101" s="230"/>
      <c r="O2101" s="33"/>
      <c r="P2101" s="50"/>
      <c r="Q2101" s="391"/>
    </row>
    <row r="2102" spans="1:17">
      <c r="A2102" s="230">
        <v>11</v>
      </c>
      <c r="B2102" s="447" t="s">
        <v>216</v>
      </c>
      <c r="C2102" s="16" t="s">
        <v>2541</v>
      </c>
      <c r="D2102" s="230" t="s">
        <v>63</v>
      </c>
      <c r="E2102" s="18">
        <v>1069.0999999999999</v>
      </c>
      <c r="F2102" s="225">
        <v>1.1499999999999999</v>
      </c>
      <c r="G2102" s="445">
        <f t="shared" si="122"/>
        <v>1229.4649999999997</v>
      </c>
      <c r="H2102" s="33"/>
      <c r="I2102" s="33"/>
      <c r="J2102" s="33"/>
      <c r="K2102" s="33"/>
      <c r="L2102" s="33"/>
      <c r="M2102" s="33"/>
      <c r="N2102" s="230"/>
      <c r="O2102" s="33"/>
      <c r="P2102" s="50"/>
      <c r="Q2102" s="391"/>
    </row>
    <row r="2103" spans="1:17">
      <c r="A2103" s="230">
        <v>12</v>
      </c>
      <c r="B2103" s="444" t="s">
        <v>254</v>
      </c>
      <c r="C2103" s="25" t="s">
        <v>2542</v>
      </c>
      <c r="D2103" s="230" t="s">
        <v>122</v>
      </c>
      <c r="E2103" s="18">
        <v>1133.9000000000001</v>
      </c>
      <c r="F2103" s="225">
        <v>208</v>
      </c>
      <c r="G2103" s="445">
        <f t="shared" si="122"/>
        <v>235851.2</v>
      </c>
      <c r="H2103" s="33"/>
      <c r="I2103" s="33"/>
      <c r="J2103" s="33"/>
      <c r="K2103" s="33"/>
      <c r="L2103" s="33"/>
      <c r="M2103" s="33"/>
      <c r="N2103" s="230"/>
      <c r="O2103" s="33"/>
      <c r="P2103" s="50"/>
      <c r="Q2103" s="391"/>
    </row>
    <row r="2104" spans="1:17">
      <c r="A2104" s="230">
        <v>13</v>
      </c>
      <c r="B2104" s="391" t="s">
        <v>2543</v>
      </c>
      <c r="C2104" s="54" t="s">
        <v>2544</v>
      </c>
      <c r="D2104" s="230" t="s">
        <v>67</v>
      </c>
      <c r="E2104" s="18">
        <v>64792.23</v>
      </c>
      <c r="F2104" s="225">
        <v>0.91679999999999995</v>
      </c>
      <c r="G2104" s="445">
        <f t="shared" si="122"/>
        <v>59401.516464</v>
      </c>
      <c r="H2104" s="33"/>
      <c r="I2104" s="33"/>
      <c r="J2104" s="33"/>
      <c r="K2104" s="33"/>
      <c r="L2104" s="33"/>
      <c r="M2104" s="33"/>
      <c r="N2104" s="230"/>
      <c r="O2104" s="33"/>
      <c r="P2104" s="50"/>
      <c r="Q2104" s="391"/>
    </row>
    <row r="2105" spans="1:17">
      <c r="A2105" s="230">
        <v>14</v>
      </c>
      <c r="B2105" s="444" t="s">
        <v>2545</v>
      </c>
      <c r="C2105" s="16" t="s">
        <v>2546</v>
      </c>
      <c r="D2105" s="230" t="s">
        <v>403</v>
      </c>
      <c r="E2105" s="18">
        <v>566931.74</v>
      </c>
      <c r="F2105" s="225">
        <v>1</v>
      </c>
      <c r="G2105" s="445">
        <f t="shared" si="122"/>
        <v>566931.74</v>
      </c>
      <c r="H2105" s="33"/>
      <c r="I2105" s="33"/>
      <c r="J2105" s="33"/>
      <c r="K2105" s="33"/>
      <c r="L2105" s="33"/>
      <c r="M2105" s="33"/>
      <c r="N2105" s="230"/>
      <c r="O2105" s="33"/>
      <c r="P2105" s="50"/>
      <c r="Q2105" s="391"/>
    </row>
    <row r="2106" spans="1:17">
      <c r="A2106" s="230">
        <v>15</v>
      </c>
      <c r="B2106" s="230"/>
      <c r="C2106" s="16" t="s">
        <v>2547</v>
      </c>
      <c r="D2106" s="230" t="s">
        <v>122</v>
      </c>
      <c r="E2106" s="18">
        <v>121485.4</v>
      </c>
      <c r="F2106" s="225">
        <v>1</v>
      </c>
      <c r="G2106" s="445">
        <f t="shared" si="122"/>
        <v>121485.4</v>
      </c>
      <c r="H2106" s="33"/>
      <c r="I2106" s="33"/>
      <c r="J2106" s="33"/>
      <c r="K2106" s="33"/>
      <c r="L2106" s="33"/>
      <c r="M2106" s="33"/>
      <c r="N2106" s="230"/>
      <c r="O2106" s="33"/>
      <c r="P2106" s="50"/>
      <c r="Q2106" s="391"/>
    </row>
    <row r="2107" spans="1:17">
      <c r="A2107" s="230">
        <v>16</v>
      </c>
      <c r="B2107" s="444" t="s">
        <v>2548</v>
      </c>
      <c r="C2107" s="16" t="s">
        <v>2549</v>
      </c>
      <c r="D2107" s="230" t="s">
        <v>164</v>
      </c>
      <c r="E2107" s="18">
        <v>242970.76</v>
      </c>
      <c r="F2107" s="225">
        <v>1.087</v>
      </c>
      <c r="G2107" s="445">
        <f t="shared" si="122"/>
        <v>264109.21612</v>
      </c>
      <c r="H2107" s="33"/>
      <c r="I2107" s="33"/>
      <c r="J2107" s="33"/>
      <c r="K2107" s="33"/>
      <c r="L2107" s="33"/>
      <c r="M2107" s="33"/>
      <c r="N2107" s="230"/>
      <c r="O2107" s="33"/>
      <c r="P2107" s="50"/>
      <c r="Q2107" s="391"/>
    </row>
    <row r="2108" spans="1:17">
      <c r="A2108" s="230">
        <v>17</v>
      </c>
      <c r="B2108" s="444" t="s">
        <v>2550</v>
      </c>
      <c r="C2108" s="16" t="s">
        <v>2551</v>
      </c>
      <c r="D2108" s="230" t="s">
        <v>122</v>
      </c>
      <c r="E2108" s="18">
        <v>647921.98</v>
      </c>
      <c r="F2108" s="225">
        <v>2</v>
      </c>
      <c r="G2108" s="445">
        <f t="shared" si="122"/>
        <v>1295843.96</v>
      </c>
      <c r="H2108" s="33"/>
      <c r="I2108" s="33"/>
      <c r="J2108" s="33"/>
      <c r="K2108" s="33"/>
      <c r="L2108" s="33"/>
      <c r="M2108" s="33"/>
      <c r="N2108" s="230"/>
      <c r="O2108" s="33"/>
      <c r="P2108" s="50"/>
      <c r="Q2108" s="391"/>
    </row>
    <row r="2109" spans="1:17">
      <c r="A2109" s="230">
        <v>18</v>
      </c>
      <c r="B2109" s="391" t="s">
        <v>2552</v>
      </c>
      <c r="C2109" s="16" t="s">
        <v>2553</v>
      </c>
      <c r="D2109" s="230" t="s">
        <v>122</v>
      </c>
      <c r="E2109" s="18">
        <v>8099.06</v>
      </c>
      <c r="F2109" s="225">
        <v>3</v>
      </c>
      <c r="G2109" s="445">
        <f t="shared" si="122"/>
        <v>24297.18</v>
      </c>
      <c r="H2109" s="33"/>
      <c r="I2109" s="33"/>
      <c r="J2109" s="33"/>
      <c r="K2109" s="33"/>
      <c r="L2109" s="33"/>
      <c r="M2109" s="33"/>
      <c r="N2109" s="230"/>
      <c r="O2109" s="33"/>
      <c r="P2109" s="50"/>
      <c r="Q2109" s="391"/>
    </row>
    <row r="2110" spans="1:17">
      <c r="A2110" s="230">
        <v>19</v>
      </c>
      <c r="B2110" s="444" t="s">
        <v>555</v>
      </c>
      <c r="C2110" s="25" t="s">
        <v>2554</v>
      </c>
      <c r="D2110" s="230" t="s">
        <v>122</v>
      </c>
      <c r="E2110" s="18">
        <v>306800</v>
      </c>
      <c r="F2110" s="225">
        <v>1</v>
      </c>
      <c r="G2110" s="445">
        <f t="shared" si="122"/>
        <v>306800</v>
      </c>
      <c r="H2110" s="33"/>
      <c r="I2110" s="33"/>
      <c r="J2110" s="33"/>
      <c r="K2110" s="33"/>
      <c r="L2110" s="33"/>
      <c r="M2110" s="33"/>
      <c r="N2110" s="230"/>
      <c r="O2110" s="33"/>
      <c r="P2110" s="50"/>
      <c r="Q2110" s="391"/>
    </row>
    <row r="2111" spans="1:17">
      <c r="A2111" s="230">
        <v>20</v>
      </c>
      <c r="B2111" s="444" t="s">
        <v>2555</v>
      </c>
      <c r="C2111" s="25" t="s">
        <v>2556</v>
      </c>
      <c r="D2111" s="230" t="s">
        <v>122</v>
      </c>
      <c r="E2111" s="18">
        <v>188800</v>
      </c>
      <c r="F2111" s="225">
        <v>1</v>
      </c>
      <c r="G2111" s="445">
        <f t="shared" si="122"/>
        <v>188800</v>
      </c>
      <c r="H2111" s="33"/>
      <c r="I2111" s="33"/>
      <c r="J2111" s="33"/>
      <c r="K2111" s="33"/>
      <c r="L2111" s="33"/>
      <c r="M2111" s="33"/>
      <c r="N2111" s="230"/>
      <c r="O2111" s="33"/>
      <c r="P2111" s="50"/>
      <c r="Q2111" s="391"/>
    </row>
    <row r="2112" spans="1:17">
      <c r="A2112" s="230">
        <v>21</v>
      </c>
      <c r="B2112" s="391" t="s">
        <v>2557</v>
      </c>
      <c r="C2112" s="25" t="s">
        <v>2558</v>
      </c>
      <c r="D2112" s="230" t="s">
        <v>122</v>
      </c>
      <c r="E2112" s="18">
        <v>44840</v>
      </c>
      <c r="F2112" s="225">
        <v>1</v>
      </c>
      <c r="G2112" s="445">
        <f t="shared" si="122"/>
        <v>44840</v>
      </c>
      <c r="H2112" s="33"/>
      <c r="I2112" s="33"/>
      <c r="J2112" s="33"/>
      <c r="K2112" s="33"/>
      <c r="L2112" s="33"/>
      <c r="M2112" s="33"/>
      <c r="N2112" s="230"/>
      <c r="O2112" s="33"/>
      <c r="P2112" s="50"/>
      <c r="Q2112" s="391"/>
    </row>
    <row r="2113" spans="1:17">
      <c r="A2113" s="230">
        <v>22</v>
      </c>
      <c r="B2113" s="444" t="s">
        <v>2559</v>
      </c>
      <c r="C2113" s="25" t="s">
        <v>2560</v>
      </c>
      <c r="D2113" s="230" t="s">
        <v>122</v>
      </c>
      <c r="E2113" s="18">
        <v>76700</v>
      </c>
      <c r="F2113" s="225">
        <v>1</v>
      </c>
      <c r="G2113" s="445">
        <f t="shared" si="122"/>
        <v>76700</v>
      </c>
      <c r="H2113" s="33"/>
      <c r="I2113" s="33"/>
      <c r="J2113" s="33"/>
      <c r="K2113" s="33"/>
      <c r="L2113" s="33"/>
      <c r="M2113" s="33"/>
      <c r="N2113" s="230"/>
      <c r="O2113" s="33"/>
      <c r="P2113" s="50"/>
      <c r="Q2113" s="391"/>
    </row>
    <row r="2114" spans="1:17">
      <c r="A2114" s="230">
        <v>23</v>
      </c>
      <c r="B2114" s="391" t="s">
        <v>2044</v>
      </c>
      <c r="C2114" s="25" t="s">
        <v>2561</v>
      </c>
      <c r="D2114" s="230" t="s">
        <v>122</v>
      </c>
      <c r="E2114" s="18">
        <v>76700</v>
      </c>
      <c r="F2114" s="225">
        <v>1</v>
      </c>
      <c r="G2114" s="445">
        <f t="shared" si="122"/>
        <v>76700</v>
      </c>
      <c r="H2114" s="33"/>
      <c r="I2114" s="33"/>
      <c r="J2114" s="33"/>
      <c r="K2114" s="33"/>
      <c r="L2114" s="33"/>
      <c r="M2114" s="33"/>
      <c r="N2114" s="230"/>
      <c r="O2114" s="33"/>
      <c r="P2114" s="50"/>
      <c r="Q2114" s="391"/>
    </row>
    <row r="2115" spans="1:17">
      <c r="A2115" s="230">
        <v>24</v>
      </c>
      <c r="B2115" s="444" t="s">
        <v>1745</v>
      </c>
      <c r="C2115" s="25" t="s">
        <v>2562</v>
      </c>
      <c r="D2115" s="230" t="s">
        <v>122</v>
      </c>
      <c r="E2115" s="18">
        <v>35400</v>
      </c>
      <c r="F2115" s="225">
        <v>1</v>
      </c>
      <c r="G2115" s="445">
        <f t="shared" si="122"/>
        <v>35400</v>
      </c>
      <c r="H2115" s="33"/>
      <c r="I2115" s="33"/>
      <c r="J2115" s="33"/>
      <c r="K2115" s="33"/>
      <c r="L2115" s="33"/>
      <c r="M2115" s="33"/>
      <c r="N2115" s="230"/>
      <c r="O2115" s="33"/>
      <c r="P2115" s="50"/>
      <c r="Q2115" s="391"/>
    </row>
    <row r="2116" spans="1:17">
      <c r="A2116" s="230">
        <v>25</v>
      </c>
      <c r="B2116" s="391" t="s">
        <v>2563</v>
      </c>
      <c r="C2116" s="25" t="s">
        <v>2564</v>
      </c>
      <c r="D2116" s="230" t="s">
        <v>122</v>
      </c>
      <c r="E2116" s="18">
        <v>22303.89</v>
      </c>
      <c r="F2116" s="225">
        <v>1</v>
      </c>
      <c r="G2116" s="445">
        <f t="shared" si="122"/>
        <v>22303.89</v>
      </c>
      <c r="H2116" s="33"/>
      <c r="I2116" s="33"/>
      <c r="J2116" s="33"/>
      <c r="K2116" s="33"/>
      <c r="L2116" s="33"/>
      <c r="M2116" s="33"/>
      <c r="N2116" s="230"/>
      <c r="O2116" s="33"/>
      <c r="P2116" s="50"/>
      <c r="Q2116" s="391"/>
    </row>
    <row r="2117" spans="1:17">
      <c r="A2117" s="230">
        <v>26</v>
      </c>
      <c r="B2117" s="230"/>
      <c r="C2117" s="25" t="s">
        <v>2565</v>
      </c>
      <c r="D2117" s="230" t="s">
        <v>122</v>
      </c>
      <c r="E2117" s="18">
        <v>34703.800000000003</v>
      </c>
      <c r="F2117" s="225">
        <v>1</v>
      </c>
      <c r="G2117" s="445">
        <f t="shared" si="122"/>
        <v>34703.800000000003</v>
      </c>
      <c r="H2117" s="33"/>
      <c r="I2117" s="33"/>
      <c r="J2117" s="33"/>
      <c r="K2117" s="33"/>
      <c r="L2117" s="33"/>
      <c r="M2117" s="33"/>
      <c r="N2117" s="230"/>
      <c r="O2117" s="33"/>
      <c r="P2117" s="50"/>
      <c r="Q2117" s="391"/>
    </row>
    <row r="2118" spans="1:17" ht="25.5">
      <c r="A2118" s="230">
        <v>27</v>
      </c>
      <c r="B2118" s="230"/>
      <c r="C2118" s="25" t="s">
        <v>2566</v>
      </c>
      <c r="D2118" s="230" t="s">
        <v>122</v>
      </c>
      <c r="E2118" s="18">
        <v>354000</v>
      </c>
      <c r="F2118" s="225">
        <v>1</v>
      </c>
      <c r="G2118" s="445">
        <f t="shared" si="122"/>
        <v>354000</v>
      </c>
      <c r="H2118" s="33"/>
      <c r="I2118" s="33"/>
      <c r="J2118" s="33"/>
      <c r="K2118" s="33"/>
      <c r="L2118" s="33"/>
      <c r="M2118" s="33"/>
      <c r="N2118" s="230"/>
      <c r="O2118" s="33"/>
      <c r="P2118" s="50"/>
      <c r="Q2118" s="391"/>
    </row>
    <row r="2119" spans="1:17">
      <c r="A2119" s="230">
        <v>28</v>
      </c>
      <c r="B2119" s="391" t="s">
        <v>2567</v>
      </c>
      <c r="C2119" s="25" t="s">
        <v>2568</v>
      </c>
      <c r="D2119" s="230" t="s">
        <v>122</v>
      </c>
      <c r="E2119" s="18">
        <v>259600</v>
      </c>
      <c r="F2119" s="225">
        <v>1</v>
      </c>
      <c r="G2119" s="445">
        <f t="shared" si="122"/>
        <v>259600</v>
      </c>
      <c r="H2119" s="33"/>
      <c r="I2119" s="33"/>
      <c r="J2119" s="33"/>
      <c r="K2119" s="33"/>
      <c r="L2119" s="33"/>
      <c r="M2119" s="33"/>
      <c r="N2119" s="230"/>
      <c r="O2119" s="33"/>
      <c r="P2119" s="50"/>
      <c r="Q2119" s="391"/>
    </row>
    <row r="2120" spans="1:17" ht="25.5">
      <c r="A2120" s="230">
        <v>29</v>
      </c>
      <c r="B2120" s="444" t="s">
        <v>2569</v>
      </c>
      <c r="C2120" s="25" t="s">
        <v>2570</v>
      </c>
      <c r="D2120" s="230" t="s">
        <v>122</v>
      </c>
      <c r="E2120" s="18">
        <v>30680</v>
      </c>
      <c r="F2120" s="225">
        <v>1</v>
      </c>
      <c r="G2120" s="445">
        <f t="shared" si="122"/>
        <v>30680</v>
      </c>
      <c r="H2120" s="33"/>
      <c r="I2120" s="33"/>
      <c r="J2120" s="33"/>
      <c r="K2120" s="33"/>
      <c r="L2120" s="33"/>
      <c r="M2120" s="33"/>
      <c r="N2120" s="230"/>
      <c r="O2120" s="33"/>
      <c r="P2120" s="50"/>
      <c r="Q2120" s="391"/>
    </row>
    <row r="2121" spans="1:17">
      <c r="A2121" s="230">
        <v>30</v>
      </c>
      <c r="B2121" s="444" t="s">
        <v>2571</v>
      </c>
      <c r="C2121" s="25" t="s">
        <v>2572</v>
      </c>
      <c r="D2121" s="230" t="s">
        <v>122</v>
      </c>
      <c r="E2121" s="18">
        <v>59059</v>
      </c>
      <c r="F2121" s="225">
        <v>1</v>
      </c>
      <c r="G2121" s="445">
        <f t="shared" si="122"/>
        <v>59059</v>
      </c>
      <c r="H2121" s="33"/>
      <c r="I2121" s="33"/>
      <c r="J2121" s="33"/>
      <c r="K2121" s="33"/>
      <c r="L2121" s="33"/>
      <c r="M2121" s="33"/>
      <c r="N2121" s="230"/>
      <c r="O2121" s="33"/>
      <c r="P2121" s="50"/>
      <c r="Q2121" s="391"/>
    </row>
    <row r="2122" spans="1:17">
      <c r="A2122" s="230">
        <v>31</v>
      </c>
      <c r="B2122" s="230"/>
      <c r="C2122" s="54" t="s">
        <v>2573</v>
      </c>
      <c r="D2122" s="230" t="s">
        <v>122</v>
      </c>
      <c r="E2122" s="18">
        <v>10442.25</v>
      </c>
      <c r="F2122" s="225">
        <v>1</v>
      </c>
      <c r="G2122" s="445">
        <f>E2122*F2122</f>
        <v>10442.25</v>
      </c>
      <c r="H2122" s="33"/>
      <c r="I2122" s="33"/>
      <c r="J2122" s="33"/>
      <c r="K2122" s="33"/>
      <c r="L2122" s="33"/>
      <c r="M2122" s="33"/>
      <c r="N2122" s="230"/>
      <c r="O2122" s="33"/>
      <c r="P2122" s="50"/>
      <c r="Q2122" s="391"/>
    </row>
    <row r="2123" spans="1:17">
      <c r="A2123" s="230">
        <v>32</v>
      </c>
      <c r="B2123" s="230"/>
      <c r="C2123" s="54" t="s">
        <v>2574</v>
      </c>
      <c r="D2123" s="230" t="s">
        <v>122</v>
      </c>
      <c r="E2123" s="18">
        <v>4720</v>
      </c>
      <c r="F2123" s="225">
        <v>1</v>
      </c>
      <c r="G2123" s="445">
        <f t="shared" si="122"/>
        <v>4720</v>
      </c>
      <c r="H2123" s="33"/>
      <c r="I2123" s="33"/>
      <c r="J2123" s="33"/>
      <c r="K2123" s="33"/>
      <c r="L2123" s="33"/>
      <c r="M2123" s="33"/>
      <c r="N2123" s="230"/>
      <c r="O2123" s="33"/>
      <c r="P2123" s="50"/>
      <c r="Q2123" s="391"/>
    </row>
    <row r="2124" spans="1:17">
      <c r="A2124" s="230">
        <v>33</v>
      </c>
      <c r="B2124" s="230" t="s">
        <v>2575</v>
      </c>
      <c r="C2124" s="25" t="s">
        <v>2558</v>
      </c>
      <c r="D2124" s="230" t="s">
        <v>122</v>
      </c>
      <c r="E2124" s="18">
        <v>6591.13</v>
      </c>
      <c r="F2124" s="225">
        <v>1</v>
      </c>
      <c r="G2124" s="445">
        <f t="shared" si="122"/>
        <v>6591.13</v>
      </c>
      <c r="H2124" s="33"/>
      <c r="I2124" s="33"/>
      <c r="J2124" s="33"/>
      <c r="K2124" s="33"/>
      <c r="L2124" s="33"/>
      <c r="M2124" s="33"/>
      <c r="N2124" s="230"/>
      <c r="O2124" s="33"/>
      <c r="P2124" s="50"/>
      <c r="Q2124" s="391"/>
    </row>
    <row r="2125" spans="1:17">
      <c r="A2125" s="230">
        <v>34</v>
      </c>
      <c r="B2125" s="230" t="s">
        <v>2576</v>
      </c>
      <c r="C2125" s="54" t="s">
        <v>2577</v>
      </c>
      <c r="D2125" s="230" t="s">
        <v>122</v>
      </c>
      <c r="E2125" s="18">
        <v>4130</v>
      </c>
      <c r="F2125" s="225">
        <v>1</v>
      </c>
      <c r="G2125" s="445">
        <f t="shared" si="122"/>
        <v>4130</v>
      </c>
      <c r="H2125" s="33"/>
      <c r="I2125" s="33"/>
      <c r="J2125" s="33"/>
      <c r="K2125" s="33"/>
      <c r="L2125" s="33"/>
      <c r="M2125" s="33"/>
      <c r="N2125" s="230"/>
      <c r="O2125" s="33"/>
      <c r="P2125" s="50"/>
      <c r="Q2125" s="391"/>
    </row>
    <row r="2126" spans="1:17">
      <c r="A2126" s="230">
        <v>35</v>
      </c>
      <c r="B2126" s="230"/>
      <c r="C2126" s="54" t="s">
        <v>2578</v>
      </c>
      <c r="D2126" s="230" t="s">
        <v>122</v>
      </c>
      <c r="E2126" s="18">
        <v>5900</v>
      </c>
      <c r="F2126" s="225">
        <v>1</v>
      </c>
      <c r="G2126" s="445">
        <f t="shared" si="122"/>
        <v>5900</v>
      </c>
      <c r="H2126" s="33"/>
      <c r="I2126" s="33"/>
      <c r="J2126" s="33"/>
      <c r="K2126" s="33"/>
      <c r="L2126" s="33"/>
      <c r="M2126" s="33"/>
      <c r="N2126" s="230"/>
      <c r="O2126" s="33"/>
      <c r="P2126" s="50"/>
      <c r="Q2126" s="391"/>
    </row>
    <row r="2127" spans="1:17">
      <c r="A2127" s="230">
        <v>36</v>
      </c>
      <c r="B2127" s="230"/>
      <c r="C2127" s="54" t="s">
        <v>2579</v>
      </c>
      <c r="D2127" s="230" t="s">
        <v>122</v>
      </c>
      <c r="E2127" s="18">
        <v>6012.1</v>
      </c>
      <c r="F2127" s="225">
        <v>1</v>
      </c>
      <c r="G2127" s="445">
        <f t="shared" si="122"/>
        <v>6012.1</v>
      </c>
      <c r="H2127" s="33"/>
      <c r="I2127" s="33"/>
      <c r="J2127" s="33"/>
      <c r="K2127" s="33"/>
      <c r="L2127" s="33"/>
      <c r="M2127" s="33"/>
      <c r="N2127" s="230"/>
      <c r="O2127" s="33"/>
      <c r="P2127" s="50"/>
      <c r="Q2127" s="391"/>
    </row>
    <row r="2128" spans="1:17" ht="51">
      <c r="A2128" s="230">
        <v>37</v>
      </c>
      <c r="B2128" s="444" t="s">
        <v>2580</v>
      </c>
      <c r="C2128" s="25" t="s">
        <v>2581</v>
      </c>
      <c r="D2128" s="230" t="s">
        <v>122</v>
      </c>
      <c r="E2128" s="18">
        <v>263884.23</v>
      </c>
      <c r="F2128" s="225">
        <v>1</v>
      </c>
      <c r="G2128" s="445">
        <f t="shared" si="122"/>
        <v>263884.23</v>
      </c>
      <c r="H2128" s="33"/>
      <c r="I2128" s="33"/>
      <c r="J2128" s="33"/>
      <c r="K2128" s="33"/>
      <c r="L2128" s="33"/>
      <c r="M2128" s="33"/>
      <c r="N2128" s="230"/>
      <c r="O2128" s="33"/>
      <c r="P2128" s="50"/>
      <c r="Q2128" s="391"/>
    </row>
    <row r="2129" spans="1:17">
      <c r="A2129" s="230">
        <v>38</v>
      </c>
      <c r="B2129" s="444" t="s">
        <v>1577</v>
      </c>
      <c r="C2129" s="25" t="s">
        <v>2582</v>
      </c>
      <c r="D2129" s="230" t="s">
        <v>28</v>
      </c>
      <c r="E2129" s="18">
        <v>236</v>
      </c>
      <c r="F2129" s="225">
        <v>25</v>
      </c>
      <c r="G2129" s="445">
        <f t="shared" si="122"/>
        <v>5900</v>
      </c>
      <c r="H2129" s="33"/>
      <c r="I2129" s="33"/>
      <c r="J2129" s="33"/>
      <c r="K2129" s="33"/>
      <c r="L2129" s="33"/>
      <c r="M2129" s="33"/>
      <c r="N2129" s="230"/>
      <c r="O2129" s="33"/>
      <c r="P2129" s="50"/>
      <c r="Q2129" s="391"/>
    </row>
    <row r="2130" spans="1:17" ht="25.5">
      <c r="A2130" s="230">
        <v>39</v>
      </c>
      <c r="B2130" s="444" t="s">
        <v>2583</v>
      </c>
      <c r="C2130" s="25" t="s">
        <v>2584</v>
      </c>
      <c r="D2130" s="230" t="s">
        <v>403</v>
      </c>
      <c r="E2130" s="18">
        <v>3540</v>
      </c>
      <c r="F2130" s="225">
        <v>1</v>
      </c>
      <c r="G2130" s="445">
        <f t="shared" si="122"/>
        <v>3540</v>
      </c>
      <c r="H2130" s="33"/>
      <c r="I2130" s="33"/>
      <c r="J2130" s="33"/>
      <c r="K2130" s="33"/>
      <c r="L2130" s="33"/>
      <c r="M2130" s="33"/>
      <c r="N2130" s="230"/>
      <c r="O2130" s="33"/>
      <c r="P2130" s="50"/>
      <c r="Q2130" s="391"/>
    </row>
    <row r="2131" spans="1:17">
      <c r="A2131" s="230">
        <v>40</v>
      </c>
      <c r="B2131" s="444" t="s">
        <v>2585</v>
      </c>
      <c r="C2131" s="25" t="s">
        <v>2586</v>
      </c>
      <c r="D2131" s="230" t="s">
        <v>122</v>
      </c>
      <c r="E2131" s="18">
        <v>4720</v>
      </c>
      <c r="F2131" s="225">
        <v>4</v>
      </c>
      <c r="G2131" s="445">
        <f t="shared" si="122"/>
        <v>18880</v>
      </c>
      <c r="H2131" s="33"/>
      <c r="I2131" s="33"/>
      <c r="J2131" s="33"/>
      <c r="K2131" s="33"/>
      <c r="L2131" s="33"/>
      <c r="M2131" s="33"/>
      <c r="N2131" s="230"/>
      <c r="O2131" s="33"/>
      <c r="P2131" s="50"/>
      <c r="Q2131" s="391"/>
    </row>
    <row r="2132" spans="1:17">
      <c r="A2132" s="230">
        <v>41</v>
      </c>
      <c r="B2132" s="444" t="s">
        <v>2125</v>
      </c>
      <c r="C2132" s="25" t="s">
        <v>2587</v>
      </c>
      <c r="D2132" s="230" t="s">
        <v>122</v>
      </c>
      <c r="E2132" s="18">
        <v>4720</v>
      </c>
      <c r="F2132" s="225">
        <v>4</v>
      </c>
      <c r="G2132" s="445">
        <f t="shared" si="122"/>
        <v>18880</v>
      </c>
      <c r="H2132" s="33"/>
      <c r="I2132" s="33"/>
      <c r="J2132" s="33"/>
      <c r="K2132" s="33"/>
      <c r="L2132" s="33"/>
      <c r="M2132" s="33"/>
      <c r="N2132" s="230"/>
      <c r="O2132" s="33"/>
      <c r="P2132" s="50"/>
      <c r="Q2132" s="391"/>
    </row>
    <row r="2133" spans="1:17" ht="25.5">
      <c r="A2133" s="230">
        <v>42</v>
      </c>
      <c r="B2133" s="444" t="s">
        <v>2588</v>
      </c>
      <c r="C2133" s="25" t="s">
        <v>2589</v>
      </c>
      <c r="D2133" s="230" t="s">
        <v>403</v>
      </c>
      <c r="E2133" s="18">
        <v>5900</v>
      </c>
      <c r="F2133" s="225">
        <v>3</v>
      </c>
      <c r="G2133" s="445">
        <f t="shared" si="122"/>
        <v>17700</v>
      </c>
      <c r="H2133" s="33"/>
      <c r="I2133" s="33"/>
      <c r="J2133" s="33"/>
      <c r="K2133" s="33"/>
      <c r="L2133" s="33"/>
      <c r="M2133" s="33"/>
      <c r="N2133" s="230"/>
      <c r="O2133" s="33"/>
      <c r="P2133" s="50"/>
      <c r="Q2133" s="391"/>
    </row>
    <row r="2134" spans="1:17" ht="25.5">
      <c r="A2134" s="230">
        <v>43</v>
      </c>
      <c r="B2134" s="444" t="s">
        <v>2590</v>
      </c>
      <c r="C2134" s="25" t="s">
        <v>2591</v>
      </c>
      <c r="D2134" s="230" t="s">
        <v>403</v>
      </c>
      <c r="E2134" s="18">
        <v>11800</v>
      </c>
      <c r="F2134" s="225">
        <v>1</v>
      </c>
      <c r="G2134" s="445">
        <f t="shared" si="122"/>
        <v>11800</v>
      </c>
      <c r="H2134" s="33"/>
      <c r="I2134" s="33"/>
      <c r="J2134" s="33"/>
      <c r="K2134" s="33"/>
      <c r="L2134" s="33"/>
      <c r="M2134" s="33"/>
      <c r="N2134" s="230"/>
      <c r="O2134" s="33"/>
      <c r="P2134" s="50"/>
      <c r="Q2134" s="391"/>
    </row>
    <row r="2135" spans="1:17" ht="25.5">
      <c r="A2135" s="230">
        <v>44</v>
      </c>
      <c r="B2135" s="391" t="s">
        <v>2592</v>
      </c>
      <c r="C2135" s="25" t="s">
        <v>2593</v>
      </c>
      <c r="D2135" s="230" t="s">
        <v>403</v>
      </c>
      <c r="E2135" s="18">
        <v>17700</v>
      </c>
      <c r="F2135" s="225">
        <v>1</v>
      </c>
      <c r="G2135" s="445">
        <f t="shared" si="122"/>
        <v>17700</v>
      </c>
      <c r="H2135" s="33"/>
      <c r="I2135" s="33"/>
      <c r="J2135" s="33"/>
      <c r="K2135" s="33"/>
      <c r="L2135" s="33"/>
      <c r="M2135" s="33"/>
      <c r="N2135" s="230"/>
      <c r="O2135" s="33"/>
      <c r="P2135" s="50"/>
      <c r="Q2135" s="391"/>
    </row>
    <row r="2136" spans="1:17">
      <c r="A2136" s="230">
        <v>45</v>
      </c>
      <c r="B2136" s="444" t="s">
        <v>2594</v>
      </c>
      <c r="C2136" s="25" t="s">
        <v>2595</v>
      </c>
      <c r="D2136" s="230" t="s">
        <v>122</v>
      </c>
      <c r="E2136" s="18">
        <v>7080</v>
      </c>
      <c r="F2136" s="225">
        <v>1</v>
      </c>
      <c r="G2136" s="445">
        <f t="shared" si="122"/>
        <v>7080</v>
      </c>
      <c r="H2136" s="33"/>
      <c r="I2136" s="33"/>
      <c r="J2136" s="33"/>
      <c r="K2136" s="33"/>
      <c r="L2136" s="33"/>
      <c r="M2136" s="33"/>
      <c r="N2136" s="230"/>
      <c r="O2136" s="33"/>
      <c r="P2136" s="50"/>
      <c r="Q2136" s="391"/>
    </row>
    <row r="2137" spans="1:17">
      <c r="A2137" s="230">
        <v>46</v>
      </c>
      <c r="B2137" s="444" t="s">
        <v>1641</v>
      </c>
      <c r="C2137" s="25" t="s">
        <v>2596</v>
      </c>
      <c r="D2137" s="230" t="s">
        <v>122</v>
      </c>
      <c r="E2137" s="18">
        <v>7080</v>
      </c>
      <c r="F2137" s="225">
        <v>1</v>
      </c>
      <c r="G2137" s="445">
        <f t="shared" si="122"/>
        <v>7080</v>
      </c>
      <c r="H2137" s="33"/>
      <c r="I2137" s="33"/>
      <c r="J2137" s="33"/>
      <c r="K2137" s="33"/>
      <c r="L2137" s="33"/>
      <c r="M2137" s="33"/>
      <c r="N2137" s="230"/>
      <c r="O2137" s="33"/>
      <c r="P2137" s="50"/>
      <c r="Q2137" s="391"/>
    </row>
    <row r="2138" spans="1:17">
      <c r="A2138" s="230">
        <v>47</v>
      </c>
      <c r="B2138" s="444" t="s">
        <v>2597</v>
      </c>
      <c r="C2138" s="25" t="s">
        <v>2598</v>
      </c>
      <c r="D2138" s="230" t="s">
        <v>403</v>
      </c>
      <c r="E2138" s="18">
        <v>5900</v>
      </c>
      <c r="F2138" s="225">
        <v>1</v>
      </c>
      <c r="G2138" s="445">
        <f t="shared" si="122"/>
        <v>5900</v>
      </c>
      <c r="H2138" s="33"/>
      <c r="I2138" s="33"/>
      <c r="J2138" s="33"/>
      <c r="K2138" s="33"/>
      <c r="L2138" s="33"/>
      <c r="M2138" s="33"/>
      <c r="N2138" s="230"/>
      <c r="O2138" s="33"/>
      <c r="P2138" s="50"/>
      <c r="Q2138" s="391"/>
    </row>
    <row r="2139" spans="1:17">
      <c r="A2139" s="230">
        <v>48</v>
      </c>
      <c r="B2139" s="230" t="s">
        <v>2599</v>
      </c>
      <c r="C2139" s="25" t="s">
        <v>2600</v>
      </c>
      <c r="D2139" s="230" t="s">
        <v>122</v>
      </c>
      <c r="E2139" s="18">
        <v>7080</v>
      </c>
      <c r="F2139" s="225">
        <v>1</v>
      </c>
      <c r="G2139" s="445">
        <f t="shared" si="122"/>
        <v>7080</v>
      </c>
      <c r="H2139" s="33"/>
      <c r="I2139" s="33"/>
      <c r="J2139" s="33"/>
      <c r="K2139" s="33"/>
      <c r="L2139" s="33"/>
      <c r="M2139" s="33"/>
      <c r="N2139" s="230"/>
      <c r="O2139" s="33"/>
      <c r="P2139" s="50"/>
      <c r="Q2139" s="391"/>
    </row>
    <row r="2140" spans="1:17">
      <c r="A2140" s="230">
        <v>49</v>
      </c>
      <c r="B2140" s="444" t="s">
        <v>2601</v>
      </c>
      <c r="C2140" s="25" t="s">
        <v>2602</v>
      </c>
      <c r="D2140" s="230" t="s">
        <v>403</v>
      </c>
      <c r="E2140" s="18">
        <v>25075</v>
      </c>
      <c r="F2140" s="225">
        <v>1</v>
      </c>
      <c r="G2140" s="445">
        <f t="shared" si="122"/>
        <v>25075</v>
      </c>
      <c r="H2140" s="33"/>
      <c r="I2140" s="33"/>
      <c r="J2140" s="33"/>
      <c r="K2140" s="33"/>
      <c r="L2140" s="33"/>
      <c r="M2140" s="33"/>
      <c r="N2140" s="230"/>
      <c r="O2140" s="33"/>
      <c r="P2140" s="50"/>
      <c r="Q2140" s="391"/>
    </row>
    <row r="2141" spans="1:17">
      <c r="A2141" s="230">
        <v>50</v>
      </c>
      <c r="B2141" s="391" t="s">
        <v>2603</v>
      </c>
      <c r="C2141" s="25" t="s">
        <v>2604</v>
      </c>
      <c r="D2141" s="230" t="s">
        <v>122</v>
      </c>
      <c r="E2141" s="18">
        <v>21240</v>
      </c>
      <c r="F2141" s="225">
        <v>2</v>
      </c>
      <c r="G2141" s="445">
        <f t="shared" si="122"/>
        <v>42480</v>
      </c>
      <c r="H2141" s="33"/>
      <c r="I2141" s="33"/>
      <c r="J2141" s="33"/>
      <c r="K2141" s="33"/>
      <c r="L2141" s="33"/>
      <c r="M2141" s="33"/>
      <c r="N2141" s="230"/>
      <c r="O2141" s="33"/>
      <c r="P2141" s="50"/>
      <c r="Q2141" s="391"/>
    </row>
    <row r="2142" spans="1:17" ht="25.5">
      <c r="A2142" s="230">
        <v>51</v>
      </c>
      <c r="B2142" s="230"/>
      <c r="C2142" s="25" t="s">
        <v>2605</v>
      </c>
      <c r="D2142" s="230" t="s">
        <v>403</v>
      </c>
      <c r="E2142" s="18">
        <v>123900</v>
      </c>
      <c r="F2142" s="225">
        <v>1</v>
      </c>
      <c r="G2142" s="445">
        <f t="shared" si="122"/>
        <v>123900</v>
      </c>
      <c r="H2142" s="33"/>
      <c r="I2142" s="33"/>
      <c r="J2142" s="33"/>
      <c r="K2142" s="33"/>
      <c r="L2142" s="33"/>
      <c r="M2142" s="33"/>
      <c r="N2142" s="230"/>
      <c r="O2142" s="33"/>
      <c r="P2142" s="50"/>
      <c r="Q2142" s="391"/>
    </row>
    <row r="2143" spans="1:17">
      <c r="A2143" s="230">
        <v>52</v>
      </c>
      <c r="B2143" s="444"/>
      <c r="C2143" s="25" t="s">
        <v>2606</v>
      </c>
      <c r="D2143" s="230" t="s">
        <v>122</v>
      </c>
      <c r="E2143" s="18">
        <v>1062</v>
      </c>
      <c r="F2143" s="225">
        <v>1</v>
      </c>
      <c r="G2143" s="445">
        <f t="shared" si="122"/>
        <v>1062</v>
      </c>
      <c r="H2143" s="33"/>
      <c r="I2143" s="33"/>
      <c r="J2143" s="33"/>
      <c r="K2143" s="33"/>
      <c r="L2143" s="33"/>
      <c r="M2143" s="33"/>
      <c r="N2143" s="230"/>
      <c r="O2143" s="33"/>
      <c r="P2143" s="50"/>
      <c r="Q2143" s="391"/>
    </row>
    <row r="2144" spans="1:17">
      <c r="A2144" s="230">
        <v>53</v>
      </c>
      <c r="B2144" s="444"/>
      <c r="C2144" s="25" t="s">
        <v>2607</v>
      </c>
      <c r="D2144" s="230" t="s">
        <v>122</v>
      </c>
      <c r="E2144" s="18">
        <v>1062</v>
      </c>
      <c r="F2144" s="225">
        <v>1</v>
      </c>
      <c r="G2144" s="445">
        <f t="shared" si="122"/>
        <v>1062</v>
      </c>
      <c r="H2144" s="33"/>
      <c r="I2144" s="33"/>
      <c r="J2144" s="33"/>
      <c r="K2144" s="33"/>
      <c r="L2144" s="33"/>
      <c r="M2144" s="33"/>
      <c r="N2144" s="230"/>
      <c r="O2144" s="33"/>
      <c r="P2144" s="50"/>
      <c r="Q2144" s="391"/>
    </row>
    <row r="2145" spans="1:17">
      <c r="A2145" s="230">
        <v>54</v>
      </c>
      <c r="B2145" s="444"/>
      <c r="C2145" s="25" t="s">
        <v>2608</v>
      </c>
      <c r="D2145" s="230" t="s">
        <v>122</v>
      </c>
      <c r="E2145" s="18">
        <v>295</v>
      </c>
      <c r="F2145" s="225">
        <v>1</v>
      </c>
      <c r="G2145" s="445">
        <f t="shared" si="122"/>
        <v>295</v>
      </c>
      <c r="H2145" s="33"/>
      <c r="I2145" s="33"/>
      <c r="J2145" s="33"/>
      <c r="K2145" s="33"/>
      <c r="L2145" s="33"/>
      <c r="M2145" s="33"/>
      <c r="N2145" s="230"/>
      <c r="O2145" s="33"/>
      <c r="P2145" s="50"/>
      <c r="Q2145" s="391"/>
    </row>
    <row r="2146" spans="1:17">
      <c r="A2146" s="230">
        <v>55</v>
      </c>
      <c r="B2146" s="444"/>
      <c r="C2146" s="25" t="s">
        <v>2609</v>
      </c>
      <c r="D2146" s="230" t="s">
        <v>122</v>
      </c>
      <c r="E2146" s="18">
        <v>295</v>
      </c>
      <c r="F2146" s="225">
        <v>1</v>
      </c>
      <c r="G2146" s="445">
        <f t="shared" si="122"/>
        <v>295</v>
      </c>
      <c r="H2146" s="33"/>
      <c r="I2146" s="33"/>
      <c r="J2146" s="33"/>
      <c r="K2146" s="33"/>
      <c r="L2146" s="33"/>
      <c r="M2146" s="33"/>
      <c r="N2146" s="230"/>
      <c r="O2146" s="33"/>
      <c r="P2146" s="50"/>
      <c r="Q2146" s="391"/>
    </row>
    <row r="2147" spans="1:17">
      <c r="A2147" s="230">
        <v>56</v>
      </c>
      <c r="B2147" s="444" t="s">
        <v>2610</v>
      </c>
      <c r="C2147" s="25" t="s">
        <v>2611</v>
      </c>
      <c r="D2147" s="230" t="s">
        <v>122</v>
      </c>
      <c r="E2147" s="18">
        <v>590</v>
      </c>
      <c r="F2147" s="225">
        <v>1</v>
      </c>
      <c r="G2147" s="445">
        <f t="shared" si="122"/>
        <v>590</v>
      </c>
      <c r="H2147" s="33"/>
      <c r="I2147" s="33"/>
      <c r="J2147" s="33"/>
      <c r="K2147" s="33"/>
      <c r="L2147" s="33"/>
      <c r="M2147" s="33"/>
      <c r="N2147" s="230"/>
      <c r="O2147" s="33"/>
      <c r="P2147" s="50"/>
      <c r="Q2147" s="391"/>
    </row>
    <row r="2148" spans="1:17">
      <c r="A2148" s="230">
        <v>57</v>
      </c>
      <c r="B2148" s="444" t="s">
        <v>2612</v>
      </c>
      <c r="C2148" s="25" t="s">
        <v>2613</v>
      </c>
      <c r="D2148" s="230" t="s">
        <v>122</v>
      </c>
      <c r="E2148" s="18">
        <v>236</v>
      </c>
      <c r="F2148" s="225">
        <v>1</v>
      </c>
      <c r="G2148" s="445">
        <f t="shared" si="122"/>
        <v>236</v>
      </c>
      <c r="H2148" s="33"/>
      <c r="I2148" s="33"/>
      <c r="J2148" s="33"/>
      <c r="K2148" s="33"/>
      <c r="L2148" s="33"/>
      <c r="M2148" s="33"/>
      <c r="N2148" s="230"/>
      <c r="O2148" s="33"/>
      <c r="P2148" s="50"/>
      <c r="Q2148" s="391"/>
    </row>
    <row r="2149" spans="1:17">
      <c r="A2149" s="230">
        <v>58</v>
      </c>
      <c r="B2149" s="444" t="s">
        <v>2614</v>
      </c>
      <c r="C2149" s="25" t="s">
        <v>2615</v>
      </c>
      <c r="D2149" s="230" t="s">
        <v>122</v>
      </c>
      <c r="E2149" s="18">
        <v>236</v>
      </c>
      <c r="F2149" s="225">
        <v>1</v>
      </c>
      <c r="G2149" s="445">
        <f t="shared" si="122"/>
        <v>236</v>
      </c>
      <c r="H2149" s="33"/>
      <c r="I2149" s="33"/>
      <c r="J2149" s="33"/>
      <c r="K2149" s="33"/>
      <c r="L2149" s="33"/>
      <c r="M2149" s="33"/>
      <c r="N2149" s="230"/>
      <c r="O2149" s="33"/>
      <c r="P2149" s="50"/>
      <c r="Q2149" s="391"/>
    </row>
    <row r="2150" spans="1:17">
      <c r="A2150" s="230">
        <v>59</v>
      </c>
      <c r="B2150" s="391" t="s">
        <v>2616</v>
      </c>
      <c r="C2150" s="424" t="s">
        <v>2617</v>
      </c>
      <c r="D2150" s="230" t="s">
        <v>122</v>
      </c>
      <c r="E2150" s="18">
        <v>2949.9881999999998</v>
      </c>
      <c r="F2150" s="225">
        <v>1</v>
      </c>
      <c r="G2150" s="445">
        <f t="shared" si="122"/>
        <v>2949.9881999999998</v>
      </c>
      <c r="H2150" s="33"/>
      <c r="I2150" s="33"/>
      <c r="J2150" s="33"/>
      <c r="K2150" s="33"/>
      <c r="L2150" s="33"/>
      <c r="M2150" s="33"/>
      <c r="N2150" s="230"/>
      <c r="O2150" s="33"/>
      <c r="P2150" s="50"/>
      <c r="Q2150" s="391"/>
    </row>
    <row r="2151" spans="1:17">
      <c r="A2151" s="230">
        <v>60</v>
      </c>
      <c r="B2151" s="230"/>
      <c r="C2151" s="424" t="s">
        <v>2618</v>
      </c>
      <c r="D2151" s="230" t="s">
        <v>122</v>
      </c>
      <c r="E2151" s="18">
        <v>2949.9881999999998</v>
      </c>
      <c r="F2151" s="225">
        <v>1</v>
      </c>
      <c r="G2151" s="445">
        <f t="shared" si="122"/>
        <v>2949.9881999999998</v>
      </c>
      <c r="H2151" s="33"/>
      <c r="I2151" s="33"/>
      <c r="J2151" s="33"/>
      <c r="K2151" s="33"/>
      <c r="L2151" s="33"/>
      <c r="M2151" s="33"/>
      <c r="N2151" s="230"/>
      <c r="O2151" s="33"/>
      <c r="P2151" s="50"/>
      <c r="Q2151" s="391"/>
    </row>
    <row r="2152" spans="1:17">
      <c r="A2152" s="230">
        <v>61</v>
      </c>
      <c r="B2152" s="444" t="s">
        <v>1749</v>
      </c>
      <c r="C2152" s="16" t="s">
        <v>2619</v>
      </c>
      <c r="D2152" s="230" t="s">
        <v>122</v>
      </c>
      <c r="E2152" s="18">
        <v>177000</v>
      </c>
      <c r="F2152" s="225">
        <v>1</v>
      </c>
      <c r="G2152" s="445">
        <f>E2152*F2152</f>
        <v>177000</v>
      </c>
      <c r="H2152" s="33"/>
      <c r="I2152" s="33"/>
      <c r="J2152" s="33"/>
      <c r="K2152" s="33"/>
      <c r="L2152" s="33"/>
      <c r="M2152" s="33"/>
      <c r="N2152" s="230"/>
      <c r="O2152" s="33"/>
      <c r="P2152" s="50"/>
      <c r="Q2152" s="391"/>
    </row>
    <row r="2153" spans="1:17">
      <c r="A2153" s="230">
        <v>62</v>
      </c>
      <c r="B2153" s="391" t="s">
        <v>1816</v>
      </c>
      <c r="C2153" s="54" t="s">
        <v>2620</v>
      </c>
      <c r="D2153" s="230" t="s">
        <v>122</v>
      </c>
      <c r="E2153" s="18">
        <v>188977.25</v>
      </c>
      <c r="F2153" s="225">
        <v>2</v>
      </c>
      <c r="G2153" s="445">
        <f>E2153*F2153</f>
        <v>377954.5</v>
      </c>
      <c r="H2153" s="33"/>
      <c r="I2153" s="33"/>
      <c r="J2153" s="33"/>
      <c r="K2153" s="33"/>
      <c r="L2153" s="33"/>
      <c r="M2153" s="33"/>
      <c r="N2153" s="230"/>
      <c r="O2153" s="33"/>
      <c r="P2153" s="50"/>
      <c r="Q2153" s="391"/>
    </row>
    <row r="2154" spans="1:17" ht="51">
      <c r="A2154" s="230">
        <v>63</v>
      </c>
      <c r="B2154" s="444" t="s">
        <v>2621</v>
      </c>
      <c r="C2154" s="25" t="s">
        <v>2622</v>
      </c>
      <c r="D2154" s="230" t="s">
        <v>122</v>
      </c>
      <c r="E2154" s="18">
        <v>96760</v>
      </c>
      <c r="F2154" s="225">
        <v>1</v>
      </c>
      <c r="G2154" s="445">
        <f t="shared" ref="G2154:G2162" si="123">E2154*F2154</f>
        <v>96760</v>
      </c>
      <c r="H2154" s="33"/>
      <c r="I2154" s="33"/>
      <c r="J2154" s="33"/>
      <c r="K2154" s="33"/>
      <c r="L2154" s="33"/>
      <c r="M2154" s="33"/>
      <c r="N2154" s="230"/>
      <c r="O2154" s="33"/>
      <c r="P2154" s="50"/>
      <c r="Q2154" s="391"/>
    </row>
    <row r="2155" spans="1:17" ht="25.5">
      <c r="A2155" s="230">
        <v>64</v>
      </c>
      <c r="B2155" s="444" t="s">
        <v>2336</v>
      </c>
      <c r="C2155" s="25" t="s">
        <v>2623</v>
      </c>
      <c r="D2155" s="230" t="s">
        <v>403</v>
      </c>
      <c r="E2155" s="18">
        <v>11210</v>
      </c>
      <c r="F2155" s="225">
        <v>2</v>
      </c>
      <c r="G2155" s="445">
        <f t="shared" si="123"/>
        <v>22420</v>
      </c>
      <c r="H2155" s="33"/>
      <c r="I2155" s="33"/>
      <c r="J2155" s="33"/>
      <c r="K2155" s="33"/>
      <c r="L2155" s="33"/>
      <c r="M2155" s="33"/>
      <c r="N2155" s="230"/>
      <c r="O2155" s="33"/>
      <c r="P2155" s="50"/>
      <c r="Q2155" s="391"/>
    </row>
    <row r="2156" spans="1:17" ht="25.5">
      <c r="A2156" s="230">
        <v>65</v>
      </c>
      <c r="B2156" s="230"/>
      <c r="C2156" s="25" t="s">
        <v>2624</v>
      </c>
      <c r="D2156" s="230" t="s">
        <v>122</v>
      </c>
      <c r="E2156" s="18">
        <v>5900</v>
      </c>
      <c r="F2156" s="225">
        <v>1</v>
      </c>
      <c r="G2156" s="445">
        <f t="shared" si="123"/>
        <v>5900</v>
      </c>
      <c r="H2156" s="33"/>
      <c r="I2156" s="33"/>
      <c r="J2156" s="33"/>
      <c r="K2156" s="33"/>
      <c r="L2156" s="33"/>
      <c r="M2156" s="33"/>
      <c r="N2156" s="230"/>
      <c r="O2156" s="33"/>
      <c r="P2156" s="50"/>
      <c r="Q2156" s="391"/>
    </row>
    <row r="2157" spans="1:17">
      <c r="A2157" s="230">
        <v>66</v>
      </c>
      <c r="B2157" s="230"/>
      <c r="C2157" s="25" t="s">
        <v>2625</v>
      </c>
      <c r="D2157" s="230" t="s">
        <v>122</v>
      </c>
      <c r="E2157" s="18">
        <v>5310</v>
      </c>
      <c r="F2157" s="225">
        <v>3</v>
      </c>
      <c r="G2157" s="445">
        <f t="shared" si="123"/>
        <v>15930</v>
      </c>
      <c r="H2157" s="33"/>
      <c r="I2157" s="33"/>
      <c r="J2157" s="33"/>
      <c r="K2157" s="33"/>
      <c r="L2157" s="33"/>
      <c r="M2157" s="33"/>
      <c r="N2157" s="230"/>
      <c r="O2157" s="33"/>
      <c r="P2157" s="50"/>
      <c r="Q2157" s="391"/>
    </row>
    <row r="2158" spans="1:17">
      <c r="A2158" s="230">
        <v>67</v>
      </c>
      <c r="B2158" s="444" t="s">
        <v>2626</v>
      </c>
      <c r="C2158" s="25" t="s">
        <v>2627</v>
      </c>
      <c r="D2158" s="230" t="s">
        <v>403</v>
      </c>
      <c r="E2158" s="18">
        <v>8850</v>
      </c>
      <c r="F2158" s="225">
        <v>2</v>
      </c>
      <c r="G2158" s="445">
        <f t="shared" si="123"/>
        <v>17700</v>
      </c>
      <c r="H2158" s="33"/>
      <c r="I2158" s="33"/>
      <c r="J2158" s="33"/>
      <c r="K2158" s="33"/>
      <c r="L2158" s="33"/>
      <c r="M2158" s="33"/>
      <c r="N2158" s="230"/>
      <c r="O2158" s="33"/>
      <c r="P2158" s="50"/>
      <c r="Q2158" s="391"/>
    </row>
    <row r="2159" spans="1:17">
      <c r="A2159" s="230">
        <v>68</v>
      </c>
      <c r="B2159" s="230"/>
      <c r="C2159" s="25" t="s">
        <v>2628</v>
      </c>
      <c r="D2159" s="230" t="s">
        <v>122</v>
      </c>
      <c r="E2159" s="18">
        <v>7257.2359999999999</v>
      </c>
      <c r="F2159" s="225">
        <v>1</v>
      </c>
      <c r="G2159" s="445">
        <f t="shared" si="123"/>
        <v>7257.2359999999999</v>
      </c>
      <c r="H2159" s="33"/>
      <c r="I2159" s="33"/>
      <c r="J2159" s="33"/>
      <c r="K2159" s="33"/>
      <c r="L2159" s="33"/>
      <c r="M2159" s="33"/>
      <c r="N2159" s="230"/>
      <c r="O2159" s="33"/>
      <c r="P2159" s="50"/>
      <c r="Q2159" s="391"/>
    </row>
    <row r="2160" spans="1:17">
      <c r="A2160" s="230">
        <v>69</v>
      </c>
      <c r="B2160" s="444" t="s">
        <v>2629</v>
      </c>
      <c r="C2160" s="25" t="s">
        <v>2630</v>
      </c>
      <c r="D2160" s="230" t="s">
        <v>122</v>
      </c>
      <c r="E2160" s="18">
        <v>3540</v>
      </c>
      <c r="F2160" s="225">
        <v>1</v>
      </c>
      <c r="G2160" s="445">
        <f t="shared" si="123"/>
        <v>3540</v>
      </c>
      <c r="H2160" s="33"/>
      <c r="I2160" s="33"/>
      <c r="J2160" s="33"/>
      <c r="K2160" s="33"/>
      <c r="L2160" s="33"/>
      <c r="M2160" s="33"/>
      <c r="N2160" s="230"/>
      <c r="O2160" s="33"/>
      <c r="P2160" s="50"/>
      <c r="Q2160" s="391"/>
    </row>
    <row r="2161" spans="1:17">
      <c r="A2161" s="230">
        <v>70</v>
      </c>
      <c r="B2161" s="230"/>
      <c r="C2161" s="25" t="s">
        <v>2631</v>
      </c>
      <c r="D2161" s="230" t="s">
        <v>122</v>
      </c>
      <c r="E2161" s="18">
        <v>2360</v>
      </c>
      <c r="F2161" s="225">
        <v>5</v>
      </c>
      <c r="G2161" s="445">
        <f t="shared" si="123"/>
        <v>11800</v>
      </c>
      <c r="H2161" s="33"/>
      <c r="I2161" s="33"/>
      <c r="J2161" s="33"/>
      <c r="K2161" s="33"/>
      <c r="L2161" s="33"/>
      <c r="M2161" s="33"/>
      <c r="N2161" s="230"/>
      <c r="O2161" s="33"/>
      <c r="P2161" s="50"/>
      <c r="Q2161" s="391"/>
    </row>
    <row r="2162" spans="1:17">
      <c r="A2162" s="230">
        <v>71</v>
      </c>
      <c r="B2162" s="444" t="s">
        <v>2632</v>
      </c>
      <c r="C2162" s="25" t="s">
        <v>2633</v>
      </c>
      <c r="D2162" s="230" t="s">
        <v>122</v>
      </c>
      <c r="E2162" s="18">
        <v>7670</v>
      </c>
      <c r="F2162" s="225">
        <v>1</v>
      </c>
      <c r="G2162" s="445">
        <f t="shared" si="123"/>
        <v>7670</v>
      </c>
      <c r="H2162" s="33"/>
      <c r="I2162" s="33"/>
      <c r="J2162" s="33"/>
      <c r="K2162" s="33"/>
      <c r="L2162" s="33"/>
      <c r="M2162" s="33"/>
      <c r="N2162" s="230"/>
      <c r="O2162" s="33"/>
      <c r="P2162" s="50"/>
      <c r="Q2162" s="391"/>
    </row>
    <row r="2163" spans="1:17">
      <c r="A2163" s="230">
        <v>72</v>
      </c>
      <c r="B2163" s="391" t="s">
        <v>1819</v>
      </c>
      <c r="C2163" s="16" t="s">
        <v>2634</v>
      </c>
      <c r="D2163" s="230" t="s">
        <v>122</v>
      </c>
      <c r="E2163" s="18">
        <v>241557.8</v>
      </c>
      <c r="F2163" s="225">
        <v>2</v>
      </c>
      <c r="G2163" s="445">
        <f>E2163*F2163</f>
        <v>483115.6</v>
      </c>
      <c r="H2163" s="33"/>
      <c r="I2163" s="33"/>
      <c r="J2163" s="33"/>
      <c r="K2163" s="33"/>
      <c r="L2163" s="33"/>
      <c r="M2163" s="33"/>
      <c r="N2163" s="230"/>
      <c r="O2163" s="33"/>
      <c r="P2163" s="50"/>
      <c r="Q2163" s="391"/>
    </row>
    <row r="2164" spans="1:17">
      <c r="A2164" s="230">
        <v>73</v>
      </c>
      <c r="B2164" s="444" t="s">
        <v>2024</v>
      </c>
      <c r="C2164" s="16" t="s">
        <v>2635</v>
      </c>
      <c r="D2164" s="230" t="s">
        <v>122</v>
      </c>
      <c r="E2164" s="18">
        <v>11080.2</v>
      </c>
      <c r="F2164" s="225">
        <v>2</v>
      </c>
      <c r="G2164" s="445">
        <f>E2164*F2164</f>
        <v>22160.400000000001</v>
      </c>
      <c r="H2164" s="33"/>
      <c r="I2164" s="33"/>
      <c r="J2164" s="33"/>
      <c r="K2164" s="33"/>
      <c r="L2164" s="33"/>
      <c r="M2164" s="33"/>
      <c r="N2164" s="230"/>
      <c r="O2164" s="33"/>
      <c r="P2164" s="50"/>
      <c r="Q2164" s="391"/>
    </row>
    <row r="2165" spans="1:17">
      <c r="A2165" s="230">
        <v>74</v>
      </c>
      <c r="B2165" s="444" t="s">
        <v>2636</v>
      </c>
      <c r="C2165" s="16" t="s">
        <v>2637</v>
      </c>
      <c r="D2165" s="230" t="s">
        <v>122</v>
      </c>
      <c r="E2165" s="18">
        <v>11930.14</v>
      </c>
      <c r="F2165" s="225">
        <v>2</v>
      </c>
      <c r="G2165" s="445">
        <f>E2165*F2165</f>
        <v>23860.28</v>
      </c>
      <c r="H2165" s="33"/>
      <c r="I2165" s="33"/>
      <c r="J2165" s="33"/>
      <c r="K2165" s="33"/>
      <c r="L2165" s="33"/>
      <c r="M2165" s="33"/>
      <c r="N2165" s="230"/>
      <c r="O2165" s="33"/>
      <c r="P2165" s="50"/>
      <c r="Q2165" s="391"/>
    </row>
    <row r="2166" spans="1:17">
      <c r="A2166" s="230">
        <v>75</v>
      </c>
      <c r="B2166" s="391" t="s">
        <v>2186</v>
      </c>
      <c r="C2166" s="16" t="s">
        <v>2638</v>
      </c>
      <c r="D2166" s="230" t="s">
        <v>122</v>
      </c>
      <c r="E2166" s="18">
        <v>3779.56</v>
      </c>
      <c r="F2166" s="225">
        <v>1</v>
      </c>
      <c r="G2166" s="445">
        <f>E2166*F2166</f>
        <v>3779.56</v>
      </c>
      <c r="H2166" s="33"/>
      <c r="I2166" s="33"/>
      <c r="J2166" s="33"/>
      <c r="K2166" s="33"/>
      <c r="L2166" s="33"/>
      <c r="M2166" s="33"/>
      <c r="N2166" s="230"/>
      <c r="O2166" s="33"/>
      <c r="P2166" s="50"/>
      <c r="Q2166" s="391"/>
    </row>
    <row r="2167" spans="1:17">
      <c r="A2167" s="230">
        <v>76</v>
      </c>
      <c r="B2167" s="444" t="s">
        <v>2639</v>
      </c>
      <c r="C2167" s="16" t="s">
        <v>2640</v>
      </c>
      <c r="D2167" s="230" t="s">
        <v>122</v>
      </c>
      <c r="E2167" s="18">
        <v>3779.56</v>
      </c>
      <c r="F2167" s="225">
        <v>1</v>
      </c>
      <c r="G2167" s="445">
        <f>E2167*F2167</f>
        <v>3779.56</v>
      </c>
      <c r="H2167" s="33"/>
      <c r="I2167" s="33"/>
      <c r="J2167" s="33"/>
      <c r="K2167" s="33"/>
      <c r="L2167" s="33"/>
      <c r="M2167" s="33"/>
      <c r="N2167" s="230"/>
      <c r="O2167" s="33"/>
      <c r="P2167" s="50"/>
      <c r="Q2167" s="391"/>
    </row>
    <row r="2168" spans="1:17" ht="51">
      <c r="A2168" s="230">
        <v>77</v>
      </c>
      <c r="B2168" s="444" t="s">
        <v>2641</v>
      </c>
      <c r="C2168" s="25" t="s">
        <v>2622</v>
      </c>
      <c r="D2168" s="230" t="s">
        <v>122</v>
      </c>
      <c r="E2168" s="18">
        <v>1180</v>
      </c>
      <c r="F2168" s="225">
        <v>1</v>
      </c>
      <c r="G2168" s="445">
        <f t="shared" ref="G2168:G2176" si="124">E2168*F2168</f>
        <v>1180</v>
      </c>
      <c r="H2168" s="33"/>
      <c r="I2168" s="33"/>
      <c r="J2168" s="33"/>
      <c r="K2168" s="33"/>
      <c r="L2168" s="33"/>
      <c r="M2168" s="33"/>
      <c r="N2168" s="230"/>
      <c r="O2168" s="33"/>
      <c r="P2168" s="50"/>
      <c r="Q2168" s="391"/>
    </row>
    <row r="2169" spans="1:17" ht="25.5">
      <c r="A2169" s="230">
        <v>78</v>
      </c>
      <c r="B2169" s="391" t="s">
        <v>2642</v>
      </c>
      <c r="C2169" s="25" t="s">
        <v>2623</v>
      </c>
      <c r="D2169" s="230" t="s">
        <v>403</v>
      </c>
      <c r="E2169" s="18">
        <v>590</v>
      </c>
      <c r="F2169" s="225">
        <v>1</v>
      </c>
      <c r="G2169" s="445">
        <f t="shared" si="124"/>
        <v>590</v>
      </c>
      <c r="H2169" s="33"/>
      <c r="I2169" s="33"/>
      <c r="J2169" s="33"/>
      <c r="K2169" s="33"/>
      <c r="L2169" s="33"/>
      <c r="M2169" s="33"/>
      <c r="N2169" s="230"/>
      <c r="O2169" s="33"/>
      <c r="P2169" s="50"/>
      <c r="Q2169" s="391"/>
    </row>
    <row r="2170" spans="1:17" ht="25.5">
      <c r="A2170" s="230">
        <v>79</v>
      </c>
      <c r="B2170" s="230"/>
      <c r="C2170" s="25" t="s">
        <v>2624</v>
      </c>
      <c r="D2170" s="230" t="s">
        <v>122</v>
      </c>
      <c r="E2170" s="18">
        <v>1180</v>
      </c>
      <c r="F2170" s="225">
        <v>1</v>
      </c>
      <c r="G2170" s="445">
        <f t="shared" si="124"/>
        <v>1180</v>
      </c>
      <c r="H2170" s="33"/>
      <c r="I2170" s="33"/>
      <c r="J2170" s="33"/>
      <c r="K2170" s="33"/>
      <c r="L2170" s="33"/>
      <c r="M2170" s="33"/>
      <c r="N2170" s="230"/>
      <c r="O2170" s="33"/>
      <c r="P2170" s="50"/>
      <c r="Q2170" s="391"/>
    </row>
    <row r="2171" spans="1:17">
      <c r="A2171" s="230">
        <v>80</v>
      </c>
      <c r="B2171" s="230" t="s">
        <v>2643</v>
      </c>
      <c r="C2171" s="25" t="s">
        <v>2604</v>
      </c>
      <c r="D2171" s="230" t="s">
        <v>122</v>
      </c>
      <c r="E2171" s="18">
        <v>295</v>
      </c>
      <c r="F2171" s="225">
        <v>2</v>
      </c>
      <c r="G2171" s="445">
        <f t="shared" si="124"/>
        <v>590</v>
      </c>
      <c r="H2171" s="33"/>
      <c r="I2171" s="33"/>
      <c r="J2171" s="33"/>
      <c r="K2171" s="33"/>
      <c r="L2171" s="33"/>
      <c r="M2171" s="33"/>
      <c r="N2171" s="230"/>
      <c r="O2171" s="33"/>
      <c r="P2171" s="50"/>
      <c r="Q2171" s="391"/>
    </row>
    <row r="2172" spans="1:17">
      <c r="A2172" s="230">
        <v>81</v>
      </c>
      <c r="B2172" s="444"/>
      <c r="C2172" s="25" t="s">
        <v>2627</v>
      </c>
      <c r="D2172" s="230" t="s">
        <v>403</v>
      </c>
      <c r="E2172" s="18">
        <v>295</v>
      </c>
      <c r="F2172" s="225">
        <v>2</v>
      </c>
      <c r="G2172" s="445">
        <f t="shared" si="124"/>
        <v>590</v>
      </c>
      <c r="H2172" s="33"/>
      <c r="I2172" s="33"/>
      <c r="J2172" s="33"/>
      <c r="K2172" s="33"/>
      <c r="L2172" s="33"/>
      <c r="M2172" s="33"/>
      <c r="N2172" s="230"/>
      <c r="O2172" s="33"/>
      <c r="P2172" s="50"/>
      <c r="Q2172" s="391"/>
    </row>
    <row r="2173" spans="1:17">
      <c r="A2173" s="230">
        <v>82</v>
      </c>
      <c r="B2173" s="230"/>
      <c r="C2173" s="25" t="s">
        <v>2628</v>
      </c>
      <c r="D2173" s="230" t="s">
        <v>122</v>
      </c>
      <c r="E2173" s="18">
        <v>774.12</v>
      </c>
      <c r="F2173" s="225">
        <v>1</v>
      </c>
      <c r="G2173" s="445">
        <f t="shared" si="124"/>
        <v>774.12</v>
      </c>
      <c r="H2173" s="33"/>
      <c r="I2173" s="33"/>
      <c r="J2173" s="33"/>
      <c r="K2173" s="33"/>
      <c r="L2173" s="33"/>
      <c r="M2173" s="33"/>
      <c r="N2173" s="230"/>
      <c r="O2173" s="33"/>
      <c r="P2173" s="50"/>
      <c r="Q2173" s="391"/>
    </row>
    <row r="2174" spans="1:17">
      <c r="A2174" s="230">
        <v>83</v>
      </c>
      <c r="B2174" s="230"/>
      <c r="C2174" s="25" t="s">
        <v>2630</v>
      </c>
      <c r="D2174" s="33" t="s">
        <v>122</v>
      </c>
      <c r="E2174" s="391">
        <v>295</v>
      </c>
      <c r="F2174" s="225">
        <v>1</v>
      </c>
      <c r="G2174" s="445">
        <f t="shared" si="124"/>
        <v>295</v>
      </c>
      <c r="H2174" s="33"/>
      <c r="I2174" s="33"/>
      <c r="J2174" s="33"/>
      <c r="K2174" s="33"/>
      <c r="L2174" s="33"/>
      <c r="M2174" s="33"/>
      <c r="N2174" s="230"/>
      <c r="O2174" s="33"/>
      <c r="P2174" s="50"/>
      <c r="Q2174" s="391"/>
    </row>
    <row r="2175" spans="1:17">
      <c r="A2175" s="230">
        <v>84</v>
      </c>
      <c r="B2175" s="230"/>
      <c r="C2175" s="25" t="s">
        <v>2631</v>
      </c>
      <c r="D2175" s="230" t="s">
        <v>122</v>
      </c>
      <c r="E2175" s="18">
        <v>236</v>
      </c>
      <c r="F2175" s="225">
        <v>5</v>
      </c>
      <c r="G2175" s="445">
        <f t="shared" si="124"/>
        <v>1180</v>
      </c>
      <c r="H2175" s="33"/>
      <c r="I2175" s="33"/>
      <c r="J2175" s="33"/>
      <c r="K2175" s="33"/>
      <c r="L2175" s="33"/>
      <c r="M2175" s="33"/>
      <c r="N2175" s="230"/>
      <c r="O2175" s="33"/>
      <c r="P2175" s="50"/>
      <c r="Q2175" s="391"/>
    </row>
    <row r="2176" spans="1:17">
      <c r="A2176" s="230">
        <v>85</v>
      </c>
      <c r="B2176" s="391" t="s">
        <v>2318</v>
      </c>
      <c r="C2176" s="25" t="s">
        <v>2633</v>
      </c>
      <c r="D2176" s="230" t="s">
        <v>122</v>
      </c>
      <c r="E2176" s="18">
        <v>295</v>
      </c>
      <c r="F2176" s="225">
        <v>1</v>
      </c>
      <c r="G2176" s="445">
        <f t="shared" si="124"/>
        <v>295</v>
      </c>
      <c r="H2176" s="33"/>
      <c r="I2176" s="33"/>
      <c r="J2176" s="33"/>
      <c r="K2176" s="33"/>
      <c r="L2176" s="33"/>
      <c r="M2176" s="33"/>
      <c r="N2176" s="230"/>
      <c r="O2176" s="33"/>
      <c r="P2176" s="50"/>
      <c r="Q2176" s="391"/>
    </row>
    <row r="2177" spans="1:17">
      <c r="A2177" s="230">
        <v>86</v>
      </c>
      <c r="B2177" s="230"/>
      <c r="C2177" s="25" t="s">
        <v>2644</v>
      </c>
      <c r="D2177" s="230" t="s">
        <v>403</v>
      </c>
      <c r="E2177" s="18">
        <v>106200</v>
      </c>
      <c r="F2177" s="225">
        <v>1</v>
      </c>
      <c r="G2177" s="445">
        <f>E2177*F2177</f>
        <v>106200</v>
      </c>
      <c r="H2177" s="33"/>
      <c r="I2177" s="33"/>
      <c r="J2177" s="33"/>
      <c r="K2177" s="33"/>
      <c r="L2177" s="33"/>
      <c r="M2177" s="33"/>
      <c r="N2177" s="230"/>
      <c r="O2177" s="33"/>
      <c r="P2177" s="50"/>
      <c r="Q2177" s="391"/>
    </row>
    <row r="2178" spans="1:17">
      <c r="A2178" s="230">
        <v>87</v>
      </c>
      <c r="B2178" s="230"/>
      <c r="C2178" s="25" t="s">
        <v>2645</v>
      </c>
      <c r="D2178" s="230" t="s">
        <v>122</v>
      </c>
      <c r="E2178" s="18">
        <v>17747.79</v>
      </c>
      <c r="F2178" s="225">
        <v>1</v>
      </c>
      <c r="G2178" s="445">
        <f t="shared" ref="G2178:G2221" si="125">E2178*F2178</f>
        <v>17747.79</v>
      </c>
      <c r="H2178" s="33"/>
      <c r="I2178" s="33"/>
      <c r="J2178" s="33"/>
      <c r="K2178" s="33"/>
      <c r="L2178" s="33"/>
      <c r="M2178" s="33"/>
      <c r="N2178" s="230"/>
      <c r="O2178" s="33"/>
      <c r="P2178" s="50"/>
      <c r="Q2178" s="391"/>
    </row>
    <row r="2179" spans="1:17">
      <c r="A2179" s="230">
        <v>88</v>
      </c>
      <c r="B2179" s="230"/>
      <c r="C2179" s="25" t="s">
        <v>2646</v>
      </c>
      <c r="D2179" s="230" t="s">
        <v>403</v>
      </c>
      <c r="E2179" s="18">
        <v>345740</v>
      </c>
      <c r="F2179" s="225">
        <v>1</v>
      </c>
      <c r="G2179" s="445">
        <f t="shared" si="125"/>
        <v>345740</v>
      </c>
      <c r="H2179" s="33"/>
      <c r="I2179" s="33"/>
      <c r="J2179" s="33"/>
      <c r="K2179" s="33"/>
      <c r="L2179" s="33"/>
      <c r="M2179" s="33"/>
      <c r="N2179" s="230"/>
      <c r="O2179" s="33"/>
      <c r="P2179" s="50"/>
      <c r="Q2179" s="391"/>
    </row>
    <row r="2180" spans="1:17" ht="25.5">
      <c r="A2180" s="230">
        <v>89</v>
      </c>
      <c r="B2180" s="230"/>
      <c r="C2180" s="25" t="s">
        <v>2647</v>
      </c>
      <c r="D2180" s="230" t="s">
        <v>2648</v>
      </c>
      <c r="E2180" s="18">
        <v>59000</v>
      </c>
      <c r="F2180" s="225">
        <v>1</v>
      </c>
      <c r="G2180" s="445">
        <f t="shared" si="125"/>
        <v>59000</v>
      </c>
      <c r="H2180" s="33"/>
      <c r="I2180" s="33"/>
      <c r="J2180" s="33"/>
      <c r="K2180" s="33"/>
      <c r="L2180" s="33"/>
      <c r="M2180" s="33"/>
      <c r="N2180" s="230"/>
      <c r="O2180" s="33"/>
      <c r="P2180" s="50"/>
      <c r="Q2180" s="391"/>
    </row>
    <row r="2181" spans="1:17">
      <c r="A2181" s="230">
        <v>90</v>
      </c>
      <c r="B2181" s="230"/>
      <c r="C2181" s="25" t="s">
        <v>2649</v>
      </c>
      <c r="D2181" s="230" t="s">
        <v>2648</v>
      </c>
      <c r="E2181" s="18">
        <v>91096</v>
      </c>
      <c r="F2181" s="225">
        <v>1</v>
      </c>
      <c r="G2181" s="445">
        <f t="shared" si="125"/>
        <v>91096</v>
      </c>
      <c r="H2181" s="33"/>
      <c r="I2181" s="33"/>
      <c r="J2181" s="33"/>
      <c r="K2181" s="33"/>
      <c r="L2181" s="33"/>
      <c r="M2181" s="33"/>
      <c r="N2181" s="230"/>
      <c r="O2181" s="33"/>
      <c r="P2181" s="50"/>
      <c r="Q2181" s="391"/>
    </row>
    <row r="2182" spans="1:17">
      <c r="A2182" s="230">
        <v>91</v>
      </c>
      <c r="B2182" s="230"/>
      <c r="C2182" s="25" t="s">
        <v>2650</v>
      </c>
      <c r="D2182" s="230" t="s">
        <v>2648</v>
      </c>
      <c r="E2182" s="18">
        <v>20060</v>
      </c>
      <c r="F2182" s="225">
        <v>1</v>
      </c>
      <c r="G2182" s="445">
        <f t="shared" si="125"/>
        <v>20060</v>
      </c>
      <c r="H2182" s="33"/>
      <c r="I2182" s="33"/>
      <c r="J2182" s="33"/>
      <c r="K2182" s="33"/>
      <c r="L2182" s="33"/>
      <c r="M2182" s="33"/>
      <c r="N2182" s="230"/>
      <c r="O2182" s="33"/>
      <c r="P2182" s="50"/>
      <c r="Q2182" s="391"/>
    </row>
    <row r="2183" spans="1:17">
      <c r="A2183" s="230">
        <v>92</v>
      </c>
      <c r="B2183" s="230"/>
      <c r="C2183" s="25" t="s">
        <v>2651</v>
      </c>
      <c r="D2183" s="230" t="s">
        <v>2648</v>
      </c>
      <c r="E2183" s="18">
        <v>20060</v>
      </c>
      <c r="F2183" s="225">
        <v>1</v>
      </c>
      <c r="G2183" s="445">
        <f t="shared" si="125"/>
        <v>20060</v>
      </c>
      <c r="H2183" s="33"/>
      <c r="I2183" s="33"/>
      <c r="J2183" s="33"/>
      <c r="K2183" s="33"/>
      <c r="L2183" s="33"/>
      <c r="M2183" s="33"/>
      <c r="N2183" s="230"/>
      <c r="O2183" s="33"/>
      <c r="P2183" s="50"/>
      <c r="Q2183" s="391"/>
    </row>
    <row r="2184" spans="1:17">
      <c r="A2184" s="230">
        <v>93</v>
      </c>
      <c r="B2184" s="391" t="s">
        <v>2652</v>
      </c>
      <c r="C2184" s="448" t="s">
        <v>2653</v>
      </c>
      <c r="D2184" s="230" t="s">
        <v>2648</v>
      </c>
      <c r="E2184" s="18">
        <v>4130</v>
      </c>
      <c r="F2184" s="225">
        <v>2</v>
      </c>
      <c r="G2184" s="445">
        <f t="shared" si="125"/>
        <v>8260</v>
      </c>
      <c r="H2184" s="33"/>
      <c r="I2184" s="33"/>
      <c r="J2184" s="33"/>
      <c r="K2184" s="33"/>
      <c r="L2184" s="33"/>
      <c r="M2184" s="33"/>
      <c r="N2184" s="230"/>
      <c r="O2184" s="33"/>
      <c r="P2184" s="50"/>
      <c r="Q2184" s="391"/>
    </row>
    <row r="2185" spans="1:17">
      <c r="A2185" s="230">
        <v>94</v>
      </c>
      <c r="B2185" s="444" t="s">
        <v>2042</v>
      </c>
      <c r="C2185" s="25" t="s">
        <v>2654</v>
      </c>
      <c r="D2185" s="230" t="s">
        <v>2648</v>
      </c>
      <c r="E2185" s="18">
        <v>4130</v>
      </c>
      <c r="F2185" s="225">
        <v>1</v>
      </c>
      <c r="G2185" s="445">
        <f t="shared" si="125"/>
        <v>4130</v>
      </c>
      <c r="H2185" s="33"/>
      <c r="I2185" s="33"/>
      <c r="J2185" s="33"/>
      <c r="K2185" s="33"/>
      <c r="L2185" s="33"/>
      <c r="M2185" s="33"/>
      <c r="N2185" s="230"/>
      <c r="O2185" s="33"/>
      <c r="P2185" s="50"/>
      <c r="Q2185" s="391"/>
    </row>
    <row r="2186" spans="1:17">
      <c r="A2186" s="230">
        <v>95</v>
      </c>
      <c r="B2186" s="444" t="s">
        <v>2655</v>
      </c>
      <c r="C2186" s="25" t="s">
        <v>2656</v>
      </c>
      <c r="D2186" s="230" t="s">
        <v>2648</v>
      </c>
      <c r="E2186" s="18">
        <v>4130</v>
      </c>
      <c r="F2186" s="225">
        <v>1</v>
      </c>
      <c r="G2186" s="445">
        <f t="shared" si="125"/>
        <v>4130</v>
      </c>
      <c r="H2186" s="33"/>
      <c r="I2186" s="33"/>
      <c r="J2186" s="33"/>
      <c r="K2186" s="33"/>
      <c r="L2186" s="33"/>
      <c r="M2186" s="33"/>
      <c r="N2186" s="230"/>
      <c r="O2186" s="33"/>
      <c r="P2186" s="50"/>
      <c r="Q2186" s="391"/>
    </row>
    <row r="2187" spans="1:17">
      <c r="A2187" s="230">
        <v>96</v>
      </c>
      <c r="B2187" s="444" t="s">
        <v>2657</v>
      </c>
      <c r="C2187" s="25" t="s">
        <v>2079</v>
      </c>
      <c r="D2187" s="230" t="s">
        <v>2648</v>
      </c>
      <c r="E2187" s="18">
        <v>4130</v>
      </c>
      <c r="F2187" s="225">
        <v>1</v>
      </c>
      <c r="G2187" s="445">
        <f t="shared" si="125"/>
        <v>4130</v>
      </c>
      <c r="H2187" s="33"/>
      <c r="I2187" s="33"/>
      <c r="J2187" s="33"/>
      <c r="K2187" s="33"/>
      <c r="L2187" s="33"/>
      <c r="M2187" s="33"/>
      <c r="N2187" s="230"/>
      <c r="O2187" s="33"/>
      <c r="P2187" s="50"/>
      <c r="Q2187" s="391"/>
    </row>
    <row r="2188" spans="1:17">
      <c r="A2188" s="230">
        <v>97</v>
      </c>
      <c r="B2188" s="444" t="s">
        <v>2658</v>
      </c>
      <c r="C2188" s="25" t="s">
        <v>2659</v>
      </c>
      <c r="D2188" s="230" t="s">
        <v>2648</v>
      </c>
      <c r="E2188" s="18">
        <v>4130</v>
      </c>
      <c r="F2188" s="225">
        <v>2</v>
      </c>
      <c r="G2188" s="445">
        <f t="shared" si="125"/>
        <v>8260</v>
      </c>
      <c r="H2188" s="33"/>
      <c r="I2188" s="33"/>
      <c r="J2188" s="33"/>
      <c r="K2188" s="33"/>
      <c r="L2188" s="33"/>
      <c r="M2188" s="33"/>
      <c r="N2188" s="230"/>
      <c r="O2188" s="33"/>
      <c r="P2188" s="50"/>
      <c r="Q2188" s="391"/>
    </row>
    <row r="2189" spans="1:17">
      <c r="A2189" s="230">
        <v>98</v>
      </c>
      <c r="B2189" s="391" t="s">
        <v>2660</v>
      </c>
      <c r="C2189" s="25" t="s">
        <v>2661</v>
      </c>
      <c r="D2189" s="230" t="s">
        <v>2648</v>
      </c>
      <c r="E2189" s="18">
        <v>4720</v>
      </c>
      <c r="F2189" s="225">
        <v>2</v>
      </c>
      <c r="G2189" s="445">
        <f t="shared" si="125"/>
        <v>9440</v>
      </c>
      <c r="H2189" s="33"/>
      <c r="I2189" s="33"/>
      <c r="J2189" s="33"/>
      <c r="K2189" s="33"/>
      <c r="L2189" s="33"/>
      <c r="M2189" s="33"/>
      <c r="N2189" s="230"/>
      <c r="O2189" s="33"/>
      <c r="P2189" s="50"/>
      <c r="Q2189" s="391"/>
    </row>
    <row r="2190" spans="1:17">
      <c r="A2190" s="230">
        <v>99</v>
      </c>
      <c r="B2190" s="391" t="s">
        <v>2662</v>
      </c>
      <c r="C2190" s="25" t="s">
        <v>2663</v>
      </c>
      <c r="D2190" s="230" t="s">
        <v>2648</v>
      </c>
      <c r="E2190" s="18">
        <v>9440</v>
      </c>
      <c r="F2190" s="225">
        <v>2</v>
      </c>
      <c r="G2190" s="445">
        <f t="shared" si="125"/>
        <v>18880</v>
      </c>
      <c r="H2190" s="33"/>
      <c r="I2190" s="33"/>
      <c r="J2190" s="33"/>
      <c r="K2190" s="33"/>
      <c r="L2190" s="33"/>
      <c r="M2190" s="33"/>
      <c r="N2190" s="230"/>
      <c r="O2190" s="33"/>
      <c r="P2190" s="50"/>
      <c r="Q2190" s="391"/>
    </row>
    <row r="2191" spans="1:17">
      <c r="A2191" s="230">
        <v>100</v>
      </c>
      <c r="B2191" s="444" t="s">
        <v>2664</v>
      </c>
      <c r="C2191" s="25" t="s">
        <v>2665</v>
      </c>
      <c r="D2191" s="230" t="s">
        <v>2648</v>
      </c>
      <c r="E2191" s="18">
        <v>826</v>
      </c>
      <c r="F2191" s="225">
        <v>3</v>
      </c>
      <c r="G2191" s="445">
        <f t="shared" si="125"/>
        <v>2478</v>
      </c>
      <c r="H2191" s="33"/>
      <c r="I2191" s="33"/>
      <c r="J2191" s="33"/>
      <c r="K2191" s="33"/>
      <c r="L2191" s="33"/>
      <c r="M2191" s="33"/>
      <c r="N2191" s="230"/>
      <c r="O2191" s="33"/>
      <c r="P2191" s="50"/>
      <c r="Q2191" s="391"/>
    </row>
    <row r="2192" spans="1:17">
      <c r="A2192" s="230">
        <v>101</v>
      </c>
      <c r="B2192" s="444" t="s">
        <v>2666</v>
      </c>
      <c r="C2192" s="25" t="s">
        <v>2667</v>
      </c>
      <c r="D2192" s="230" t="s">
        <v>2648</v>
      </c>
      <c r="E2192" s="18">
        <v>826</v>
      </c>
      <c r="F2192" s="225">
        <v>3</v>
      </c>
      <c r="G2192" s="445">
        <f t="shared" si="125"/>
        <v>2478</v>
      </c>
      <c r="H2192" s="33"/>
      <c r="I2192" s="33"/>
      <c r="J2192" s="33"/>
      <c r="K2192" s="33"/>
      <c r="L2192" s="33"/>
      <c r="M2192" s="33"/>
      <c r="N2192" s="230"/>
      <c r="O2192" s="33"/>
      <c r="P2192" s="50"/>
      <c r="Q2192" s="391"/>
    </row>
    <row r="2193" spans="1:17">
      <c r="A2193" s="230">
        <v>102</v>
      </c>
      <c r="B2193" s="444" t="s">
        <v>2668</v>
      </c>
      <c r="C2193" s="25" t="s">
        <v>2669</v>
      </c>
      <c r="D2193" s="230" t="s">
        <v>2648</v>
      </c>
      <c r="E2193" s="18">
        <v>826</v>
      </c>
      <c r="F2193" s="225">
        <v>1</v>
      </c>
      <c r="G2193" s="445">
        <f t="shared" si="125"/>
        <v>826</v>
      </c>
      <c r="H2193" s="33"/>
      <c r="I2193" s="33"/>
      <c r="J2193" s="33"/>
      <c r="K2193" s="33"/>
      <c r="L2193" s="33"/>
      <c r="M2193" s="33"/>
      <c r="N2193" s="230"/>
      <c r="O2193" s="33"/>
      <c r="P2193" s="50"/>
      <c r="Q2193" s="391"/>
    </row>
    <row r="2194" spans="1:17">
      <c r="A2194" s="230">
        <v>103</v>
      </c>
      <c r="B2194" s="444" t="s">
        <v>2670</v>
      </c>
      <c r="C2194" s="25" t="s">
        <v>2671</v>
      </c>
      <c r="D2194" s="230" t="s">
        <v>2648</v>
      </c>
      <c r="E2194" s="18">
        <v>25960</v>
      </c>
      <c r="F2194" s="225">
        <v>1</v>
      </c>
      <c r="G2194" s="445">
        <f t="shared" si="125"/>
        <v>25960</v>
      </c>
      <c r="H2194" s="33"/>
      <c r="I2194" s="33"/>
      <c r="J2194" s="33"/>
      <c r="K2194" s="33"/>
      <c r="L2194" s="33"/>
      <c r="M2194" s="33"/>
      <c r="N2194" s="230"/>
      <c r="O2194" s="33"/>
      <c r="P2194" s="50"/>
      <c r="Q2194" s="391"/>
    </row>
    <row r="2195" spans="1:17">
      <c r="A2195" s="230">
        <v>104</v>
      </c>
      <c r="B2195" s="444" t="s">
        <v>2672</v>
      </c>
      <c r="C2195" s="25" t="s">
        <v>2673</v>
      </c>
      <c r="D2195" s="230" t="s">
        <v>2648</v>
      </c>
      <c r="E2195" s="18">
        <v>1062</v>
      </c>
      <c r="F2195" s="225">
        <v>1</v>
      </c>
      <c r="G2195" s="445">
        <f t="shared" si="125"/>
        <v>1062</v>
      </c>
      <c r="H2195" s="33"/>
      <c r="I2195" s="33"/>
      <c r="J2195" s="33"/>
      <c r="K2195" s="33"/>
      <c r="L2195" s="33"/>
      <c r="M2195" s="33"/>
      <c r="N2195" s="230"/>
      <c r="O2195" s="33"/>
      <c r="P2195" s="50"/>
      <c r="Q2195" s="391"/>
    </row>
    <row r="2196" spans="1:17">
      <c r="A2196" s="230">
        <v>105</v>
      </c>
      <c r="B2196" s="444" t="s">
        <v>2674</v>
      </c>
      <c r="C2196" s="25" t="s">
        <v>2675</v>
      </c>
      <c r="D2196" s="230" t="s">
        <v>2648</v>
      </c>
      <c r="E2196" s="18">
        <v>2124</v>
      </c>
      <c r="F2196" s="225">
        <v>1</v>
      </c>
      <c r="G2196" s="445">
        <f t="shared" si="125"/>
        <v>2124</v>
      </c>
      <c r="H2196" s="33"/>
      <c r="I2196" s="33"/>
      <c r="J2196" s="33"/>
      <c r="K2196" s="33"/>
      <c r="L2196" s="33"/>
      <c r="M2196" s="33"/>
      <c r="N2196" s="230"/>
      <c r="O2196" s="33"/>
      <c r="P2196" s="50"/>
      <c r="Q2196" s="391"/>
    </row>
    <row r="2197" spans="1:17">
      <c r="A2197" s="230">
        <v>106</v>
      </c>
      <c r="B2197" s="444" t="s">
        <v>2676</v>
      </c>
      <c r="C2197" s="25" t="s">
        <v>2677</v>
      </c>
      <c r="D2197" s="230" t="s">
        <v>2648</v>
      </c>
      <c r="E2197" s="18">
        <v>2773</v>
      </c>
      <c r="F2197" s="225">
        <v>1</v>
      </c>
      <c r="G2197" s="445">
        <f t="shared" si="125"/>
        <v>2773</v>
      </c>
      <c r="H2197" s="33"/>
      <c r="I2197" s="33"/>
      <c r="J2197" s="33"/>
      <c r="K2197" s="33"/>
      <c r="L2197" s="33"/>
      <c r="M2197" s="33"/>
      <c r="N2197" s="230"/>
      <c r="O2197" s="33"/>
      <c r="P2197" s="50"/>
      <c r="Q2197" s="391"/>
    </row>
    <row r="2198" spans="1:17">
      <c r="A2198" s="230">
        <v>107</v>
      </c>
      <c r="B2198" s="391" t="s">
        <v>2678</v>
      </c>
      <c r="C2198" s="25" t="s">
        <v>2679</v>
      </c>
      <c r="D2198" s="230" t="s">
        <v>2648</v>
      </c>
      <c r="E2198" s="18">
        <v>1947</v>
      </c>
      <c r="F2198" s="225">
        <v>1</v>
      </c>
      <c r="G2198" s="445">
        <f t="shared" si="125"/>
        <v>1947</v>
      </c>
      <c r="H2198" s="33"/>
      <c r="I2198" s="33"/>
      <c r="J2198" s="33"/>
      <c r="K2198" s="33"/>
      <c r="L2198" s="33"/>
      <c r="M2198" s="33"/>
      <c r="N2198" s="230"/>
      <c r="O2198" s="33"/>
      <c r="P2198" s="50"/>
      <c r="Q2198" s="391"/>
    </row>
    <row r="2199" spans="1:17">
      <c r="A2199" s="230">
        <v>108</v>
      </c>
      <c r="B2199" s="444" t="s">
        <v>2680</v>
      </c>
      <c r="C2199" s="25" t="s">
        <v>2681</v>
      </c>
      <c r="D2199" s="230" t="s">
        <v>2648</v>
      </c>
      <c r="E2199" s="18">
        <v>15577.92</v>
      </c>
      <c r="F2199" s="225">
        <v>1</v>
      </c>
      <c r="G2199" s="445">
        <f t="shared" si="125"/>
        <v>15577.92</v>
      </c>
      <c r="H2199" s="33"/>
      <c r="I2199" s="33"/>
      <c r="J2199" s="33"/>
      <c r="K2199" s="33"/>
      <c r="L2199" s="33"/>
      <c r="M2199" s="33"/>
      <c r="N2199" s="230"/>
      <c r="O2199" s="33"/>
      <c r="P2199" s="50"/>
      <c r="Q2199" s="391"/>
    </row>
    <row r="2200" spans="1:17">
      <c r="A2200" s="230">
        <v>109</v>
      </c>
      <c r="B2200" s="391" t="s">
        <v>2682</v>
      </c>
      <c r="C2200" s="25" t="s">
        <v>2683</v>
      </c>
      <c r="D2200" s="230" t="s">
        <v>2648</v>
      </c>
      <c r="E2200" s="18">
        <v>15340</v>
      </c>
      <c r="F2200" s="225">
        <v>1</v>
      </c>
      <c r="G2200" s="445">
        <f t="shared" si="125"/>
        <v>15340</v>
      </c>
      <c r="H2200" s="33"/>
      <c r="I2200" s="33"/>
      <c r="J2200" s="33"/>
      <c r="K2200" s="33"/>
      <c r="L2200" s="33"/>
      <c r="M2200" s="33"/>
      <c r="N2200" s="230"/>
      <c r="O2200" s="33"/>
      <c r="P2200" s="50"/>
      <c r="Q2200" s="391"/>
    </row>
    <row r="2201" spans="1:17">
      <c r="A2201" s="230">
        <v>110</v>
      </c>
      <c r="B2201" s="444" t="s">
        <v>2684</v>
      </c>
      <c r="C2201" s="25" t="s">
        <v>2685</v>
      </c>
      <c r="D2201" s="230" t="s">
        <v>2648</v>
      </c>
      <c r="E2201" s="18">
        <v>14160</v>
      </c>
      <c r="F2201" s="225">
        <v>1</v>
      </c>
      <c r="G2201" s="445">
        <f t="shared" si="125"/>
        <v>14160</v>
      </c>
      <c r="H2201" s="33"/>
      <c r="I2201" s="33"/>
      <c r="J2201" s="33"/>
      <c r="K2201" s="33"/>
      <c r="L2201" s="33"/>
      <c r="M2201" s="33"/>
      <c r="N2201" s="230"/>
      <c r="O2201" s="33"/>
      <c r="P2201" s="50"/>
      <c r="Q2201" s="391"/>
    </row>
    <row r="2202" spans="1:17">
      <c r="A2202" s="230">
        <v>111</v>
      </c>
      <c r="B2202" s="444"/>
      <c r="C2202" s="25" t="s">
        <v>2686</v>
      </c>
      <c r="D2202" s="230" t="s">
        <v>2648</v>
      </c>
      <c r="E2202" s="18">
        <v>434736</v>
      </c>
      <c r="F2202" s="225">
        <v>1</v>
      </c>
      <c r="G2202" s="445">
        <f t="shared" si="125"/>
        <v>434736</v>
      </c>
      <c r="H2202" s="33"/>
      <c r="I2202" s="33"/>
      <c r="J2202" s="33"/>
      <c r="K2202" s="33"/>
      <c r="L2202" s="33"/>
      <c r="M2202" s="33"/>
      <c r="N2202" s="230"/>
      <c r="O2202" s="33"/>
      <c r="P2202" s="50"/>
      <c r="Q2202" s="391"/>
    </row>
    <row r="2203" spans="1:17">
      <c r="A2203" s="230">
        <v>112</v>
      </c>
      <c r="B2203" s="444" t="s">
        <v>2687</v>
      </c>
      <c r="C2203" s="25" t="s">
        <v>2688</v>
      </c>
      <c r="D2203" s="230" t="s">
        <v>2648</v>
      </c>
      <c r="E2203" s="18">
        <v>327804</v>
      </c>
      <c r="F2203" s="225">
        <v>1</v>
      </c>
      <c r="G2203" s="445">
        <f t="shared" si="125"/>
        <v>327804</v>
      </c>
      <c r="H2203" s="33"/>
      <c r="I2203" s="33"/>
      <c r="J2203" s="33"/>
      <c r="K2203" s="33"/>
      <c r="L2203" s="33"/>
      <c r="M2203" s="33"/>
      <c r="N2203" s="230"/>
      <c r="O2203" s="33"/>
      <c r="P2203" s="50"/>
      <c r="Q2203" s="391"/>
    </row>
    <row r="2204" spans="1:17">
      <c r="A2204" s="230">
        <v>113</v>
      </c>
      <c r="B2204" s="391" t="s">
        <v>2689</v>
      </c>
      <c r="C2204" s="448" t="s">
        <v>2653</v>
      </c>
      <c r="D2204" s="230" t="s">
        <v>2648</v>
      </c>
      <c r="E2204" s="18">
        <v>1180</v>
      </c>
      <c r="F2204" s="225">
        <v>1</v>
      </c>
      <c r="G2204" s="445">
        <f t="shared" si="125"/>
        <v>1180</v>
      </c>
      <c r="H2204" s="33"/>
      <c r="I2204" s="33"/>
      <c r="J2204" s="33"/>
      <c r="K2204" s="33"/>
      <c r="L2204" s="33"/>
      <c r="M2204" s="33"/>
      <c r="N2204" s="230"/>
      <c r="O2204" s="33"/>
      <c r="P2204" s="50"/>
      <c r="Q2204" s="391"/>
    </row>
    <row r="2205" spans="1:17">
      <c r="A2205" s="230">
        <v>114</v>
      </c>
      <c r="B2205" s="444" t="s">
        <v>2690</v>
      </c>
      <c r="C2205" s="25" t="s">
        <v>2654</v>
      </c>
      <c r="D2205" s="230" t="s">
        <v>2648</v>
      </c>
      <c r="E2205" s="18">
        <v>2360</v>
      </c>
      <c r="F2205" s="225">
        <v>1</v>
      </c>
      <c r="G2205" s="445">
        <f t="shared" si="125"/>
        <v>2360</v>
      </c>
      <c r="H2205" s="33"/>
      <c r="I2205" s="33"/>
      <c r="J2205" s="33"/>
      <c r="K2205" s="33"/>
      <c r="L2205" s="33"/>
      <c r="M2205" s="33"/>
      <c r="N2205" s="230"/>
      <c r="O2205" s="33"/>
      <c r="P2205" s="50"/>
      <c r="Q2205" s="391"/>
    </row>
    <row r="2206" spans="1:17">
      <c r="A2206" s="230">
        <v>115</v>
      </c>
      <c r="B2206" s="444" t="s">
        <v>2691</v>
      </c>
      <c r="C2206" s="25" t="s">
        <v>2656</v>
      </c>
      <c r="D2206" s="230" t="s">
        <v>2648</v>
      </c>
      <c r="E2206" s="18">
        <v>4130</v>
      </c>
      <c r="F2206" s="225">
        <v>1</v>
      </c>
      <c r="G2206" s="445">
        <f t="shared" si="125"/>
        <v>4130</v>
      </c>
      <c r="H2206" s="33"/>
      <c r="I2206" s="33"/>
      <c r="J2206" s="33"/>
      <c r="K2206" s="33"/>
      <c r="L2206" s="33"/>
      <c r="M2206" s="33"/>
      <c r="N2206" s="230"/>
      <c r="O2206" s="33"/>
      <c r="P2206" s="50"/>
      <c r="Q2206" s="391"/>
    </row>
    <row r="2207" spans="1:17">
      <c r="A2207" s="230">
        <v>116</v>
      </c>
      <c r="B2207" s="444" t="s">
        <v>2692</v>
      </c>
      <c r="C2207" s="25" t="s">
        <v>2079</v>
      </c>
      <c r="D2207" s="230" t="s">
        <v>2648</v>
      </c>
      <c r="E2207" s="18">
        <v>1180</v>
      </c>
      <c r="F2207" s="225">
        <v>1</v>
      </c>
      <c r="G2207" s="445">
        <f t="shared" si="125"/>
        <v>1180</v>
      </c>
      <c r="H2207" s="33"/>
      <c r="I2207" s="33"/>
      <c r="J2207" s="33"/>
      <c r="K2207" s="33"/>
      <c r="L2207" s="33"/>
      <c r="M2207" s="33"/>
      <c r="N2207" s="230"/>
      <c r="O2207" s="33"/>
      <c r="P2207" s="50"/>
      <c r="Q2207" s="391"/>
    </row>
    <row r="2208" spans="1:17">
      <c r="A2208" s="230">
        <v>117</v>
      </c>
      <c r="B2208" s="444" t="s">
        <v>2693</v>
      </c>
      <c r="C2208" s="25" t="s">
        <v>2659</v>
      </c>
      <c r="D2208" s="230" t="s">
        <v>2648</v>
      </c>
      <c r="E2208" s="18">
        <v>1180</v>
      </c>
      <c r="F2208" s="225">
        <v>2</v>
      </c>
      <c r="G2208" s="445">
        <f t="shared" si="125"/>
        <v>2360</v>
      </c>
      <c r="H2208" s="33"/>
      <c r="I2208" s="33"/>
      <c r="J2208" s="33"/>
      <c r="K2208" s="33"/>
      <c r="L2208" s="33"/>
      <c r="M2208" s="33"/>
      <c r="N2208" s="230"/>
      <c r="O2208" s="33"/>
      <c r="P2208" s="50"/>
      <c r="Q2208" s="391"/>
    </row>
    <row r="2209" spans="1:17">
      <c r="A2209" s="230">
        <v>118</v>
      </c>
      <c r="B2209" s="391" t="s">
        <v>2694</v>
      </c>
      <c r="C2209" s="25" t="s">
        <v>2661</v>
      </c>
      <c r="D2209" s="230" t="s">
        <v>2648</v>
      </c>
      <c r="E2209" s="18">
        <v>1180</v>
      </c>
      <c r="F2209" s="225">
        <v>2</v>
      </c>
      <c r="G2209" s="445">
        <f t="shared" si="125"/>
        <v>2360</v>
      </c>
      <c r="H2209" s="33"/>
      <c r="I2209" s="33"/>
      <c r="J2209" s="33"/>
      <c r="K2209" s="33"/>
      <c r="L2209" s="33"/>
      <c r="M2209" s="33"/>
      <c r="N2209" s="230"/>
      <c r="O2209" s="33"/>
      <c r="P2209" s="50"/>
      <c r="Q2209" s="391"/>
    </row>
    <row r="2210" spans="1:17">
      <c r="A2210" s="230">
        <v>119</v>
      </c>
      <c r="B2210" s="391" t="s">
        <v>2662</v>
      </c>
      <c r="C2210" s="25" t="s">
        <v>2663</v>
      </c>
      <c r="D2210" s="230" t="s">
        <v>2648</v>
      </c>
      <c r="E2210" s="18">
        <v>1770</v>
      </c>
      <c r="F2210" s="225">
        <v>2</v>
      </c>
      <c r="G2210" s="445">
        <f t="shared" si="125"/>
        <v>3540</v>
      </c>
      <c r="H2210" s="33"/>
      <c r="I2210" s="33"/>
      <c r="J2210" s="33"/>
      <c r="K2210" s="33"/>
      <c r="L2210" s="33"/>
      <c r="M2210" s="33"/>
      <c r="N2210" s="230"/>
      <c r="O2210" s="33"/>
      <c r="P2210" s="50"/>
      <c r="Q2210" s="391"/>
    </row>
    <row r="2211" spans="1:17">
      <c r="A2211" s="230">
        <v>120</v>
      </c>
      <c r="B2211" s="444" t="s">
        <v>2664</v>
      </c>
      <c r="C2211" s="25" t="s">
        <v>2665</v>
      </c>
      <c r="D2211" s="230" t="s">
        <v>2648</v>
      </c>
      <c r="E2211" s="18">
        <v>590</v>
      </c>
      <c r="F2211" s="225">
        <v>2</v>
      </c>
      <c r="G2211" s="445">
        <f t="shared" si="125"/>
        <v>1180</v>
      </c>
      <c r="H2211" s="33"/>
      <c r="I2211" s="33"/>
      <c r="J2211" s="33"/>
      <c r="K2211" s="33"/>
      <c r="L2211" s="33"/>
      <c r="M2211" s="33"/>
      <c r="N2211" s="230"/>
      <c r="O2211" s="33"/>
      <c r="P2211" s="50"/>
      <c r="Q2211" s="391"/>
    </row>
    <row r="2212" spans="1:17">
      <c r="A2212" s="230">
        <v>121</v>
      </c>
      <c r="B2212" s="444" t="s">
        <v>2666</v>
      </c>
      <c r="C2212" s="25" t="s">
        <v>2667</v>
      </c>
      <c r="D2212" s="230" t="s">
        <v>2648</v>
      </c>
      <c r="E2212" s="18">
        <v>590</v>
      </c>
      <c r="F2212" s="225">
        <v>1</v>
      </c>
      <c r="G2212" s="445">
        <f t="shared" si="125"/>
        <v>590</v>
      </c>
      <c r="H2212" s="33"/>
      <c r="I2212" s="33"/>
      <c r="J2212" s="33"/>
      <c r="K2212" s="33"/>
      <c r="L2212" s="33"/>
      <c r="M2212" s="33"/>
      <c r="N2212" s="230"/>
      <c r="O2212" s="33"/>
      <c r="P2212" s="50"/>
      <c r="Q2212" s="391"/>
    </row>
    <row r="2213" spans="1:17">
      <c r="A2213" s="230">
        <v>122</v>
      </c>
      <c r="B2213" s="444" t="s">
        <v>2695</v>
      </c>
      <c r="C2213" s="25" t="s">
        <v>2669</v>
      </c>
      <c r="D2213" s="230" t="s">
        <v>2648</v>
      </c>
      <c r="E2213" s="18">
        <v>590</v>
      </c>
      <c r="F2213" s="225">
        <v>2</v>
      </c>
      <c r="G2213" s="445">
        <f t="shared" si="125"/>
        <v>1180</v>
      </c>
      <c r="H2213" s="33"/>
      <c r="I2213" s="33"/>
      <c r="J2213" s="33"/>
      <c r="K2213" s="33"/>
      <c r="L2213" s="33"/>
      <c r="M2213" s="33"/>
      <c r="N2213" s="230"/>
      <c r="O2213" s="33"/>
      <c r="P2213" s="50"/>
      <c r="Q2213" s="391"/>
    </row>
    <row r="2214" spans="1:17">
      <c r="A2214" s="230">
        <v>123</v>
      </c>
      <c r="B2214" s="230"/>
      <c r="C2214" s="25" t="s">
        <v>2696</v>
      </c>
      <c r="D2214" s="230" t="s">
        <v>2648</v>
      </c>
      <c r="E2214" s="18">
        <v>13390.75</v>
      </c>
      <c r="F2214" s="225">
        <v>1</v>
      </c>
      <c r="G2214" s="445">
        <f t="shared" si="125"/>
        <v>13390.75</v>
      </c>
      <c r="H2214" s="33"/>
      <c r="I2214" s="33"/>
      <c r="J2214" s="33"/>
      <c r="K2214" s="33"/>
      <c r="L2214" s="33"/>
      <c r="M2214" s="33"/>
      <c r="N2214" s="230"/>
      <c r="O2214" s="33"/>
      <c r="P2214" s="50"/>
      <c r="Q2214" s="391"/>
    </row>
    <row r="2215" spans="1:17">
      <c r="A2215" s="230">
        <v>124</v>
      </c>
      <c r="B2215" s="444" t="s">
        <v>2697</v>
      </c>
      <c r="C2215" s="25" t="s">
        <v>2673</v>
      </c>
      <c r="D2215" s="230" t="s">
        <v>2648</v>
      </c>
      <c r="E2215" s="18">
        <v>1062</v>
      </c>
      <c r="F2215" s="225">
        <v>1</v>
      </c>
      <c r="G2215" s="445">
        <f t="shared" si="125"/>
        <v>1062</v>
      </c>
      <c r="H2215" s="33"/>
      <c r="I2215" s="33"/>
      <c r="J2215" s="33"/>
      <c r="K2215" s="33"/>
      <c r="L2215" s="33"/>
      <c r="M2215" s="33"/>
      <c r="N2215" s="230"/>
      <c r="O2215" s="33"/>
      <c r="P2215" s="50"/>
      <c r="Q2215" s="391"/>
    </row>
    <row r="2216" spans="1:17">
      <c r="A2216" s="230">
        <v>125</v>
      </c>
      <c r="B2216" s="444" t="s">
        <v>2674</v>
      </c>
      <c r="C2216" s="25" t="s">
        <v>2675</v>
      </c>
      <c r="D2216" s="230" t="s">
        <v>2648</v>
      </c>
      <c r="E2216" s="18">
        <v>1180</v>
      </c>
      <c r="F2216" s="225">
        <v>1</v>
      </c>
      <c r="G2216" s="445">
        <f t="shared" si="125"/>
        <v>1180</v>
      </c>
      <c r="H2216" s="33"/>
      <c r="I2216" s="33"/>
      <c r="J2216" s="33"/>
      <c r="K2216" s="33"/>
      <c r="L2216" s="33"/>
      <c r="M2216" s="33"/>
      <c r="N2216" s="230"/>
      <c r="O2216" s="33"/>
      <c r="P2216" s="50"/>
      <c r="Q2216" s="391"/>
    </row>
    <row r="2217" spans="1:17">
      <c r="A2217" s="230">
        <v>126</v>
      </c>
      <c r="B2217" s="444"/>
      <c r="C2217" s="25" t="s">
        <v>2677</v>
      </c>
      <c r="D2217" s="230" t="s">
        <v>2648</v>
      </c>
      <c r="E2217" s="18">
        <v>2773</v>
      </c>
      <c r="F2217" s="225">
        <v>1</v>
      </c>
      <c r="G2217" s="445">
        <f t="shared" si="125"/>
        <v>2773</v>
      </c>
      <c r="H2217" s="33"/>
      <c r="I2217" s="33"/>
      <c r="J2217" s="33"/>
      <c r="K2217" s="33"/>
      <c r="L2217" s="33"/>
      <c r="M2217" s="33"/>
      <c r="N2217" s="230"/>
      <c r="O2217" s="33"/>
      <c r="P2217" s="50"/>
      <c r="Q2217" s="391"/>
    </row>
    <row r="2218" spans="1:17">
      <c r="A2218" s="230">
        <v>127</v>
      </c>
      <c r="B2218" s="444"/>
      <c r="C2218" s="25" t="s">
        <v>2679</v>
      </c>
      <c r="D2218" s="230" t="s">
        <v>2648</v>
      </c>
      <c r="E2218" s="18">
        <v>1947</v>
      </c>
      <c r="F2218" s="225">
        <v>1</v>
      </c>
      <c r="G2218" s="445">
        <f t="shared" si="125"/>
        <v>1947</v>
      </c>
      <c r="H2218" s="33"/>
      <c r="I2218" s="33"/>
      <c r="J2218" s="33"/>
      <c r="K2218" s="33"/>
      <c r="L2218" s="33"/>
      <c r="M2218" s="33"/>
      <c r="N2218" s="230"/>
      <c r="O2218" s="33"/>
      <c r="P2218" s="50"/>
      <c r="Q2218" s="391"/>
    </row>
    <row r="2219" spans="1:17">
      <c r="A2219" s="230">
        <v>128</v>
      </c>
      <c r="B2219" s="444" t="s">
        <v>2680</v>
      </c>
      <c r="C2219" s="424" t="s">
        <v>2681</v>
      </c>
      <c r="D2219" s="230" t="s">
        <v>2648</v>
      </c>
      <c r="E2219" s="18">
        <v>12980</v>
      </c>
      <c r="F2219" s="225">
        <v>1</v>
      </c>
      <c r="G2219" s="445">
        <f t="shared" si="125"/>
        <v>12980</v>
      </c>
      <c r="H2219" s="33"/>
      <c r="I2219" s="33"/>
      <c r="J2219" s="33"/>
      <c r="K2219" s="33"/>
      <c r="L2219" s="33"/>
      <c r="M2219" s="33"/>
      <c r="N2219" s="230"/>
      <c r="O2219" s="33"/>
      <c r="P2219" s="50"/>
      <c r="Q2219" s="391"/>
    </row>
    <row r="2220" spans="1:17">
      <c r="A2220" s="230">
        <v>129</v>
      </c>
      <c r="B2220" s="391" t="s">
        <v>2682</v>
      </c>
      <c r="C2220" s="16" t="s">
        <v>2698</v>
      </c>
      <c r="D2220" s="230" t="s">
        <v>2648</v>
      </c>
      <c r="E2220" s="18">
        <v>1770</v>
      </c>
      <c r="F2220" s="225">
        <v>1</v>
      </c>
      <c r="G2220" s="445">
        <f t="shared" si="125"/>
        <v>1770</v>
      </c>
      <c r="H2220" s="33"/>
      <c r="I2220" s="33"/>
      <c r="J2220" s="33"/>
      <c r="K2220" s="33"/>
      <c r="L2220" s="33"/>
      <c r="M2220" s="33"/>
      <c r="N2220" s="230"/>
      <c r="O2220" s="33"/>
      <c r="P2220" s="50"/>
      <c r="Q2220" s="391"/>
    </row>
    <row r="2221" spans="1:17">
      <c r="A2221" s="230">
        <v>130</v>
      </c>
      <c r="B2221" s="444"/>
      <c r="C2221" s="25" t="s">
        <v>2685</v>
      </c>
      <c r="D2221" s="230" t="s">
        <v>2648</v>
      </c>
      <c r="E2221" s="18">
        <v>1770</v>
      </c>
      <c r="F2221" s="225">
        <v>1</v>
      </c>
      <c r="G2221" s="445">
        <f t="shared" si="125"/>
        <v>1770</v>
      </c>
      <c r="H2221" s="33"/>
      <c r="I2221" s="33"/>
      <c r="J2221" s="33"/>
      <c r="K2221" s="33"/>
      <c r="L2221" s="33"/>
      <c r="M2221" s="33"/>
      <c r="N2221" s="230"/>
      <c r="O2221" s="33"/>
      <c r="P2221" s="50"/>
      <c r="Q2221" s="391"/>
    </row>
    <row r="2222" spans="1:17">
      <c r="A2222" s="230">
        <v>131</v>
      </c>
      <c r="B2222" s="230"/>
      <c r="C2222" s="25" t="s">
        <v>2699</v>
      </c>
      <c r="D2222" s="230" t="s">
        <v>122</v>
      </c>
      <c r="E2222" s="449">
        <v>16198.048000000001</v>
      </c>
      <c r="F2222" s="225">
        <v>3</v>
      </c>
      <c r="G2222" s="445">
        <f>E2222*F2222</f>
        <v>48594.144</v>
      </c>
      <c r="H2222" s="33"/>
      <c r="I2222" s="33"/>
      <c r="J2222" s="33"/>
      <c r="K2222" s="33"/>
      <c r="L2222" s="33"/>
      <c r="M2222" s="33"/>
      <c r="N2222" s="230"/>
      <c r="O2222" s="33"/>
      <c r="P2222" s="50"/>
      <c r="Q2222" s="391"/>
    </row>
    <row r="2223" spans="1:17">
      <c r="A2223" s="230">
        <v>132</v>
      </c>
      <c r="B2223" s="230"/>
      <c r="C2223" s="25" t="s">
        <v>2700</v>
      </c>
      <c r="D2223" s="230" t="s">
        <v>2648</v>
      </c>
      <c r="E2223" s="18">
        <v>295</v>
      </c>
      <c r="F2223" s="225">
        <v>1</v>
      </c>
      <c r="G2223" s="445">
        <f>E2223*F2223</f>
        <v>295</v>
      </c>
      <c r="H2223" s="33"/>
      <c r="I2223" s="33"/>
      <c r="J2223" s="33"/>
      <c r="K2223" s="33"/>
      <c r="L2223" s="33"/>
      <c r="M2223" s="33"/>
      <c r="N2223" s="230"/>
      <c r="O2223" s="33"/>
      <c r="P2223" s="50"/>
      <c r="Q2223" s="391"/>
    </row>
    <row r="2224" spans="1:17">
      <c r="A2224" s="230">
        <v>133</v>
      </c>
      <c r="B2224" s="230"/>
      <c r="C2224" s="25" t="s">
        <v>2701</v>
      </c>
      <c r="D2224" s="230" t="s">
        <v>2648</v>
      </c>
      <c r="E2224" s="18">
        <v>295</v>
      </c>
      <c r="F2224" s="225">
        <v>1</v>
      </c>
      <c r="G2224" s="445">
        <f t="shared" ref="G2224:G2265" si="126">E2224*F2224</f>
        <v>295</v>
      </c>
      <c r="H2224" s="391"/>
      <c r="I2224" s="33"/>
      <c r="J2224" s="33"/>
      <c r="K2224" s="33"/>
      <c r="L2224" s="33"/>
      <c r="M2224" s="33"/>
      <c r="N2224" s="230"/>
      <c r="O2224" s="33"/>
      <c r="P2224" s="50"/>
      <c r="Q2224" s="391"/>
    </row>
    <row r="2225" spans="1:17">
      <c r="A2225" s="230">
        <v>134</v>
      </c>
      <c r="B2225" s="230"/>
      <c r="C2225" s="25" t="s">
        <v>2702</v>
      </c>
      <c r="D2225" s="230" t="s">
        <v>2648</v>
      </c>
      <c r="E2225" s="18">
        <v>295</v>
      </c>
      <c r="F2225" s="225">
        <v>1</v>
      </c>
      <c r="G2225" s="445">
        <f t="shared" si="126"/>
        <v>295</v>
      </c>
      <c r="H2225" s="33"/>
      <c r="I2225" s="33"/>
      <c r="J2225" s="33"/>
      <c r="K2225" s="33"/>
      <c r="L2225" s="33"/>
      <c r="M2225" s="33"/>
      <c r="N2225" s="230"/>
      <c r="O2225" s="33"/>
      <c r="P2225" s="50"/>
      <c r="Q2225" s="391"/>
    </row>
    <row r="2226" spans="1:17">
      <c r="A2226" s="230">
        <v>135</v>
      </c>
      <c r="B2226" s="444" t="s">
        <v>2703</v>
      </c>
      <c r="C2226" s="25" t="s">
        <v>2704</v>
      </c>
      <c r="D2226" s="230" t="s">
        <v>2648</v>
      </c>
      <c r="E2226" s="18">
        <v>295</v>
      </c>
      <c r="F2226" s="225">
        <v>1</v>
      </c>
      <c r="G2226" s="445">
        <f t="shared" si="126"/>
        <v>295</v>
      </c>
      <c r="H2226" s="33"/>
      <c r="I2226" s="33"/>
      <c r="J2226" s="33"/>
      <c r="K2226" s="33"/>
      <c r="L2226" s="33"/>
      <c r="M2226" s="33"/>
      <c r="N2226" s="230"/>
      <c r="O2226" s="33"/>
      <c r="P2226" s="50"/>
      <c r="Q2226" s="391"/>
    </row>
    <row r="2227" spans="1:17">
      <c r="A2227" s="230">
        <v>136</v>
      </c>
      <c r="B2227" s="444" t="s">
        <v>2705</v>
      </c>
      <c r="C2227" s="25" t="s">
        <v>2706</v>
      </c>
      <c r="D2227" s="230" t="s">
        <v>2648</v>
      </c>
      <c r="E2227" s="18">
        <v>590</v>
      </c>
      <c r="F2227" s="225">
        <v>1</v>
      </c>
      <c r="G2227" s="445">
        <f t="shared" si="126"/>
        <v>590</v>
      </c>
      <c r="H2227" s="33"/>
      <c r="I2227" s="33"/>
      <c r="J2227" s="33"/>
      <c r="K2227" s="33"/>
      <c r="L2227" s="33"/>
      <c r="M2227" s="33"/>
      <c r="N2227" s="230"/>
      <c r="O2227" s="33"/>
      <c r="P2227" s="50"/>
      <c r="Q2227" s="391"/>
    </row>
    <row r="2228" spans="1:17">
      <c r="A2228" s="230">
        <v>137</v>
      </c>
      <c r="B2228" s="230"/>
      <c r="C2228" s="25" t="s">
        <v>2707</v>
      </c>
      <c r="D2228" s="230" t="s">
        <v>2648</v>
      </c>
      <c r="E2228" s="18">
        <v>295</v>
      </c>
      <c r="F2228" s="225">
        <v>1</v>
      </c>
      <c r="G2228" s="445">
        <f t="shared" si="126"/>
        <v>295</v>
      </c>
      <c r="H2228" s="33"/>
      <c r="I2228" s="33"/>
      <c r="J2228" s="33"/>
      <c r="K2228" s="33"/>
      <c r="L2228" s="33"/>
      <c r="M2228" s="33"/>
      <c r="N2228" s="230"/>
      <c r="O2228" s="33"/>
      <c r="P2228" s="50"/>
      <c r="Q2228" s="391"/>
    </row>
    <row r="2229" spans="1:17">
      <c r="A2229" s="230">
        <v>138</v>
      </c>
      <c r="B2229" s="230"/>
      <c r="C2229" s="25" t="s">
        <v>2708</v>
      </c>
      <c r="D2229" s="230" t="s">
        <v>2648</v>
      </c>
      <c r="E2229" s="18">
        <v>295</v>
      </c>
      <c r="F2229" s="225">
        <v>1</v>
      </c>
      <c r="G2229" s="445">
        <f t="shared" si="126"/>
        <v>295</v>
      </c>
      <c r="H2229" s="33"/>
      <c r="I2229" s="33"/>
      <c r="J2229" s="33"/>
      <c r="K2229" s="33"/>
      <c r="L2229" s="33"/>
      <c r="M2229" s="33"/>
      <c r="N2229" s="230"/>
      <c r="O2229" s="33"/>
      <c r="P2229" s="50"/>
      <c r="Q2229" s="391"/>
    </row>
    <row r="2230" spans="1:17">
      <c r="A2230" s="230">
        <v>139</v>
      </c>
      <c r="B2230" s="230"/>
      <c r="C2230" s="25" t="s">
        <v>2709</v>
      </c>
      <c r="D2230" s="230" t="s">
        <v>2648</v>
      </c>
      <c r="E2230" s="18">
        <v>295</v>
      </c>
      <c r="F2230" s="225">
        <v>1</v>
      </c>
      <c r="G2230" s="445">
        <f t="shared" si="126"/>
        <v>295</v>
      </c>
      <c r="H2230" s="33"/>
      <c r="I2230" s="33"/>
      <c r="J2230" s="33"/>
      <c r="K2230" s="33"/>
      <c r="L2230" s="33"/>
      <c r="M2230" s="33"/>
      <c r="N2230" s="230"/>
      <c r="O2230" s="33"/>
      <c r="P2230" s="50"/>
      <c r="Q2230" s="391"/>
    </row>
    <row r="2231" spans="1:17">
      <c r="A2231" s="230">
        <v>140</v>
      </c>
      <c r="B2231" s="230"/>
      <c r="C2231" s="25" t="s">
        <v>2710</v>
      </c>
      <c r="D2231" s="230" t="s">
        <v>2648</v>
      </c>
      <c r="E2231" s="18">
        <v>295</v>
      </c>
      <c r="F2231" s="225">
        <v>1</v>
      </c>
      <c r="G2231" s="445">
        <f t="shared" si="126"/>
        <v>295</v>
      </c>
      <c r="H2231" s="33"/>
      <c r="I2231" s="33"/>
      <c r="J2231" s="33"/>
      <c r="K2231" s="33"/>
      <c r="L2231" s="33"/>
      <c r="M2231" s="33"/>
      <c r="N2231" s="230"/>
      <c r="O2231" s="33"/>
      <c r="P2231" s="50"/>
      <c r="Q2231" s="391"/>
    </row>
    <row r="2232" spans="1:17">
      <c r="A2232" s="230">
        <v>141</v>
      </c>
      <c r="B2232" s="230"/>
      <c r="C2232" s="25" t="s">
        <v>2711</v>
      </c>
      <c r="D2232" s="230" t="s">
        <v>2648</v>
      </c>
      <c r="E2232" s="18">
        <v>295</v>
      </c>
      <c r="F2232" s="225">
        <v>1</v>
      </c>
      <c r="G2232" s="445">
        <f t="shared" si="126"/>
        <v>295</v>
      </c>
      <c r="H2232" s="33"/>
      <c r="I2232" s="33"/>
      <c r="J2232" s="33"/>
      <c r="K2232" s="33"/>
      <c r="L2232" s="33"/>
      <c r="M2232" s="33"/>
      <c r="N2232" s="230"/>
      <c r="O2232" s="33"/>
      <c r="P2232" s="50"/>
      <c r="Q2232" s="391"/>
    </row>
    <row r="2233" spans="1:17">
      <c r="A2233" s="230">
        <v>142</v>
      </c>
      <c r="B2233" s="230"/>
      <c r="C2233" s="25" t="s">
        <v>2712</v>
      </c>
      <c r="D2233" s="230" t="s">
        <v>2648</v>
      </c>
      <c r="E2233" s="18">
        <v>295</v>
      </c>
      <c r="F2233" s="225">
        <v>1</v>
      </c>
      <c r="G2233" s="445">
        <f t="shared" si="126"/>
        <v>295</v>
      </c>
      <c r="H2233" s="33"/>
      <c r="I2233" s="33"/>
      <c r="J2233" s="33"/>
      <c r="K2233" s="33"/>
      <c r="L2233" s="33"/>
      <c r="M2233" s="33"/>
      <c r="N2233" s="230"/>
      <c r="O2233" s="33"/>
      <c r="P2233" s="50"/>
      <c r="Q2233" s="391"/>
    </row>
    <row r="2234" spans="1:17">
      <c r="A2234" s="230">
        <v>143</v>
      </c>
      <c r="B2234" s="230"/>
      <c r="C2234" s="25" t="s">
        <v>2713</v>
      </c>
      <c r="D2234" s="230" t="s">
        <v>2648</v>
      </c>
      <c r="E2234" s="18">
        <v>295</v>
      </c>
      <c r="F2234" s="225">
        <v>1</v>
      </c>
      <c r="G2234" s="445">
        <f t="shared" si="126"/>
        <v>295</v>
      </c>
      <c r="H2234" s="33"/>
      <c r="I2234" s="33"/>
      <c r="J2234" s="33"/>
      <c r="K2234" s="33"/>
      <c r="L2234" s="33"/>
      <c r="M2234" s="33"/>
      <c r="N2234" s="230"/>
      <c r="O2234" s="33"/>
      <c r="P2234" s="50"/>
      <c r="Q2234" s="391"/>
    </row>
    <row r="2235" spans="1:17">
      <c r="A2235" s="230">
        <v>144</v>
      </c>
      <c r="B2235" s="230"/>
      <c r="C2235" s="25" t="s">
        <v>2714</v>
      </c>
      <c r="D2235" s="230" t="s">
        <v>2648</v>
      </c>
      <c r="E2235" s="18">
        <v>295</v>
      </c>
      <c r="F2235" s="225">
        <v>1</v>
      </c>
      <c r="G2235" s="445">
        <f t="shared" si="126"/>
        <v>295</v>
      </c>
      <c r="H2235" s="33"/>
      <c r="I2235" s="33"/>
      <c r="J2235" s="33"/>
      <c r="K2235" s="33"/>
      <c r="L2235" s="33"/>
      <c r="M2235" s="33"/>
      <c r="N2235" s="230"/>
      <c r="O2235" s="33"/>
      <c r="P2235" s="50"/>
      <c r="Q2235" s="391"/>
    </row>
    <row r="2236" spans="1:17">
      <c r="A2236" s="230">
        <v>145</v>
      </c>
      <c r="B2236" s="230"/>
      <c r="C2236" s="25" t="s">
        <v>2715</v>
      </c>
      <c r="D2236" s="230" t="s">
        <v>2648</v>
      </c>
      <c r="E2236" s="18">
        <v>196.66</v>
      </c>
      <c r="F2236" s="225">
        <v>1</v>
      </c>
      <c r="G2236" s="445">
        <f t="shared" si="126"/>
        <v>196.66</v>
      </c>
      <c r="H2236" s="33"/>
      <c r="I2236" s="33"/>
      <c r="J2236" s="33"/>
      <c r="K2236" s="33"/>
      <c r="L2236" s="33"/>
      <c r="M2236" s="33"/>
      <c r="N2236" s="230"/>
      <c r="O2236" s="33"/>
      <c r="P2236" s="50"/>
      <c r="Q2236" s="391"/>
    </row>
    <row r="2237" spans="1:17">
      <c r="A2237" s="230">
        <v>146</v>
      </c>
      <c r="B2237" s="230"/>
      <c r="C2237" s="25" t="s">
        <v>2716</v>
      </c>
      <c r="D2237" s="230" t="s">
        <v>2648</v>
      </c>
      <c r="E2237" s="18">
        <v>196.66</v>
      </c>
      <c r="F2237" s="225">
        <v>1</v>
      </c>
      <c r="G2237" s="445">
        <f t="shared" si="126"/>
        <v>196.66</v>
      </c>
      <c r="H2237" s="33"/>
      <c r="I2237" s="33"/>
      <c r="J2237" s="33"/>
      <c r="K2237" s="33"/>
      <c r="L2237" s="33"/>
      <c r="M2237" s="33"/>
      <c r="N2237" s="230"/>
      <c r="O2237" s="33"/>
      <c r="P2237" s="50"/>
      <c r="Q2237" s="391"/>
    </row>
    <row r="2238" spans="1:17">
      <c r="A2238" s="230">
        <v>147</v>
      </c>
      <c r="B2238" s="230"/>
      <c r="C2238" s="25" t="s">
        <v>2717</v>
      </c>
      <c r="D2238" s="230" t="s">
        <v>2648</v>
      </c>
      <c r="E2238" s="18">
        <v>1215.48</v>
      </c>
      <c r="F2238" s="225">
        <v>1</v>
      </c>
      <c r="G2238" s="445">
        <f t="shared" si="126"/>
        <v>1215.48</v>
      </c>
      <c r="H2238" s="33"/>
      <c r="I2238" s="33"/>
      <c r="J2238" s="33"/>
      <c r="K2238" s="33"/>
      <c r="L2238" s="33"/>
      <c r="M2238" s="33"/>
      <c r="N2238" s="230"/>
      <c r="O2238" s="33"/>
      <c r="P2238" s="50"/>
      <c r="Q2238" s="391"/>
    </row>
    <row r="2239" spans="1:17">
      <c r="A2239" s="230">
        <v>148</v>
      </c>
      <c r="B2239" s="230"/>
      <c r="C2239" s="25" t="s">
        <v>2718</v>
      </c>
      <c r="D2239" s="230" t="s">
        <v>2648</v>
      </c>
      <c r="E2239" s="18">
        <v>196.68</v>
      </c>
      <c r="F2239" s="225">
        <v>1</v>
      </c>
      <c r="G2239" s="445">
        <f t="shared" si="126"/>
        <v>196.68</v>
      </c>
      <c r="H2239" s="33"/>
      <c r="I2239" s="33"/>
      <c r="J2239" s="33"/>
      <c r="K2239" s="33"/>
      <c r="L2239" s="33"/>
      <c r="M2239" s="33"/>
      <c r="N2239" s="230"/>
      <c r="O2239" s="33"/>
      <c r="P2239" s="50"/>
      <c r="Q2239" s="391"/>
    </row>
    <row r="2240" spans="1:17">
      <c r="A2240" s="230">
        <v>149</v>
      </c>
      <c r="B2240" s="230"/>
      <c r="C2240" s="25" t="s">
        <v>2719</v>
      </c>
      <c r="D2240" s="230" t="s">
        <v>2648</v>
      </c>
      <c r="E2240" s="18">
        <v>590</v>
      </c>
      <c r="F2240" s="225">
        <v>6</v>
      </c>
      <c r="G2240" s="445">
        <f t="shared" si="126"/>
        <v>3540</v>
      </c>
      <c r="H2240" s="33"/>
      <c r="I2240" s="33"/>
      <c r="J2240" s="33"/>
      <c r="K2240" s="33"/>
      <c r="L2240" s="33"/>
      <c r="M2240" s="33"/>
      <c r="N2240" s="230"/>
      <c r="O2240" s="33"/>
      <c r="P2240" s="50"/>
      <c r="Q2240" s="391"/>
    </row>
    <row r="2241" spans="1:17">
      <c r="A2241" s="230">
        <v>150</v>
      </c>
      <c r="B2241" s="230"/>
      <c r="C2241" s="25" t="s">
        <v>2720</v>
      </c>
      <c r="D2241" s="230" t="s">
        <v>2648</v>
      </c>
      <c r="E2241" s="18">
        <v>1180</v>
      </c>
      <c r="F2241" s="225">
        <v>1</v>
      </c>
      <c r="G2241" s="445">
        <f t="shared" si="126"/>
        <v>1180</v>
      </c>
      <c r="H2241" s="33"/>
      <c r="I2241" s="33"/>
      <c r="J2241" s="33"/>
      <c r="K2241" s="33"/>
      <c r="L2241" s="33"/>
      <c r="M2241" s="33"/>
      <c r="N2241" s="230"/>
      <c r="O2241" s="33"/>
      <c r="P2241" s="50"/>
      <c r="Q2241" s="391"/>
    </row>
    <row r="2242" spans="1:17">
      <c r="A2242" s="230">
        <v>151</v>
      </c>
      <c r="B2242" s="230"/>
      <c r="C2242" s="25" t="s">
        <v>2721</v>
      </c>
      <c r="D2242" s="230" t="s">
        <v>2648</v>
      </c>
      <c r="E2242" s="18">
        <v>1180</v>
      </c>
      <c r="F2242" s="225">
        <v>1</v>
      </c>
      <c r="G2242" s="445">
        <f t="shared" si="126"/>
        <v>1180</v>
      </c>
      <c r="H2242" s="33"/>
      <c r="I2242" s="33"/>
      <c r="J2242" s="33"/>
      <c r="K2242" s="33"/>
      <c r="L2242" s="33"/>
      <c r="M2242" s="33"/>
      <c r="N2242" s="230"/>
      <c r="O2242" s="33"/>
      <c r="P2242" s="50"/>
      <c r="Q2242" s="391"/>
    </row>
    <row r="2243" spans="1:17">
      <c r="A2243" s="230">
        <v>152</v>
      </c>
      <c r="B2243" s="230"/>
      <c r="C2243" s="25" t="s">
        <v>2722</v>
      </c>
      <c r="D2243" s="230" t="s">
        <v>2648</v>
      </c>
      <c r="E2243" s="18">
        <v>590</v>
      </c>
      <c r="F2243" s="225">
        <v>2</v>
      </c>
      <c r="G2243" s="445">
        <f t="shared" si="126"/>
        <v>1180</v>
      </c>
      <c r="H2243" s="33"/>
      <c r="I2243" s="33"/>
      <c r="J2243" s="33"/>
      <c r="K2243" s="33"/>
      <c r="L2243" s="33"/>
      <c r="M2243" s="33"/>
      <c r="N2243" s="230"/>
      <c r="O2243" s="33"/>
      <c r="P2243" s="50"/>
      <c r="Q2243" s="391"/>
    </row>
    <row r="2244" spans="1:17">
      <c r="A2244" s="230">
        <v>153</v>
      </c>
      <c r="B2244" s="230"/>
      <c r="C2244" s="25" t="s">
        <v>2723</v>
      </c>
      <c r="D2244" s="230" t="s">
        <v>2648</v>
      </c>
      <c r="E2244" s="18">
        <v>590</v>
      </c>
      <c r="F2244" s="225">
        <v>1</v>
      </c>
      <c r="G2244" s="445">
        <f t="shared" si="126"/>
        <v>590</v>
      </c>
      <c r="H2244" s="33"/>
      <c r="I2244" s="33"/>
      <c r="J2244" s="33"/>
      <c r="K2244" s="33"/>
      <c r="L2244" s="33"/>
      <c r="M2244" s="33"/>
      <c r="N2244" s="230"/>
      <c r="O2244" s="33"/>
      <c r="P2244" s="50"/>
      <c r="Q2244" s="391"/>
    </row>
    <row r="2245" spans="1:17">
      <c r="A2245" s="230">
        <v>154</v>
      </c>
      <c r="B2245" s="230"/>
      <c r="C2245" s="25" t="s">
        <v>2724</v>
      </c>
      <c r="D2245" s="230" t="s">
        <v>2648</v>
      </c>
      <c r="E2245" s="18">
        <v>295</v>
      </c>
      <c r="F2245" s="225">
        <v>1</v>
      </c>
      <c r="G2245" s="445">
        <f t="shared" si="126"/>
        <v>295</v>
      </c>
      <c r="H2245" s="33"/>
      <c r="I2245" s="33"/>
      <c r="J2245" s="33"/>
      <c r="K2245" s="33"/>
      <c r="L2245" s="33"/>
      <c r="M2245" s="33"/>
      <c r="N2245" s="230"/>
      <c r="O2245" s="33"/>
      <c r="P2245" s="50"/>
      <c r="Q2245" s="391"/>
    </row>
    <row r="2246" spans="1:17">
      <c r="A2246" s="230">
        <v>155</v>
      </c>
      <c r="B2246" s="230"/>
      <c r="C2246" s="25" t="s">
        <v>2725</v>
      </c>
      <c r="D2246" s="230" t="s">
        <v>2648</v>
      </c>
      <c r="E2246" s="18">
        <v>295</v>
      </c>
      <c r="F2246" s="225">
        <v>1</v>
      </c>
      <c r="G2246" s="445">
        <f t="shared" si="126"/>
        <v>295</v>
      </c>
      <c r="H2246" s="33"/>
      <c r="I2246" s="33"/>
      <c r="J2246" s="33"/>
      <c r="K2246" s="33"/>
      <c r="L2246" s="33"/>
      <c r="M2246" s="33"/>
      <c r="N2246" s="230"/>
      <c r="O2246" s="33"/>
      <c r="P2246" s="50"/>
      <c r="Q2246" s="391"/>
    </row>
    <row r="2247" spans="1:17">
      <c r="A2247" s="230">
        <v>156</v>
      </c>
      <c r="B2247" s="230"/>
      <c r="C2247" s="25" t="s">
        <v>2726</v>
      </c>
      <c r="D2247" s="230" t="s">
        <v>2648</v>
      </c>
      <c r="E2247" s="18">
        <v>295</v>
      </c>
      <c r="F2247" s="225">
        <v>1</v>
      </c>
      <c r="G2247" s="445">
        <f t="shared" si="126"/>
        <v>295</v>
      </c>
      <c r="H2247" s="33"/>
      <c r="I2247" s="33"/>
      <c r="J2247" s="33"/>
      <c r="K2247" s="33"/>
      <c r="L2247" s="33"/>
      <c r="M2247" s="33"/>
      <c r="N2247" s="230"/>
      <c r="O2247" s="33"/>
      <c r="P2247" s="50"/>
      <c r="Q2247" s="391"/>
    </row>
    <row r="2248" spans="1:17">
      <c r="A2248" s="230">
        <v>157</v>
      </c>
      <c r="B2248" s="230"/>
      <c r="C2248" s="25" t="s">
        <v>2727</v>
      </c>
      <c r="D2248" s="230" t="s">
        <v>2648</v>
      </c>
      <c r="E2248" s="18">
        <v>295</v>
      </c>
      <c r="F2248" s="225">
        <v>1</v>
      </c>
      <c r="G2248" s="445">
        <f t="shared" si="126"/>
        <v>295</v>
      </c>
      <c r="H2248" s="33"/>
      <c r="I2248" s="33"/>
      <c r="J2248" s="33"/>
      <c r="K2248" s="33"/>
      <c r="L2248" s="33"/>
      <c r="M2248" s="33"/>
      <c r="N2248" s="230"/>
      <c r="O2248" s="33"/>
      <c r="P2248" s="50"/>
      <c r="Q2248" s="391"/>
    </row>
    <row r="2249" spans="1:17">
      <c r="A2249" s="230">
        <v>158</v>
      </c>
      <c r="B2249" s="230"/>
      <c r="C2249" s="25" t="s">
        <v>2728</v>
      </c>
      <c r="D2249" s="230" t="s">
        <v>2648</v>
      </c>
      <c r="E2249" s="18">
        <v>190</v>
      </c>
      <c r="F2249" s="225">
        <v>2</v>
      </c>
      <c r="G2249" s="445">
        <f t="shared" si="126"/>
        <v>380</v>
      </c>
      <c r="H2249" s="33"/>
      <c r="I2249" s="33"/>
      <c r="J2249" s="33"/>
      <c r="K2249" s="33"/>
      <c r="L2249" s="33"/>
      <c r="M2249" s="33"/>
      <c r="N2249" s="230"/>
      <c r="O2249" s="33"/>
      <c r="P2249" s="50"/>
      <c r="Q2249" s="391"/>
    </row>
    <row r="2250" spans="1:17">
      <c r="A2250" s="230">
        <v>159</v>
      </c>
      <c r="B2250" s="230"/>
      <c r="C2250" s="25" t="s">
        <v>2729</v>
      </c>
      <c r="D2250" s="230" t="s">
        <v>2648</v>
      </c>
      <c r="E2250" s="18">
        <v>105</v>
      </c>
      <c r="F2250" s="225">
        <v>1</v>
      </c>
      <c r="G2250" s="445">
        <f t="shared" si="126"/>
        <v>105</v>
      </c>
      <c r="H2250" s="33"/>
      <c r="I2250" s="33"/>
      <c r="J2250" s="33"/>
      <c r="K2250" s="33"/>
      <c r="L2250" s="33"/>
      <c r="M2250" s="33"/>
      <c r="N2250" s="230"/>
      <c r="O2250" s="33"/>
      <c r="P2250" s="50"/>
      <c r="Q2250" s="391"/>
    </row>
    <row r="2251" spans="1:17">
      <c r="A2251" s="230">
        <v>160</v>
      </c>
      <c r="B2251" s="444"/>
      <c r="C2251" s="25" t="s">
        <v>2730</v>
      </c>
      <c r="D2251" s="230" t="s">
        <v>2648</v>
      </c>
      <c r="E2251" s="18">
        <v>811.298</v>
      </c>
      <c r="F2251" s="225">
        <v>5</v>
      </c>
      <c r="G2251" s="445">
        <f t="shared" si="126"/>
        <v>4056.49</v>
      </c>
      <c r="H2251" s="33"/>
      <c r="I2251" s="33"/>
      <c r="J2251" s="33"/>
      <c r="K2251" s="33"/>
      <c r="L2251" s="33"/>
      <c r="M2251" s="33"/>
      <c r="N2251" s="230"/>
      <c r="O2251" s="33"/>
      <c r="P2251" s="50"/>
      <c r="Q2251" s="391"/>
    </row>
    <row r="2252" spans="1:17">
      <c r="A2252" s="230">
        <v>161</v>
      </c>
      <c r="B2252" s="444" t="s">
        <v>2731</v>
      </c>
      <c r="C2252" s="25" t="s">
        <v>2732</v>
      </c>
      <c r="D2252" s="230" t="s">
        <v>2648</v>
      </c>
      <c r="E2252" s="18">
        <v>73.75</v>
      </c>
      <c r="F2252" s="225">
        <v>7</v>
      </c>
      <c r="G2252" s="445">
        <f t="shared" si="126"/>
        <v>516.25</v>
      </c>
      <c r="H2252" s="33"/>
      <c r="I2252" s="33"/>
      <c r="J2252" s="33"/>
      <c r="K2252" s="33"/>
      <c r="L2252" s="33"/>
      <c r="M2252" s="33"/>
      <c r="N2252" s="230"/>
      <c r="O2252" s="33"/>
      <c r="P2252" s="50"/>
      <c r="Q2252" s="391"/>
    </row>
    <row r="2253" spans="1:17">
      <c r="A2253" s="230">
        <v>162</v>
      </c>
      <c r="B2253" s="444" t="s">
        <v>2733</v>
      </c>
      <c r="C2253" s="25" t="s">
        <v>2734</v>
      </c>
      <c r="D2253" s="230" t="s">
        <v>2648</v>
      </c>
      <c r="E2253" s="18">
        <v>73.75</v>
      </c>
      <c r="F2253" s="225">
        <v>10</v>
      </c>
      <c r="G2253" s="445">
        <f t="shared" si="126"/>
        <v>737.5</v>
      </c>
      <c r="H2253" s="33"/>
      <c r="I2253" s="33"/>
      <c r="J2253" s="33"/>
      <c r="K2253" s="33"/>
      <c r="L2253" s="33"/>
      <c r="M2253" s="33"/>
      <c r="N2253" s="230"/>
      <c r="O2253" s="33"/>
      <c r="P2253" s="50"/>
      <c r="Q2253" s="391"/>
    </row>
    <row r="2254" spans="1:17">
      <c r="A2254" s="230">
        <v>163</v>
      </c>
      <c r="B2254" s="230"/>
      <c r="C2254" s="25" t="s">
        <v>2700</v>
      </c>
      <c r="D2254" s="230" t="s">
        <v>2648</v>
      </c>
      <c r="E2254" s="18">
        <v>295</v>
      </c>
      <c r="F2254" s="225">
        <v>1</v>
      </c>
      <c r="G2254" s="445">
        <f t="shared" si="126"/>
        <v>295</v>
      </c>
      <c r="H2254" s="33"/>
      <c r="I2254" s="33"/>
      <c r="J2254" s="33"/>
      <c r="K2254" s="33"/>
      <c r="L2254" s="33"/>
      <c r="M2254" s="33"/>
      <c r="N2254" s="230"/>
      <c r="O2254" s="33"/>
      <c r="P2254" s="50"/>
      <c r="Q2254" s="391"/>
    </row>
    <row r="2255" spans="1:17">
      <c r="A2255" s="230">
        <v>164</v>
      </c>
      <c r="B2255" s="230"/>
      <c r="C2255" s="25" t="s">
        <v>2701</v>
      </c>
      <c r="D2255" s="230" t="s">
        <v>2648</v>
      </c>
      <c r="E2255" s="18">
        <v>295</v>
      </c>
      <c r="F2255" s="225">
        <v>1</v>
      </c>
      <c r="G2255" s="445">
        <f t="shared" si="126"/>
        <v>295</v>
      </c>
      <c r="H2255" s="33"/>
      <c r="I2255" s="33"/>
      <c r="J2255" s="33"/>
      <c r="K2255" s="33"/>
      <c r="L2255" s="33"/>
      <c r="M2255" s="33"/>
      <c r="N2255" s="230"/>
      <c r="O2255" s="33"/>
      <c r="P2255" s="50"/>
      <c r="Q2255" s="391"/>
    </row>
    <row r="2256" spans="1:17">
      <c r="A2256" s="230">
        <v>165</v>
      </c>
      <c r="B2256" s="230"/>
      <c r="C2256" s="25" t="s">
        <v>2702</v>
      </c>
      <c r="D2256" s="230" t="s">
        <v>2648</v>
      </c>
      <c r="E2256" s="18">
        <v>295</v>
      </c>
      <c r="F2256" s="225">
        <v>1</v>
      </c>
      <c r="G2256" s="445">
        <f t="shared" si="126"/>
        <v>295</v>
      </c>
      <c r="H2256" s="33"/>
      <c r="I2256" s="33"/>
      <c r="J2256" s="33"/>
      <c r="K2256" s="33"/>
      <c r="L2256" s="33"/>
      <c r="M2256" s="33"/>
      <c r="N2256" s="230"/>
      <c r="O2256" s="33"/>
      <c r="P2256" s="50"/>
      <c r="Q2256" s="391"/>
    </row>
    <row r="2257" spans="1:17">
      <c r="A2257" s="230">
        <v>166</v>
      </c>
      <c r="B2257" s="444"/>
      <c r="C2257" s="25" t="s">
        <v>2704</v>
      </c>
      <c r="D2257" s="230" t="s">
        <v>2648</v>
      </c>
      <c r="E2257" s="18">
        <v>295</v>
      </c>
      <c r="F2257" s="225">
        <v>1</v>
      </c>
      <c r="G2257" s="445">
        <f t="shared" si="126"/>
        <v>295</v>
      </c>
      <c r="H2257" s="33"/>
      <c r="I2257" s="33"/>
      <c r="J2257" s="33"/>
      <c r="K2257" s="33"/>
      <c r="L2257" s="33"/>
      <c r="M2257" s="33"/>
      <c r="N2257" s="230"/>
      <c r="O2257" s="33"/>
      <c r="P2257" s="50"/>
      <c r="Q2257" s="391"/>
    </row>
    <row r="2258" spans="1:17">
      <c r="A2258" s="230">
        <v>167</v>
      </c>
      <c r="B2258" s="444" t="s">
        <v>2735</v>
      </c>
      <c r="C2258" s="25" t="s">
        <v>2706</v>
      </c>
      <c r="D2258" s="230" t="s">
        <v>2648</v>
      </c>
      <c r="E2258" s="18">
        <v>590</v>
      </c>
      <c r="F2258" s="225">
        <v>1</v>
      </c>
      <c r="G2258" s="445">
        <f t="shared" si="126"/>
        <v>590</v>
      </c>
      <c r="H2258" s="33"/>
      <c r="I2258" s="33"/>
      <c r="J2258" s="33"/>
      <c r="K2258" s="33"/>
      <c r="L2258" s="33"/>
      <c r="M2258" s="33"/>
      <c r="N2258" s="230"/>
      <c r="O2258" s="33"/>
      <c r="P2258" s="50"/>
      <c r="Q2258" s="391"/>
    </row>
    <row r="2259" spans="1:17">
      <c r="A2259" s="230">
        <v>168</v>
      </c>
      <c r="B2259" s="230"/>
      <c r="C2259" s="25" t="s">
        <v>2707</v>
      </c>
      <c r="D2259" s="230" t="s">
        <v>2648</v>
      </c>
      <c r="E2259" s="18">
        <v>295</v>
      </c>
      <c r="F2259" s="225">
        <v>1</v>
      </c>
      <c r="G2259" s="445">
        <f t="shared" si="126"/>
        <v>295</v>
      </c>
      <c r="H2259" s="33"/>
      <c r="I2259" s="33"/>
      <c r="J2259" s="33"/>
      <c r="K2259" s="33"/>
      <c r="L2259" s="33"/>
      <c r="M2259" s="33"/>
      <c r="N2259" s="230"/>
      <c r="O2259" s="33"/>
      <c r="P2259" s="50"/>
      <c r="Q2259" s="391"/>
    </row>
    <row r="2260" spans="1:17">
      <c r="A2260" s="230">
        <v>169</v>
      </c>
      <c r="B2260" s="444"/>
      <c r="C2260" s="25" t="s">
        <v>2708</v>
      </c>
      <c r="D2260" s="230" t="s">
        <v>2648</v>
      </c>
      <c r="E2260" s="18">
        <v>295</v>
      </c>
      <c r="F2260" s="225">
        <v>1</v>
      </c>
      <c r="G2260" s="445">
        <f t="shared" si="126"/>
        <v>295</v>
      </c>
      <c r="H2260" s="33"/>
      <c r="I2260" s="33"/>
      <c r="J2260" s="33"/>
      <c r="K2260" s="33"/>
      <c r="L2260" s="33"/>
      <c r="M2260" s="33"/>
      <c r="N2260" s="230"/>
      <c r="O2260" s="33"/>
      <c r="P2260" s="50"/>
      <c r="Q2260" s="391"/>
    </row>
    <row r="2261" spans="1:17">
      <c r="A2261" s="230">
        <v>170</v>
      </c>
      <c r="B2261" s="230"/>
      <c r="C2261" s="25" t="s">
        <v>2709</v>
      </c>
      <c r="D2261" s="230" t="s">
        <v>2648</v>
      </c>
      <c r="E2261" s="18">
        <v>295</v>
      </c>
      <c r="F2261" s="225">
        <v>1</v>
      </c>
      <c r="G2261" s="445">
        <f t="shared" si="126"/>
        <v>295</v>
      </c>
      <c r="H2261" s="33"/>
      <c r="I2261" s="33"/>
      <c r="J2261" s="33"/>
      <c r="K2261" s="33"/>
      <c r="L2261" s="33"/>
      <c r="M2261" s="33"/>
      <c r="N2261" s="230"/>
      <c r="O2261" s="33"/>
      <c r="P2261" s="50"/>
      <c r="Q2261" s="391"/>
    </row>
    <row r="2262" spans="1:17">
      <c r="A2262" s="230">
        <v>171</v>
      </c>
      <c r="B2262" s="230"/>
      <c r="C2262" s="25" t="s">
        <v>2710</v>
      </c>
      <c r="D2262" s="230" t="s">
        <v>2648</v>
      </c>
      <c r="E2262" s="18">
        <v>295</v>
      </c>
      <c r="F2262" s="225">
        <v>1</v>
      </c>
      <c r="G2262" s="445">
        <f t="shared" si="126"/>
        <v>295</v>
      </c>
      <c r="H2262" s="33"/>
      <c r="I2262" s="33"/>
      <c r="J2262" s="33"/>
      <c r="K2262" s="33"/>
      <c r="L2262" s="33"/>
      <c r="M2262" s="33"/>
      <c r="N2262" s="230"/>
      <c r="O2262" s="33"/>
      <c r="P2262" s="50"/>
      <c r="Q2262" s="391"/>
    </row>
    <row r="2263" spans="1:17">
      <c r="A2263" s="230">
        <v>172</v>
      </c>
      <c r="B2263" s="230"/>
      <c r="C2263" s="25" t="s">
        <v>2711</v>
      </c>
      <c r="D2263" s="230" t="s">
        <v>2648</v>
      </c>
      <c r="E2263" s="18">
        <v>295</v>
      </c>
      <c r="F2263" s="225">
        <v>1</v>
      </c>
      <c r="G2263" s="445">
        <f t="shared" si="126"/>
        <v>295</v>
      </c>
      <c r="H2263" s="33"/>
      <c r="I2263" s="33"/>
      <c r="J2263" s="33"/>
      <c r="K2263" s="33"/>
      <c r="L2263" s="33"/>
      <c r="M2263" s="33"/>
      <c r="N2263" s="230"/>
      <c r="O2263" s="33"/>
      <c r="P2263" s="50"/>
      <c r="Q2263" s="391"/>
    </row>
    <row r="2264" spans="1:17">
      <c r="A2264" s="230">
        <v>173</v>
      </c>
      <c r="B2264" s="230"/>
      <c r="C2264" s="25" t="s">
        <v>2712</v>
      </c>
      <c r="D2264" s="230" t="s">
        <v>2648</v>
      </c>
      <c r="E2264" s="18">
        <v>295</v>
      </c>
      <c r="F2264" s="225">
        <v>1</v>
      </c>
      <c r="G2264" s="445">
        <f t="shared" si="126"/>
        <v>295</v>
      </c>
      <c r="H2264" s="33"/>
      <c r="I2264" s="33"/>
      <c r="J2264" s="33"/>
      <c r="K2264" s="33"/>
      <c r="L2264" s="33"/>
      <c r="M2264" s="33"/>
      <c r="N2264" s="230"/>
      <c r="O2264" s="33"/>
      <c r="P2264" s="50"/>
      <c r="Q2264" s="391"/>
    </row>
    <row r="2265" spans="1:17">
      <c r="A2265" s="230">
        <v>174</v>
      </c>
      <c r="B2265" s="230"/>
      <c r="C2265" s="25" t="s">
        <v>2713</v>
      </c>
      <c r="D2265" s="230" t="s">
        <v>2648</v>
      </c>
      <c r="E2265" s="18">
        <v>295</v>
      </c>
      <c r="F2265" s="225">
        <v>1</v>
      </c>
      <c r="G2265" s="445">
        <f t="shared" si="126"/>
        <v>295</v>
      </c>
      <c r="H2265" s="33"/>
      <c r="I2265" s="33"/>
      <c r="J2265" s="33"/>
      <c r="K2265" s="33"/>
      <c r="L2265" s="33"/>
      <c r="M2265" s="33"/>
      <c r="N2265" s="230"/>
      <c r="O2265" s="33"/>
      <c r="P2265" s="50"/>
      <c r="Q2265" s="391"/>
    </row>
    <row r="2266" spans="1:17">
      <c r="A2266" s="230">
        <v>175</v>
      </c>
      <c r="B2266" s="230"/>
      <c r="C2266" s="25" t="s">
        <v>2714</v>
      </c>
      <c r="D2266" s="230" t="s">
        <v>2648</v>
      </c>
      <c r="E2266" s="18">
        <v>295</v>
      </c>
      <c r="F2266" s="225">
        <v>1</v>
      </c>
      <c r="G2266" s="445">
        <f>E2267*F2266</f>
        <v>295</v>
      </c>
      <c r="H2266" s="33"/>
      <c r="I2266" s="33"/>
      <c r="J2266" s="33"/>
      <c r="K2266" s="33"/>
      <c r="L2266" s="33"/>
      <c r="M2266" s="33"/>
      <c r="N2266" s="230"/>
      <c r="O2266" s="33"/>
      <c r="P2266" s="50"/>
      <c r="Q2266" s="391"/>
    </row>
    <row r="2267" spans="1:17">
      <c r="A2267" s="230">
        <v>176</v>
      </c>
      <c r="B2267" s="230"/>
      <c r="C2267" s="25" t="s">
        <v>2715</v>
      </c>
      <c r="D2267" s="230" t="s">
        <v>2648</v>
      </c>
      <c r="E2267" s="18">
        <v>295</v>
      </c>
      <c r="F2267" s="225">
        <v>1</v>
      </c>
      <c r="G2267" s="445">
        <f>E2267*F2267</f>
        <v>295</v>
      </c>
      <c r="H2267" s="33"/>
      <c r="I2267" s="33"/>
      <c r="J2267" s="33"/>
      <c r="K2267" s="33"/>
      <c r="L2267" s="33"/>
      <c r="M2267" s="33"/>
      <c r="N2267" s="230"/>
      <c r="O2267" s="33"/>
      <c r="P2267" s="50"/>
      <c r="Q2267" s="391"/>
    </row>
    <row r="2268" spans="1:17">
      <c r="A2268" s="230">
        <v>177</v>
      </c>
      <c r="B2268" s="230"/>
      <c r="C2268" s="25" t="s">
        <v>2716</v>
      </c>
      <c r="D2268" s="230" t="s">
        <v>2648</v>
      </c>
      <c r="E2268" s="18">
        <v>393.33</v>
      </c>
      <c r="F2268" s="225">
        <v>1</v>
      </c>
      <c r="G2268" s="445">
        <f t="shared" ref="G2268:G2295" si="127">E2268*F2268</f>
        <v>393.33</v>
      </c>
      <c r="H2268" s="33"/>
      <c r="I2268" s="33"/>
      <c r="J2268" s="33"/>
      <c r="K2268" s="33"/>
      <c r="L2268" s="33"/>
      <c r="M2268" s="33"/>
      <c r="N2268" s="230"/>
      <c r="O2268" s="33"/>
      <c r="P2268" s="50"/>
      <c r="Q2268" s="391"/>
    </row>
    <row r="2269" spans="1:17">
      <c r="A2269" s="230">
        <v>178</v>
      </c>
      <c r="B2269" s="230"/>
      <c r="C2269" s="25" t="s">
        <v>2717</v>
      </c>
      <c r="D2269" s="230" t="s">
        <v>2648</v>
      </c>
      <c r="E2269" s="18">
        <v>393.33</v>
      </c>
      <c r="F2269" s="225">
        <v>1</v>
      </c>
      <c r="G2269" s="445">
        <f t="shared" si="127"/>
        <v>393.33</v>
      </c>
      <c r="H2269" s="33"/>
      <c r="I2269" s="33"/>
      <c r="J2269" s="33"/>
      <c r="K2269" s="33"/>
      <c r="L2269" s="33"/>
      <c r="M2269" s="33"/>
      <c r="N2269" s="230"/>
      <c r="O2269" s="33"/>
      <c r="P2269" s="50"/>
      <c r="Q2269" s="391"/>
    </row>
    <row r="2270" spans="1:17">
      <c r="A2270" s="230">
        <v>179</v>
      </c>
      <c r="B2270" s="230"/>
      <c r="C2270" s="25" t="s">
        <v>2718</v>
      </c>
      <c r="D2270" s="230" t="s">
        <v>2648</v>
      </c>
      <c r="E2270" s="18">
        <v>393.34</v>
      </c>
      <c r="F2270" s="225">
        <v>1</v>
      </c>
      <c r="G2270" s="445">
        <f t="shared" si="127"/>
        <v>393.34</v>
      </c>
      <c r="H2270" s="33"/>
      <c r="I2270" s="33"/>
      <c r="J2270" s="33"/>
      <c r="K2270" s="33"/>
      <c r="L2270" s="33"/>
      <c r="M2270" s="33"/>
      <c r="N2270" s="230"/>
      <c r="O2270" s="33"/>
      <c r="P2270" s="50"/>
      <c r="Q2270" s="391"/>
    </row>
    <row r="2271" spans="1:17">
      <c r="A2271" s="230">
        <v>180</v>
      </c>
      <c r="B2271" s="230"/>
      <c r="C2271" s="25" t="s">
        <v>2719</v>
      </c>
      <c r="D2271" s="230" t="s">
        <v>2648</v>
      </c>
      <c r="E2271" s="18">
        <v>98.33</v>
      </c>
      <c r="F2271" s="225">
        <v>6</v>
      </c>
      <c r="G2271" s="445">
        <f t="shared" si="127"/>
        <v>589.98</v>
      </c>
      <c r="H2271" s="33"/>
      <c r="I2271" s="33"/>
      <c r="J2271" s="33"/>
      <c r="K2271" s="33"/>
      <c r="L2271" s="33"/>
      <c r="M2271" s="33"/>
      <c r="N2271" s="230"/>
      <c r="O2271" s="33"/>
      <c r="P2271" s="50"/>
      <c r="Q2271" s="391"/>
    </row>
    <row r="2272" spans="1:17">
      <c r="A2272" s="230">
        <v>181</v>
      </c>
      <c r="B2272" s="230"/>
      <c r="C2272" s="25" t="s">
        <v>2720</v>
      </c>
      <c r="D2272" s="230" t="s">
        <v>2648</v>
      </c>
      <c r="E2272" s="18">
        <v>590</v>
      </c>
      <c r="F2272" s="225">
        <v>1</v>
      </c>
      <c r="G2272" s="445">
        <f t="shared" si="127"/>
        <v>590</v>
      </c>
      <c r="H2272" s="33"/>
      <c r="I2272" s="33"/>
      <c r="J2272" s="33"/>
      <c r="K2272" s="33"/>
      <c r="L2272" s="33"/>
      <c r="M2272" s="33"/>
      <c r="N2272" s="230"/>
      <c r="O2272" s="33"/>
      <c r="P2272" s="50"/>
      <c r="Q2272" s="391"/>
    </row>
    <row r="2273" spans="1:17">
      <c r="A2273" s="230">
        <v>182</v>
      </c>
      <c r="B2273" s="230"/>
      <c r="C2273" s="25" t="s">
        <v>2721</v>
      </c>
      <c r="D2273" s="230" t="s">
        <v>2648</v>
      </c>
      <c r="E2273" s="18">
        <v>590</v>
      </c>
      <c r="F2273" s="225">
        <v>1</v>
      </c>
      <c r="G2273" s="445">
        <f t="shared" si="127"/>
        <v>590</v>
      </c>
      <c r="H2273" s="33"/>
      <c r="I2273" s="33"/>
      <c r="J2273" s="33"/>
      <c r="K2273" s="33"/>
      <c r="L2273" s="33"/>
      <c r="M2273" s="33"/>
      <c r="N2273" s="230"/>
      <c r="O2273" s="33"/>
      <c r="P2273" s="50"/>
      <c r="Q2273" s="391"/>
    </row>
    <row r="2274" spans="1:17">
      <c r="A2274" s="230">
        <v>183</v>
      </c>
      <c r="B2274" s="230"/>
      <c r="C2274" s="25" t="s">
        <v>2723</v>
      </c>
      <c r="D2274" s="230" t="s">
        <v>2648</v>
      </c>
      <c r="E2274" s="18">
        <v>590</v>
      </c>
      <c r="F2274" s="225">
        <v>1</v>
      </c>
      <c r="G2274" s="445">
        <f t="shared" si="127"/>
        <v>590</v>
      </c>
      <c r="H2274" s="33"/>
      <c r="I2274" s="33"/>
      <c r="J2274" s="33"/>
      <c r="K2274" s="33"/>
      <c r="L2274" s="33"/>
      <c r="M2274" s="33"/>
      <c r="N2274" s="230"/>
      <c r="O2274" s="33"/>
      <c r="P2274" s="50"/>
      <c r="Q2274" s="391"/>
    </row>
    <row r="2275" spans="1:17">
      <c r="A2275" s="230">
        <v>184</v>
      </c>
      <c r="B2275" s="230"/>
      <c r="C2275" s="25" t="s">
        <v>2724</v>
      </c>
      <c r="D2275" s="230" t="s">
        <v>2648</v>
      </c>
      <c r="E2275" s="18">
        <v>295</v>
      </c>
      <c r="F2275" s="225">
        <v>1</v>
      </c>
      <c r="G2275" s="445">
        <f t="shared" si="127"/>
        <v>295</v>
      </c>
      <c r="H2275" s="33"/>
      <c r="I2275" s="33"/>
      <c r="J2275" s="33"/>
      <c r="K2275" s="33"/>
      <c r="L2275" s="33"/>
      <c r="M2275" s="33"/>
      <c r="N2275" s="230"/>
      <c r="O2275" s="33"/>
      <c r="P2275" s="50"/>
      <c r="Q2275" s="391"/>
    </row>
    <row r="2276" spans="1:17">
      <c r="A2276" s="230">
        <v>185</v>
      </c>
      <c r="B2276" s="230"/>
      <c r="C2276" s="25" t="s">
        <v>2725</v>
      </c>
      <c r="D2276" s="230" t="s">
        <v>2648</v>
      </c>
      <c r="E2276" s="18">
        <v>295</v>
      </c>
      <c r="F2276" s="225">
        <v>1</v>
      </c>
      <c r="G2276" s="445">
        <f t="shared" si="127"/>
        <v>295</v>
      </c>
      <c r="H2276" s="33"/>
      <c r="I2276" s="33"/>
      <c r="J2276" s="33"/>
      <c r="K2276" s="33"/>
      <c r="L2276" s="33"/>
      <c r="M2276" s="33"/>
      <c r="N2276" s="230"/>
      <c r="O2276" s="33"/>
      <c r="P2276" s="50"/>
      <c r="Q2276" s="391"/>
    </row>
    <row r="2277" spans="1:17">
      <c r="A2277" s="230">
        <v>186</v>
      </c>
      <c r="B2277" s="230"/>
      <c r="C2277" s="25" t="s">
        <v>2726</v>
      </c>
      <c r="D2277" s="230" t="s">
        <v>2648</v>
      </c>
      <c r="E2277" s="18">
        <v>295</v>
      </c>
      <c r="F2277" s="225">
        <v>1</v>
      </c>
      <c r="G2277" s="445">
        <f t="shared" si="127"/>
        <v>295</v>
      </c>
      <c r="H2277" s="33"/>
      <c r="I2277" s="33"/>
      <c r="J2277" s="33"/>
      <c r="K2277" s="33"/>
      <c r="L2277" s="33"/>
      <c r="M2277" s="33"/>
      <c r="N2277" s="230"/>
      <c r="O2277" s="33"/>
      <c r="P2277" s="50"/>
      <c r="Q2277" s="391"/>
    </row>
    <row r="2278" spans="1:17">
      <c r="A2278" s="230">
        <v>187</v>
      </c>
      <c r="B2278" s="230"/>
      <c r="C2278" s="25" t="s">
        <v>2727</v>
      </c>
      <c r="D2278" s="230" t="s">
        <v>2648</v>
      </c>
      <c r="E2278" s="18">
        <v>295</v>
      </c>
      <c r="F2278" s="225">
        <v>1</v>
      </c>
      <c r="G2278" s="445">
        <f t="shared" si="127"/>
        <v>295</v>
      </c>
      <c r="H2278" s="33"/>
      <c r="I2278" s="33"/>
      <c r="J2278" s="33"/>
      <c r="K2278" s="33"/>
      <c r="L2278" s="33"/>
      <c r="M2278" s="33"/>
      <c r="N2278" s="230"/>
      <c r="O2278" s="33"/>
      <c r="P2278" s="50"/>
      <c r="Q2278" s="391"/>
    </row>
    <row r="2279" spans="1:17">
      <c r="A2279" s="230">
        <v>188</v>
      </c>
      <c r="B2279" s="230"/>
      <c r="C2279" s="25" t="s">
        <v>2729</v>
      </c>
      <c r="D2279" s="230" t="s">
        <v>2648</v>
      </c>
      <c r="E2279" s="18">
        <v>105</v>
      </c>
      <c r="F2279" s="225">
        <v>1</v>
      </c>
      <c r="G2279" s="445">
        <f t="shared" si="127"/>
        <v>105</v>
      </c>
      <c r="H2279" s="33"/>
      <c r="I2279" s="33"/>
      <c r="J2279" s="33"/>
      <c r="K2279" s="33"/>
      <c r="L2279" s="33"/>
      <c r="M2279" s="33"/>
      <c r="N2279" s="230"/>
      <c r="O2279" s="33"/>
      <c r="P2279" s="50"/>
      <c r="Q2279" s="391"/>
    </row>
    <row r="2280" spans="1:17">
      <c r="A2280" s="230">
        <v>189</v>
      </c>
      <c r="B2280" s="444"/>
      <c r="C2280" s="25" t="s">
        <v>2736</v>
      </c>
      <c r="D2280" s="230" t="s">
        <v>2648</v>
      </c>
      <c r="E2280" s="18">
        <v>835.86599999999999</v>
      </c>
      <c r="F2280" s="225">
        <v>5</v>
      </c>
      <c r="G2280" s="445">
        <f t="shared" si="127"/>
        <v>4179.33</v>
      </c>
      <c r="H2280" s="33"/>
      <c r="I2280" s="33"/>
      <c r="J2280" s="33"/>
      <c r="K2280" s="33"/>
      <c r="L2280" s="33"/>
      <c r="M2280" s="33"/>
      <c r="N2280" s="230"/>
      <c r="O2280" s="33"/>
      <c r="P2280" s="50"/>
      <c r="Q2280" s="391"/>
    </row>
    <row r="2281" spans="1:17">
      <c r="A2281" s="230">
        <v>190</v>
      </c>
      <c r="B2281" s="444" t="s">
        <v>2737</v>
      </c>
      <c r="C2281" s="25" t="s">
        <v>2738</v>
      </c>
      <c r="D2281" s="230" t="s">
        <v>2648</v>
      </c>
      <c r="E2281" s="18">
        <v>98.317499999999995</v>
      </c>
      <c r="F2281" s="225">
        <v>8</v>
      </c>
      <c r="G2281" s="445">
        <f t="shared" si="127"/>
        <v>786.54</v>
      </c>
      <c r="H2281" s="33"/>
      <c r="I2281" s="33"/>
      <c r="J2281" s="33"/>
      <c r="K2281" s="33"/>
      <c r="L2281" s="33"/>
      <c r="M2281" s="33"/>
      <c r="N2281" s="230"/>
      <c r="O2281" s="33"/>
      <c r="P2281" s="50"/>
      <c r="Q2281" s="391"/>
    </row>
    <row r="2282" spans="1:17">
      <c r="A2282" s="230">
        <v>191</v>
      </c>
      <c r="B2282" s="444" t="s">
        <v>2733</v>
      </c>
      <c r="C2282" s="25" t="s">
        <v>2734</v>
      </c>
      <c r="D2282" s="230" t="s">
        <v>2648</v>
      </c>
      <c r="E2282" s="18">
        <v>98.317999999999998</v>
      </c>
      <c r="F2282" s="225">
        <v>5</v>
      </c>
      <c r="G2282" s="445">
        <f t="shared" si="127"/>
        <v>491.59</v>
      </c>
      <c r="H2282" s="33"/>
      <c r="I2282" s="33"/>
      <c r="J2282" s="33"/>
      <c r="K2282" s="33"/>
      <c r="L2282" s="33"/>
      <c r="M2282" s="33"/>
      <c r="N2282" s="230"/>
      <c r="O2282" s="33"/>
      <c r="P2282" s="50"/>
      <c r="Q2282" s="391"/>
    </row>
    <row r="2283" spans="1:17">
      <c r="A2283" s="230">
        <v>192</v>
      </c>
      <c r="B2283" s="230"/>
      <c r="C2283" s="25" t="s">
        <v>2739</v>
      </c>
      <c r="D2283" s="230" t="s">
        <v>2648</v>
      </c>
      <c r="E2283" s="18">
        <v>1180</v>
      </c>
      <c r="F2283" s="225">
        <v>1</v>
      </c>
      <c r="G2283" s="445">
        <f t="shared" si="127"/>
        <v>1180</v>
      </c>
      <c r="H2283" s="33"/>
      <c r="I2283" s="33"/>
      <c r="J2283" s="33"/>
      <c r="K2283" s="33"/>
      <c r="L2283" s="33"/>
      <c r="M2283" s="33"/>
      <c r="N2283" s="230"/>
      <c r="O2283" s="33"/>
      <c r="P2283" s="50"/>
      <c r="Q2283" s="391"/>
    </row>
    <row r="2284" spans="1:17">
      <c r="A2284" s="230">
        <v>193</v>
      </c>
      <c r="B2284" s="230" t="s">
        <v>2740</v>
      </c>
      <c r="C2284" s="25" t="s">
        <v>2741</v>
      </c>
      <c r="D2284" s="230" t="s">
        <v>2648</v>
      </c>
      <c r="E2284" s="18">
        <v>1770</v>
      </c>
      <c r="F2284" s="225">
        <v>1</v>
      </c>
      <c r="G2284" s="445">
        <f t="shared" si="127"/>
        <v>1770</v>
      </c>
      <c r="H2284" s="33"/>
      <c r="I2284" s="33"/>
      <c r="J2284" s="33"/>
      <c r="K2284" s="33"/>
      <c r="L2284" s="33"/>
      <c r="M2284" s="33"/>
      <c r="N2284" s="230"/>
      <c r="O2284" s="33"/>
      <c r="P2284" s="50"/>
      <c r="Q2284" s="391"/>
    </row>
    <row r="2285" spans="1:17" ht="25.5">
      <c r="A2285" s="230">
        <v>194</v>
      </c>
      <c r="B2285" s="230" t="s">
        <v>2742</v>
      </c>
      <c r="C2285" s="25" t="s">
        <v>2743</v>
      </c>
      <c r="D2285" s="230" t="s">
        <v>2648</v>
      </c>
      <c r="E2285" s="18">
        <v>1770</v>
      </c>
      <c r="F2285" s="225">
        <v>1</v>
      </c>
      <c r="G2285" s="445">
        <f t="shared" si="127"/>
        <v>1770</v>
      </c>
      <c r="H2285" s="33"/>
      <c r="I2285" s="33"/>
      <c r="J2285" s="33"/>
      <c r="K2285" s="33"/>
      <c r="L2285" s="33"/>
      <c r="M2285" s="33"/>
      <c r="N2285" s="230"/>
      <c r="O2285" s="33"/>
      <c r="P2285" s="50"/>
      <c r="Q2285" s="391"/>
    </row>
    <row r="2286" spans="1:17" ht="25.5">
      <c r="A2286" s="230">
        <v>195</v>
      </c>
      <c r="B2286" s="230" t="s">
        <v>2744</v>
      </c>
      <c r="C2286" s="25" t="s">
        <v>2745</v>
      </c>
      <c r="D2286" s="230" t="s">
        <v>2648</v>
      </c>
      <c r="E2286" s="18">
        <v>1180</v>
      </c>
      <c r="F2286" s="225">
        <v>1</v>
      </c>
      <c r="G2286" s="445">
        <f t="shared" si="127"/>
        <v>1180</v>
      </c>
      <c r="H2286" s="33"/>
      <c r="I2286" s="33"/>
      <c r="J2286" s="33"/>
      <c r="K2286" s="33"/>
      <c r="L2286" s="33"/>
      <c r="M2286" s="33"/>
      <c r="N2286" s="230"/>
      <c r="O2286" s="33"/>
      <c r="P2286" s="50"/>
      <c r="Q2286" s="391"/>
    </row>
    <row r="2287" spans="1:17">
      <c r="A2287" s="230">
        <v>196</v>
      </c>
      <c r="B2287" s="230" t="s">
        <v>2746</v>
      </c>
      <c r="C2287" s="25" t="s">
        <v>2747</v>
      </c>
      <c r="D2287" s="230" t="s">
        <v>2648</v>
      </c>
      <c r="E2287" s="18">
        <v>1180</v>
      </c>
      <c r="F2287" s="225">
        <v>1</v>
      </c>
      <c r="G2287" s="445">
        <f t="shared" si="127"/>
        <v>1180</v>
      </c>
      <c r="H2287" s="33"/>
      <c r="I2287" s="33"/>
      <c r="J2287" s="33"/>
      <c r="K2287" s="33"/>
      <c r="L2287" s="33"/>
      <c r="M2287" s="33"/>
      <c r="N2287" s="230"/>
      <c r="O2287" s="33"/>
      <c r="P2287" s="50"/>
      <c r="Q2287" s="391"/>
    </row>
    <row r="2288" spans="1:17">
      <c r="A2288" s="230">
        <v>197</v>
      </c>
      <c r="B2288" s="230"/>
      <c r="C2288" s="25" t="s">
        <v>2748</v>
      </c>
      <c r="D2288" s="230" t="s">
        <v>2648</v>
      </c>
      <c r="E2288" s="18">
        <v>1180</v>
      </c>
      <c r="F2288" s="225">
        <v>1</v>
      </c>
      <c r="G2288" s="445">
        <f t="shared" si="127"/>
        <v>1180</v>
      </c>
      <c r="H2288" s="33"/>
      <c r="I2288" s="33"/>
      <c r="J2288" s="33"/>
      <c r="K2288" s="33"/>
      <c r="L2288" s="33"/>
      <c r="M2288" s="33"/>
      <c r="N2288" s="230"/>
      <c r="O2288" s="33"/>
      <c r="P2288" s="50"/>
      <c r="Q2288" s="391"/>
    </row>
    <row r="2289" spans="1:17">
      <c r="A2289" s="230">
        <v>198</v>
      </c>
      <c r="B2289" s="230" t="s">
        <v>2749</v>
      </c>
      <c r="C2289" s="25" t="s">
        <v>2750</v>
      </c>
      <c r="D2289" s="230" t="s">
        <v>2648</v>
      </c>
      <c r="E2289" s="18">
        <v>1180</v>
      </c>
      <c r="F2289" s="225">
        <v>1</v>
      </c>
      <c r="G2289" s="445">
        <f t="shared" si="127"/>
        <v>1180</v>
      </c>
      <c r="H2289" s="33"/>
      <c r="I2289" s="33"/>
      <c r="J2289" s="33"/>
      <c r="K2289" s="33"/>
      <c r="L2289" s="33"/>
      <c r="M2289" s="33"/>
      <c r="N2289" s="230"/>
      <c r="O2289" s="33"/>
      <c r="P2289" s="50"/>
      <c r="Q2289" s="391"/>
    </row>
    <row r="2290" spans="1:17">
      <c r="A2290" s="230">
        <v>199</v>
      </c>
      <c r="B2290" s="444" t="s">
        <v>2751</v>
      </c>
      <c r="C2290" s="25" t="s">
        <v>2752</v>
      </c>
      <c r="D2290" s="230" t="s">
        <v>2648</v>
      </c>
      <c r="E2290" s="18">
        <v>1180</v>
      </c>
      <c r="F2290" s="225">
        <v>1</v>
      </c>
      <c r="G2290" s="445">
        <f t="shared" si="127"/>
        <v>1180</v>
      </c>
      <c r="H2290" s="33"/>
      <c r="I2290" s="33"/>
      <c r="J2290" s="33"/>
      <c r="K2290" s="33"/>
      <c r="L2290" s="33"/>
      <c r="M2290" s="33"/>
      <c r="N2290" s="230"/>
      <c r="O2290" s="33"/>
      <c r="P2290" s="50"/>
      <c r="Q2290" s="391"/>
    </row>
    <row r="2291" spans="1:17">
      <c r="A2291" s="230">
        <v>200</v>
      </c>
      <c r="B2291" s="230"/>
      <c r="C2291" s="25" t="s">
        <v>2753</v>
      </c>
      <c r="D2291" s="230" t="s">
        <v>2648</v>
      </c>
      <c r="E2291" s="18">
        <v>1180</v>
      </c>
      <c r="F2291" s="225">
        <v>1</v>
      </c>
      <c r="G2291" s="445">
        <f t="shared" si="127"/>
        <v>1180</v>
      </c>
      <c r="H2291" s="33"/>
      <c r="I2291" s="33"/>
      <c r="J2291" s="33"/>
      <c r="K2291" s="33"/>
      <c r="L2291" s="33"/>
      <c r="M2291" s="33"/>
      <c r="N2291" s="230"/>
      <c r="O2291" s="33"/>
      <c r="P2291" s="50"/>
      <c r="Q2291" s="391"/>
    </row>
    <row r="2292" spans="1:17">
      <c r="A2292" s="230">
        <v>201</v>
      </c>
      <c r="B2292" s="230"/>
      <c r="C2292" s="25" t="s">
        <v>2754</v>
      </c>
      <c r="D2292" s="230" t="s">
        <v>2648</v>
      </c>
      <c r="E2292" s="18">
        <v>4248</v>
      </c>
      <c r="F2292" s="225">
        <v>1</v>
      </c>
      <c r="G2292" s="445">
        <f t="shared" si="127"/>
        <v>4248</v>
      </c>
      <c r="H2292" s="33"/>
      <c r="I2292" s="33"/>
      <c r="J2292" s="33"/>
      <c r="K2292" s="33"/>
      <c r="L2292" s="33"/>
      <c r="M2292" s="33"/>
      <c r="N2292" s="230"/>
      <c r="O2292" s="33"/>
      <c r="P2292" s="50"/>
      <c r="Q2292" s="391"/>
    </row>
    <row r="2293" spans="1:17">
      <c r="A2293" s="230">
        <v>202</v>
      </c>
      <c r="B2293" s="230"/>
      <c r="C2293" s="25" t="s">
        <v>2755</v>
      </c>
      <c r="D2293" s="230" t="s">
        <v>2648</v>
      </c>
      <c r="E2293" s="18">
        <v>4720</v>
      </c>
      <c r="F2293" s="225">
        <v>1</v>
      </c>
      <c r="G2293" s="445">
        <f t="shared" si="127"/>
        <v>4720</v>
      </c>
      <c r="H2293" s="33"/>
      <c r="I2293" s="33"/>
      <c r="J2293" s="33"/>
      <c r="K2293" s="33"/>
      <c r="L2293" s="33"/>
      <c r="M2293" s="33"/>
      <c r="N2293" s="230"/>
      <c r="O2293" s="33"/>
      <c r="P2293" s="50"/>
      <c r="Q2293" s="391"/>
    </row>
    <row r="2294" spans="1:17">
      <c r="A2294" s="230">
        <v>203</v>
      </c>
      <c r="B2294" s="230"/>
      <c r="C2294" s="25" t="s">
        <v>2756</v>
      </c>
      <c r="D2294" s="230" t="s">
        <v>2648</v>
      </c>
      <c r="E2294" s="18">
        <v>4720</v>
      </c>
      <c r="F2294" s="225">
        <v>1</v>
      </c>
      <c r="G2294" s="445">
        <f t="shared" si="127"/>
        <v>4720</v>
      </c>
      <c r="H2294" s="33"/>
      <c r="I2294" s="33"/>
      <c r="J2294" s="33"/>
      <c r="K2294" s="33"/>
      <c r="L2294" s="33"/>
      <c r="M2294" s="33"/>
      <c r="N2294" s="230"/>
      <c r="O2294" s="33"/>
      <c r="P2294" s="50"/>
      <c r="Q2294" s="391"/>
    </row>
    <row r="2295" spans="1:17" ht="25.5">
      <c r="A2295" s="230">
        <v>204</v>
      </c>
      <c r="B2295" s="230"/>
      <c r="C2295" s="16" t="s">
        <v>2757</v>
      </c>
      <c r="D2295" s="230" t="s">
        <v>2648</v>
      </c>
      <c r="E2295" s="18">
        <v>4248</v>
      </c>
      <c r="F2295" s="225">
        <v>1</v>
      </c>
      <c r="G2295" s="445">
        <f t="shared" si="127"/>
        <v>4248</v>
      </c>
      <c r="H2295" s="33"/>
      <c r="I2295" s="33"/>
      <c r="J2295" s="33"/>
      <c r="K2295" s="33"/>
      <c r="L2295" s="33"/>
      <c r="M2295" s="33"/>
      <c r="N2295" s="230"/>
      <c r="O2295" s="33"/>
      <c r="P2295" s="50"/>
      <c r="Q2295" s="391"/>
    </row>
    <row r="2296" spans="1:17">
      <c r="A2296" s="230">
        <v>205</v>
      </c>
      <c r="B2296" s="230"/>
      <c r="C2296" s="16" t="s">
        <v>2758</v>
      </c>
      <c r="D2296" s="230" t="s">
        <v>2648</v>
      </c>
      <c r="E2296" s="18">
        <v>118</v>
      </c>
      <c r="F2296" s="225">
        <v>1</v>
      </c>
      <c r="G2296" s="445">
        <f>E2296*F2296</f>
        <v>118</v>
      </c>
      <c r="H2296" s="33"/>
      <c r="I2296" s="33"/>
      <c r="J2296" s="33"/>
      <c r="K2296" s="33"/>
      <c r="L2296" s="33"/>
      <c r="M2296" s="33"/>
      <c r="N2296" s="230"/>
      <c r="O2296" s="33"/>
      <c r="P2296" s="50"/>
      <c r="Q2296" s="391"/>
    </row>
    <row r="2297" spans="1:17">
      <c r="A2297" s="230">
        <v>206</v>
      </c>
      <c r="B2297" s="230"/>
      <c r="C2297" s="16" t="s">
        <v>2759</v>
      </c>
      <c r="D2297" s="230" t="s">
        <v>2648</v>
      </c>
      <c r="E2297" s="18">
        <v>118</v>
      </c>
      <c r="F2297" s="225">
        <v>1</v>
      </c>
      <c r="G2297" s="445">
        <f>E2297*F2297</f>
        <v>118</v>
      </c>
      <c r="H2297" s="33"/>
      <c r="I2297" s="33"/>
      <c r="J2297" s="33"/>
      <c r="K2297" s="33"/>
      <c r="L2297" s="33"/>
      <c r="M2297" s="33"/>
      <c r="N2297" s="230"/>
      <c r="O2297" s="33"/>
      <c r="P2297" s="50"/>
      <c r="Q2297" s="391"/>
    </row>
    <row r="2298" spans="1:17">
      <c r="A2298" s="230">
        <v>207</v>
      </c>
      <c r="B2298" s="444" t="s">
        <v>1753</v>
      </c>
      <c r="C2298" s="16" t="s">
        <v>2760</v>
      </c>
      <c r="D2298" s="230" t="s">
        <v>2648</v>
      </c>
      <c r="E2298" s="18">
        <v>118</v>
      </c>
      <c r="F2298" s="225">
        <v>1</v>
      </c>
      <c r="G2298" s="445">
        <f t="shared" ref="G2298:G2319" si="128">E2298*F2298</f>
        <v>118</v>
      </c>
      <c r="H2298" s="33"/>
      <c r="I2298" s="33"/>
      <c r="J2298" s="33"/>
      <c r="K2298" s="33"/>
      <c r="L2298" s="33"/>
      <c r="M2298" s="33"/>
      <c r="N2298" s="230"/>
      <c r="O2298" s="33"/>
      <c r="P2298" s="50"/>
      <c r="Q2298" s="391"/>
    </row>
    <row r="2299" spans="1:17">
      <c r="A2299" s="230">
        <v>208</v>
      </c>
      <c r="B2299" s="391" t="s">
        <v>2761</v>
      </c>
      <c r="C2299" s="16" t="s">
        <v>2762</v>
      </c>
      <c r="D2299" s="230" t="s">
        <v>2648</v>
      </c>
      <c r="E2299" s="18">
        <v>118</v>
      </c>
      <c r="F2299" s="225">
        <v>1</v>
      </c>
      <c r="G2299" s="445">
        <f t="shared" si="128"/>
        <v>118</v>
      </c>
      <c r="H2299" s="33"/>
      <c r="I2299" s="33"/>
      <c r="J2299" s="33"/>
      <c r="K2299" s="33"/>
      <c r="L2299" s="33"/>
      <c r="M2299" s="33"/>
      <c r="N2299" s="230"/>
      <c r="O2299" s="33"/>
      <c r="P2299" s="50"/>
      <c r="Q2299" s="391"/>
    </row>
    <row r="2300" spans="1:17">
      <c r="A2300" s="230">
        <v>209</v>
      </c>
      <c r="B2300" s="230" t="s">
        <v>2763</v>
      </c>
      <c r="C2300" s="16" t="s">
        <v>2764</v>
      </c>
      <c r="D2300" s="230" t="s">
        <v>2648</v>
      </c>
      <c r="E2300" s="18">
        <v>118</v>
      </c>
      <c r="F2300" s="225">
        <v>2</v>
      </c>
      <c r="G2300" s="445">
        <f t="shared" si="128"/>
        <v>236</v>
      </c>
      <c r="H2300" s="33"/>
      <c r="I2300" s="33"/>
      <c r="J2300" s="33"/>
      <c r="K2300" s="33"/>
      <c r="L2300" s="33"/>
      <c r="M2300" s="33"/>
      <c r="N2300" s="230"/>
      <c r="O2300" s="33"/>
      <c r="P2300" s="50"/>
      <c r="Q2300" s="391"/>
    </row>
    <row r="2301" spans="1:17">
      <c r="A2301" s="230">
        <v>210</v>
      </c>
      <c r="B2301" s="230"/>
      <c r="C2301" s="16" t="s">
        <v>2765</v>
      </c>
      <c r="D2301" s="230" t="s">
        <v>2648</v>
      </c>
      <c r="E2301" s="18">
        <v>118</v>
      </c>
      <c r="F2301" s="225">
        <v>1</v>
      </c>
      <c r="G2301" s="445">
        <f t="shared" si="128"/>
        <v>118</v>
      </c>
      <c r="H2301" s="33"/>
      <c r="I2301" s="33"/>
      <c r="J2301" s="33"/>
      <c r="K2301" s="33"/>
      <c r="L2301" s="33"/>
      <c r="M2301" s="33"/>
      <c r="N2301" s="230"/>
      <c r="O2301" s="33"/>
      <c r="P2301" s="50"/>
      <c r="Q2301" s="391"/>
    </row>
    <row r="2302" spans="1:17">
      <c r="A2302" s="230">
        <v>211</v>
      </c>
      <c r="B2302" s="230"/>
      <c r="C2302" s="16" t="s">
        <v>2766</v>
      </c>
      <c r="D2302" s="230" t="s">
        <v>2648</v>
      </c>
      <c r="E2302" s="18">
        <v>118</v>
      </c>
      <c r="F2302" s="225">
        <v>1</v>
      </c>
      <c r="G2302" s="445">
        <f t="shared" si="128"/>
        <v>118</v>
      </c>
      <c r="H2302" s="33"/>
      <c r="I2302" s="33"/>
      <c r="J2302" s="33"/>
      <c r="K2302" s="33"/>
      <c r="L2302" s="33"/>
      <c r="M2302" s="33"/>
      <c r="N2302" s="230"/>
      <c r="O2302" s="33"/>
      <c r="P2302" s="50"/>
      <c r="Q2302" s="391"/>
    </row>
    <row r="2303" spans="1:17">
      <c r="A2303" s="230">
        <v>212</v>
      </c>
      <c r="B2303" s="230"/>
      <c r="C2303" s="16" t="s">
        <v>2767</v>
      </c>
      <c r="D2303" s="230" t="s">
        <v>2648</v>
      </c>
      <c r="E2303" s="18">
        <v>118</v>
      </c>
      <c r="F2303" s="450">
        <v>1</v>
      </c>
      <c r="G2303" s="445">
        <f t="shared" si="128"/>
        <v>118</v>
      </c>
      <c r="H2303" s="33"/>
      <c r="I2303" s="33"/>
      <c r="J2303" s="33"/>
      <c r="K2303" s="33"/>
      <c r="L2303" s="33"/>
      <c r="M2303" s="33"/>
      <c r="N2303" s="230"/>
      <c r="O2303" s="33"/>
      <c r="P2303" s="50"/>
      <c r="Q2303" s="391"/>
    </row>
    <row r="2304" spans="1:17">
      <c r="A2304" s="230">
        <v>213</v>
      </c>
      <c r="B2304" s="444" t="s">
        <v>2768</v>
      </c>
      <c r="C2304" s="16" t="s">
        <v>2769</v>
      </c>
      <c r="D2304" s="230" t="s">
        <v>2648</v>
      </c>
      <c r="E2304" s="18">
        <v>118</v>
      </c>
      <c r="F2304" s="225">
        <v>1</v>
      </c>
      <c r="G2304" s="445">
        <f t="shared" si="128"/>
        <v>118</v>
      </c>
      <c r="H2304" s="33"/>
      <c r="I2304" s="33"/>
      <c r="J2304" s="33"/>
      <c r="K2304" s="33"/>
      <c r="L2304" s="33"/>
      <c r="M2304" s="33"/>
      <c r="N2304" s="230"/>
      <c r="O2304" s="33"/>
      <c r="P2304" s="50"/>
      <c r="Q2304" s="391"/>
    </row>
    <row r="2305" spans="1:17">
      <c r="A2305" s="230">
        <v>214</v>
      </c>
      <c r="B2305" s="391" t="s">
        <v>2770</v>
      </c>
      <c r="C2305" s="16" t="s">
        <v>2771</v>
      </c>
      <c r="D2305" s="230" t="s">
        <v>2648</v>
      </c>
      <c r="E2305" s="18">
        <v>118</v>
      </c>
      <c r="F2305" s="225">
        <v>1</v>
      </c>
      <c r="G2305" s="445">
        <f t="shared" si="128"/>
        <v>118</v>
      </c>
      <c r="H2305" s="33"/>
      <c r="I2305" s="33"/>
      <c r="J2305" s="33"/>
      <c r="K2305" s="33"/>
      <c r="L2305" s="33"/>
      <c r="M2305" s="33"/>
      <c r="N2305" s="230"/>
      <c r="O2305" s="33"/>
      <c r="P2305" s="50"/>
      <c r="Q2305" s="391"/>
    </row>
    <row r="2306" spans="1:17">
      <c r="A2306" s="230">
        <v>215</v>
      </c>
      <c r="B2306" s="444" t="s">
        <v>2697</v>
      </c>
      <c r="C2306" s="16" t="s">
        <v>2772</v>
      </c>
      <c r="D2306" s="230" t="s">
        <v>2648</v>
      </c>
      <c r="E2306" s="18">
        <v>118</v>
      </c>
      <c r="F2306" s="225">
        <v>1</v>
      </c>
      <c r="G2306" s="445">
        <f t="shared" si="128"/>
        <v>118</v>
      </c>
      <c r="H2306" s="33"/>
      <c r="I2306" s="33"/>
      <c r="J2306" s="33"/>
      <c r="K2306" s="33"/>
      <c r="L2306" s="33"/>
      <c r="M2306" s="33"/>
      <c r="N2306" s="230"/>
      <c r="O2306" s="33"/>
      <c r="P2306" s="50"/>
      <c r="Q2306" s="391"/>
    </row>
    <row r="2307" spans="1:17">
      <c r="A2307" s="230">
        <v>216</v>
      </c>
      <c r="B2307" s="230" t="s">
        <v>2773</v>
      </c>
      <c r="C2307" s="16" t="s">
        <v>2774</v>
      </c>
      <c r="D2307" s="230" t="s">
        <v>2648</v>
      </c>
      <c r="E2307" s="18">
        <v>118</v>
      </c>
      <c r="F2307" s="225">
        <v>1</v>
      </c>
      <c r="G2307" s="445">
        <f t="shared" si="128"/>
        <v>118</v>
      </c>
      <c r="H2307" s="33"/>
      <c r="I2307" s="33"/>
      <c r="J2307" s="33"/>
      <c r="K2307" s="33"/>
      <c r="L2307" s="33"/>
      <c r="M2307" s="33"/>
      <c r="N2307" s="230"/>
      <c r="O2307" s="33"/>
      <c r="P2307" s="50"/>
      <c r="Q2307" s="391"/>
    </row>
    <row r="2308" spans="1:17">
      <c r="A2308" s="230">
        <v>217</v>
      </c>
      <c r="B2308" s="230"/>
      <c r="C2308" s="16" t="s">
        <v>2775</v>
      </c>
      <c r="D2308" s="230" t="s">
        <v>2648</v>
      </c>
      <c r="E2308" s="18">
        <v>118</v>
      </c>
      <c r="F2308" s="225">
        <v>1</v>
      </c>
      <c r="G2308" s="445">
        <f t="shared" si="128"/>
        <v>118</v>
      </c>
      <c r="H2308" s="33"/>
      <c r="I2308" s="33"/>
      <c r="J2308" s="33"/>
      <c r="K2308" s="33"/>
      <c r="L2308" s="33"/>
      <c r="M2308" s="33"/>
      <c r="N2308" s="230"/>
      <c r="O2308" s="33"/>
      <c r="P2308" s="50"/>
      <c r="Q2308" s="391"/>
    </row>
    <row r="2309" spans="1:17">
      <c r="A2309" s="230">
        <v>218</v>
      </c>
      <c r="B2309" s="230"/>
      <c r="C2309" s="16" t="s">
        <v>2776</v>
      </c>
      <c r="D2309" s="230" t="s">
        <v>2648</v>
      </c>
      <c r="E2309" s="18">
        <v>118</v>
      </c>
      <c r="F2309" s="225">
        <v>1</v>
      </c>
      <c r="G2309" s="445">
        <f t="shared" si="128"/>
        <v>118</v>
      </c>
      <c r="H2309" s="33"/>
      <c r="I2309" s="33"/>
      <c r="J2309" s="33"/>
      <c r="K2309" s="33"/>
      <c r="L2309" s="33"/>
      <c r="M2309" s="33"/>
      <c r="N2309" s="230"/>
      <c r="O2309" s="33"/>
      <c r="P2309" s="50"/>
      <c r="Q2309" s="391"/>
    </row>
    <row r="2310" spans="1:17">
      <c r="A2310" s="230">
        <v>219</v>
      </c>
      <c r="B2310" s="230" t="s">
        <v>2078</v>
      </c>
      <c r="C2310" s="16" t="s">
        <v>2777</v>
      </c>
      <c r="D2310" s="230" t="s">
        <v>2648</v>
      </c>
      <c r="E2310" s="18">
        <v>118</v>
      </c>
      <c r="F2310" s="225">
        <v>1</v>
      </c>
      <c r="G2310" s="445">
        <f t="shared" si="128"/>
        <v>118</v>
      </c>
      <c r="H2310" s="33"/>
      <c r="I2310" s="33"/>
      <c r="J2310" s="33"/>
      <c r="K2310" s="33"/>
      <c r="L2310" s="33"/>
      <c r="M2310" s="33"/>
      <c r="N2310" s="230"/>
      <c r="O2310" s="33"/>
      <c r="P2310" s="50"/>
      <c r="Q2310" s="391"/>
    </row>
    <row r="2311" spans="1:17">
      <c r="A2311" s="230">
        <v>220</v>
      </c>
      <c r="B2311" s="230"/>
      <c r="C2311" s="16" t="s">
        <v>2778</v>
      </c>
      <c r="D2311" s="230" t="s">
        <v>2648</v>
      </c>
      <c r="E2311" s="18">
        <v>118</v>
      </c>
      <c r="F2311" s="225">
        <v>1</v>
      </c>
      <c r="G2311" s="445">
        <f t="shared" si="128"/>
        <v>118</v>
      </c>
      <c r="H2311" s="33"/>
      <c r="I2311" s="33"/>
      <c r="J2311" s="33"/>
      <c r="K2311" s="33"/>
      <c r="L2311" s="33"/>
      <c r="M2311" s="33"/>
      <c r="N2311" s="230"/>
      <c r="O2311" s="33"/>
      <c r="P2311" s="50"/>
      <c r="Q2311" s="391"/>
    </row>
    <row r="2312" spans="1:17">
      <c r="A2312" s="230">
        <v>221</v>
      </c>
      <c r="B2312" s="230" t="s">
        <v>2779</v>
      </c>
      <c r="C2312" s="16" t="s">
        <v>2780</v>
      </c>
      <c r="D2312" s="230" t="s">
        <v>2648</v>
      </c>
      <c r="E2312" s="18">
        <v>118</v>
      </c>
      <c r="F2312" s="225">
        <v>1</v>
      </c>
      <c r="G2312" s="445">
        <f t="shared" si="128"/>
        <v>118</v>
      </c>
      <c r="H2312" s="33"/>
      <c r="I2312" s="33"/>
      <c r="J2312" s="33"/>
      <c r="K2312" s="33"/>
      <c r="L2312" s="33"/>
      <c r="M2312" s="33"/>
      <c r="N2312" s="230"/>
      <c r="O2312" s="33"/>
      <c r="P2312" s="50"/>
      <c r="Q2312" s="391"/>
    </row>
    <row r="2313" spans="1:17">
      <c r="A2313" s="230">
        <v>222</v>
      </c>
      <c r="B2313" s="230"/>
      <c r="C2313" s="16" t="s">
        <v>2781</v>
      </c>
      <c r="D2313" s="230" t="s">
        <v>2648</v>
      </c>
      <c r="E2313" s="18">
        <v>118</v>
      </c>
      <c r="F2313" s="225">
        <v>1</v>
      </c>
      <c r="G2313" s="445">
        <f t="shared" si="128"/>
        <v>118</v>
      </c>
      <c r="H2313" s="33"/>
      <c r="I2313" s="33"/>
      <c r="J2313" s="33"/>
      <c r="K2313" s="33"/>
      <c r="L2313" s="33"/>
      <c r="M2313" s="33"/>
      <c r="N2313" s="230"/>
      <c r="O2313" s="33"/>
      <c r="P2313" s="50"/>
      <c r="Q2313" s="391"/>
    </row>
    <row r="2314" spans="1:17">
      <c r="A2314" s="230">
        <v>223</v>
      </c>
      <c r="B2314" s="444" t="s">
        <v>2782</v>
      </c>
      <c r="C2314" s="16" t="s">
        <v>2783</v>
      </c>
      <c r="D2314" s="230" t="s">
        <v>2648</v>
      </c>
      <c r="E2314" s="18">
        <v>118</v>
      </c>
      <c r="F2314" s="225">
        <v>1</v>
      </c>
      <c r="G2314" s="445">
        <f t="shared" si="128"/>
        <v>118</v>
      </c>
      <c r="H2314" s="33"/>
      <c r="I2314" s="33"/>
      <c r="J2314" s="33"/>
      <c r="K2314" s="33"/>
      <c r="L2314" s="33"/>
      <c r="M2314" s="33"/>
      <c r="N2314" s="230"/>
      <c r="O2314" s="33"/>
      <c r="P2314" s="50"/>
      <c r="Q2314" s="391"/>
    </row>
    <row r="2315" spans="1:17">
      <c r="A2315" s="230">
        <v>224</v>
      </c>
      <c r="B2315" s="444" t="s">
        <v>2784</v>
      </c>
      <c r="C2315" s="16" t="s">
        <v>2785</v>
      </c>
      <c r="D2315" s="230" t="s">
        <v>2648</v>
      </c>
      <c r="E2315" s="18">
        <v>118</v>
      </c>
      <c r="F2315" s="225">
        <v>1</v>
      </c>
      <c r="G2315" s="445">
        <f t="shared" si="128"/>
        <v>118</v>
      </c>
      <c r="H2315" s="33"/>
      <c r="I2315" s="33"/>
      <c r="J2315" s="33"/>
      <c r="K2315" s="33"/>
      <c r="L2315" s="33"/>
      <c r="M2315" s="33"/>
      <c r="N2315" s="230"/>
      <c r="O2315" s="33"/>
      <c r="P2315" s="50"/>
      <c r="Q2315" s="391"/>
    </row>
    <row r="2316" spans="1:17">
      <c r="A2316" s="230">
        <v>225</v>
      </c>
      <c r="B2316" s="444"/>
      <c r="C2316" s="16" t="s">
        <v>2786</v>
      </c>
      <c r="D2316" s="230" t="s">
        <v>2648</v>
      </c>
      <c r="E2316" s="18">
        <v>118</v>
      </c>
      <c r="F2316" s="225">
        <v>1</v>
      </c>
      <c r="G2316" s="445">
        <f t="shared" si="128"/>
        <v>118</v>
      </c>
      <c r="H2316" s="33"/>
      <c r="I2316" s="33"/>
      <c r="J2316" s="33"/>
      <c r="K2316" s="33"/>
      <c r="L2316" s="33"/>
      <c r="M2316" s="33"/>
      <c r="N2316" s="230"/>
      <c r="O2316" s="33"/>
      <c r="P2316" s="50"/>
      <c r="Q2316" s="391"/>
    </row>
    <row r="2317" spans="1:17">
      <c r="A2317" s="230">
        <v>226</v>
      </c>
      <c r="B2317" s="391"/>
      <c r="C2317" s="16" t="s">
        <v>2787</v>
      </c>
      <c r="D2317" s="230" t="s">
        <v>2648</v>
      </c>
      <c r="E2317" s="18">
        <v>118</v>
      </c>
      <c r="F2317" s="225">
        <v>1</v>
      </c>
      <c r="G2317" s="445">
        <f t="shared" si="128"/>
        <v>118</v>
      </c>
      <c r="H2317" s="33"/>
      <c r="I2317" s="33"/>
      <c r="J2317" s="33"/>
      <c r="K2317" s="33"/>
      <c r="L2317" s="33"/>
      <c r="M2317" s="33"/>
      <c r="N2317" s="230"/>
      <c r="O2317" s="33"/>
      <c r="P2317" s="50"/>
      <c r="Q2317" s="391"/>
    </row>
    <row r="2318" spans="1:17">
      <c r="A2318" s="230">
        <v>227</v>
      </c>
      <c r="B2318" s="444"/>
      <c r="C2318" s="16" t="s">
        <v>2788</v>
      </c>
      <c r="D2318" s="230" t="s">
        <v>2648</v>
      </c>
      <c r="E2318" s="18">
        <v>118</v>
      </c>
      <c r="F2318" s="225">
        <v>1</v>
      </c>
      <c r="G2318" s="445">
        <f t="shared" si="128"/>
        <v>118</v>
      </c>
      <c r="H2318" s="33"/>
      <c r="I2318" s="33"/>
      <c r="J2318" s="33"/>
      <c r="K2318" s="33"/>
      <c r="L2318" s="33"/>
      <c r="M2318" s="33"/>
      <c r="N2318" s="230"/>
      <c r="O2318" s="33"/>
      <c r="P2318" s="50"/>
      <c r="Q2318" s="391"/>
    </row>
    <row r="2319" spans="1:17">
      <c r="A2319" s="230">
        <v>228</v>
      </c>
      <c r="B2319" s="391" t="s">
        <v>2789</v>
      </c>
      <c r="C2319" s="16" t="s">
        <v>2790</v>
      </c>
      <c r="D2319" s="230" t="s">
        <v>2648</v>
      </c>
      <c r="E2319" s="18">
        <v>118</v>
      </c>
      <c r="F2319" s="225">
        <v>1</v>
      </c>
      <c r="G2319" s="445">
        <f t="shared" si="128"/>
        <v>118</v>
      </c>
      <c r="H2319" s="33"/>
      <c r="I2319" s="33"/>
      <c r="J2319" s="33"/>
      <c r="K2319" s="33"/>
      <c r="L2319" s="33"/>
      <c r="M2319" s="33"/>
      <c r="N2319" s="230"/>
      <c r="O2319" s="33"/>
      <c r="P2319" s="50"/>
      <c r="Q2319" s="391"/>
    </row>
    <row r="2320" spans="1:17">
      <c r="A2320" s="230">
        <v>229</v>
      </c>
      <c r="B2320" s="230"/>
      <c r="C2320" s="16" t="s">
        <v>2791</v>
      </c>
      <c r="D2320" s="230" t="s">
        <v>2648</v>
      </c>
      <c r="E2320" s="18">
        <v>1687.48</v>
      </c>
      <c r="F2320" s="225">
        <v>1</v>
      </c>
      <c r="G2320" s="445">
        <f>E2320*F2320</f>
        <v>1687.48</v>
      </c>
      <c r="H2320" s="33"/>
      <c r="I2320" s="33"/>
      <c r="J2320" s="33"/>
      <c r="K2320" s="33"/>
      <c r="L2320" s="33"/>
      <c r="M2320" s="33"/>
      <c r="N2320" s="230"/>
      <c r="O2320" s="33"/>
      <c r="P2320" s="50"/>
      <c r="Q2320" s="391"/>
    </row>
    <row r="2321" spans="1:17">
      <c r="A2321" s="230">
        <v>230</v>
      </c>
      <c r="B2321" s="444"/>
      <c r="C2321" s="16" t="s">
        <v>2792</v>
      </c>
      <c r="D2321" s="230" t="s">
        <v>2648</v>
      </c>
      <c r="E2321" s="18">
        <v>590</v>
      </c>
      <c r="F2321" s="225">
        <v>1</v>
      </c>
      <c r="G2321" s="445">
        <f>E2321*F2321</f>
        <v>590</v>
      </c>
      <c r="H2321" s="33"/>
      <c r="I2321" s="33"/>
      <c r="J2321" s="33"/>
      <c r="K2321" s="33"/>
      <c r="L2321" s="33"/>
      <c r="M2321" s="33"/>
      <c r="N2321" s="230"/>
      <c r="O2321" s="33"/>
      <c r="P2321" s="50"/>
      <c r="Q2321" s="391"/>
    </row>
    <row r="2322" spans="1:17">
      <c r="A2322" s="230">
        <v>231</v>
      </c>
      <c r="B2322" s="444" t="s">
        <v>2793</v>
      </c>
      <c r="C2322" s="16" t="s">
        <v>2794</v>
      </c>
      <c r="D2322" s="230" t="s">
        <v>2648</v>
      </c>
      <c r="E2322" s="18">
        <v>590</v>
      </c>
      <c r="F2322" s="225">
        <v>1</v>
      </c>
      <c r="G2322" s="445">
        <f>E2322*F2322</f>
        <v>590</v>
      </c>
      <c r="H2322" s="33"/>
      <c r="I2322" s="33"/>
      <c r="J2322" s="33"/>
      <c r="K2322" s="33"/>
      <c r="L2322" s="33"/>
      <c r="M2322" s="33"/>
      <c r="N2322" s="230"/>
      <c r="O2322" s="33"/>
      <c r="P2322" s="50"/>
      <c r="Q2322" s="391"/>
    </row>
    <row r="2323" spans="1:17">
      <c r="A2323" s="230">
        <v>232</v>
      </c>
      <c r="B2323" s="230"/>
      <c r="C2323" s="16" t="s">
        <v>2795</v>
      </c>
      <c r="D2323" s="230" t="s">
        <v>2648</v>
      </c>
      <c r="E2323" s="18">
        <v>590</v>
      </c>
      <c r="F2323" s="225">
        <v>1</v>
      </c>
      <c r="G2323" s="445">
        <f>E2323*F2323</f>
        <v>590</v>
      </c>
      <c r="H2323" s="33"/>
      <c r="I2323" s="33"/>
      <c r="J2323" s="33"/>
      <c r="K2323" s="33"/>
      <c r="L2323" s="33"/>
      <c r="M2323" s="33"/>
      <c r="N2323" s="230"/>
      <c r="O2323" s="33"/>
      <c r="P2323" s="50"/>
      <c r="Q2323" s="391"/>
    </row>
    <row r="2324" spans="1:17">
      <c r="A2324" s="230">
        <v>233</v>
      </c>
      <c r="B2324" s="230"/>
      <c r="C2324" s="16" t="s">
        <v>2796</v>
      </c>
      <c r="D2324" s="230" t="s">
        <v>2648</v>
      </c>
      <c r="E2324" s="18">
        <v>590</v>
      </c>
      <c r="F2324" s="225">
        <v>1</v>
      </c>
      <c r="G2324" s="445">
        <f>E2324*F2324</f>
        <v>590</v>
      </c>
      <c r="H2324" s="33"/>
      <c r="I2324" s="33"/>
      <c r="J2324" s="33"/>
      <c r="K2324" s="33"/>
      <c r="L2324" s="33"/>
      <c r="M2324" s="33"/>
      <c r="N2324" s="230"/>
      <c r="O2324" s="33"/>
      <c r="P2324" s="50"/>
      <c r="Q2324" s="391"/>
    </row>
    <row r="2325" spans="1:17">
      <c r="A2325" s="230">
        <v>234</v>
      </c>
      <c r="B2325" s="391" t="s">
        <v>2632</v>
      </c>
      <c r="C2325" s="25" t="s">
        <v>2797</v>
      </c>
      <c r="D2325" s="230" t="s">
        <v>2648</v>
      </c>
      <c r="E2325" s="18">
        <v>24297.1</v>
      </c>
      <c r="F2325" s="225">
        <v>1</v>
      </c>
      <c r="G2325" s="445">
        <f t="shared" ref="G2325:G2347" si="129">E2325*F2325</f>
        <v>24297.1</v>
      </c>
      <c r="H2325" s="33"/>
      <c r="I2325" s="33"/>
      <c r="J2325" s="33"/>
      <c r="K2325" s="33"/>
      <c r="L2325" s="33"/>
      <c r="M2325" s="33"/>
      <c r="N2325" s="230"/>
      <c r="O2325" s="33"/>
      <c r="P2325" s="50"/>
      <c r="Q2325" s="391"/>
    </row>
    <row r="2326" spans="1:17">
      <c r="A2326" s="230">
        <v>235</v>
      </c>
      <c r="B2326" s="444" t="s">
        <v>2318</v>
      </c>
      <c r="C2326" s="25" t="s">
        <v>2798</v>
      </c>
      <c r="D2326" s="230" t="s">
        <v>2648</v>
      </c>
      <c r="E2326" s="18">
        <v>11332.7</v>
      </c>
      <c r="F2326" s="225">
        <v>1</v>
      </c>
      <c r="G2326" s="445">
        <f t="shared" si="129"/>
        <v>11332.7</v>
      </c>
      <c r="H2326" s="33"/>
      <c r="I2326" s="33"/>
      <c r="J2326" s="33"/>
      <c r="K2326" s="33"/>
      <c r="L2326" s="33"/>
      <c r="M2326" s="33"/>
      <c r="N2326" s="230"/>
      <c r="O2326" s="33"/>
      <c r="P2326" s="50"/>
      <c r="Q2326" s="391"/>
    </row>
    <row r="2327" spans="1:17">
      <c r="A2327" s="230">
        <v>236</v>
      </c>
      <c r="B2327" s="444"/>
      <c r="C2327" s="25" t="s">
        <v>2799</v>
      </c>
      <c r="D2327" s="230" t="s">
        <v>2648</v>
      </c>
      <c r="E2327" s="18">
        <v>1413.6849999999999</v>
      </c>
      <c r="F2327" s="225">
        <v>2</v>
      </c>
      <c r="G2327" s="445">
        <f t="shared" si="129"/>
        <v>2827.37</v>
      </c>
      <c r="H2327" s="33"/>
      <c r="I2327" s="33"/>
      <c r="J2327" s="33"/>
      <c r="K2327" s="33"/>
      <c r="L2327" s="33"/>
      <c r="M2327" s="33"/>
      <c r="N2327" s="230"/>
      <c r="O2327" s="33"/>
      <c r="P2327" s="50"/>
      <c r="Q2327" s="391"/>
    </row>
    <row r="2328" spans="1:17" ht="25.5">
      <c r="A2328" s="230">
        <v>237</v>
      </c>
      <c r="B2328" s="444" t="s">
        <v>2800</v>
      </c>
      <c r="C2328" s="25" t="s">
        <v>2801</v>
      </c>
      <c r="D2328" s="230" t="s">
        <v>2648</v>
      </c>
      <c r="E2328" s="18">
        <v>1413.68</v>
      </c>
      <c r="F2328" s="451">
        <v>1</v>
      </c>
      <c r="G2328" s="445">
        <f t="shared" si="129"/>
        <v>1413.68</v>
      </c>
      <c r="H2328" s="33"/>
      <c r="I2328" s="33"/>
      <c r="J2328" s="33"/>
      <c r="K2328" s="33"/>
      <c r="L2328" s="33"/>
      <c r="M2328" s="33"/>
      <c r="N2328" s="230"/>
      <c r="O2328" s="33"/>
      <c r="P2328" s="50"/>
      <c r="Q2328" s="391"/>
    </row>
    <row r="2329" spans="1:17" ht="25.5">
      <c r="A2329" s="230">
        <v>238</v>
      </c>
      <c r="B2329" s="444"/>
      <c r="C2329" s="25" t="s">
        <v>2802</v>
      </c>
      <c r="D2329" s="230" t="s">
        <v>2648</v>
      </c>
      <c r="E2329" s="18">
        <v>1413.6867</v>
      </c>
      <c r="F2329" s="225">
        <v>2</v>
      </c>
      <c r="G2329" s="445">
        <f t="shared" si="129"/>
        <v>2827.3733999999999</v>
      </c>
      <c r="H2329" s="33"/>
      <c r="I2329" s="33"/>
      <c r="J2329" s="33"/>
      <c r="K2329" s="33"/>
      <c r="L2329" s="33"/>
      <c r="M2329" s="33"/>
      <c r="N2329" s="230"/>
      <c r="O2329" s="33"/>
      <c r="P2329" s="50"/>
      <c r="Q2329" s="391"/>
    </row>
    <row r="2330" spans="1:17">
      <c r="A2330" s="230">
        <v>239</v>
      </c>
      <c r="B2330" s="444"/>
      <c r="C2330" s="25" t="s">
        <v>2803</v>
      </c>
      <c r="D2330" s="230" t="s">
        <v>2648</v>
      </c>
      <c r="E2330" s="18">
        <v>1413.68</v>
      </c>
      <c r="F2330" s="225">
        <v>1</v>
      </c>
      <c r="G2330" s="445">
        <f t="shared" si="129"/>
        <v>1413.68</v>
      </c>
      <c r="H2330" s="33"/>
      <c r="I2330" s="33"/>
      <c r="J2330" s="33"/>
      <c r="K2330" s="33"/>
      <c r="L2330" s="33"/>
      <c r="M2330" s="33"/>
      <c r="N2330" s="230"/>
      <c r="O2330" s="33"/>
      <c r="P2330" s="50"/>
      <c r="Q2330" s="391"/>
    </row>
    <row r="2331" spans="1:17">
      <c r="A2331" s="230">
        <v>240</v>
      </c>
      <c r="B2331" s="444" t="s">
        <v>2804</v>
      </c>
      <c r="C2331" s="25" t="s">
        <v>2805</v>
      </c>
      <c r="D2331" s="230" t="s">
        <v>2648</v>
      </c>
      <c r="E2331" s="18">
        <v>1413.68</v>
      </c>
      <c r="F2331" s="225">
        <v>1</v>
      </c>
      <c r="G2331" s="445">
        <f t="shared" si="129"/>
        <v>1413.68</v>
      </c>
      <c r="H2331" s="33"/>
      <c r="I2331" s="33"/>
      <c r="J2331" s="33"/>
      <c r="K2331" s="33"/>
      <c r="L2331" s="33"/>
      <c r="M2331" s="33"/>
      <c r="N2331" s="230"/>
      <c r="O2331" s="33"/>
      <c r="P2331" s="50"/>
      <c r="Q2331" s="391"/>
    </row>
    <row r="2332" spans="1:17" ht="25.5">
      <c r="A2332" s="230">
        <v>241</v>
      </c>
      <c r="B2332" s="444" t="s">
        <v>2806</v>
      </c>
      <c r="C2332" s="25" t="s">
        <v>2807</v>
      </c>
      <c r="D2332" s="230" t="s">
        <v>2648</v>
      </c>
      <c r="E2332" s="18">
        <v>1413.68</v>
      </c>
      <c r="F2332" s="225">
        <v>1</v>
      </c>
      <c r="G2332" s="445">
        <f t="shared" si="129"/>
        <v>1413.68</v>
      </c>
      <c r="H2332" s="33"/>
      <c r="I2332" s="33"/>
      <c r="J2332" s="33"/>
      <c r="K2332" s="33"/>
      <c r="L2332" s="33"/>
      <c r="M2332" s="33"/>
      <c r="N2332" s="230"/>
      <c r="O2332" s="33"/>
      <c r="P2332" s="50"/>
      <c r="Q2332" s="391"/>
    </row>
    <row r="2333" spans="1:17" ht="25.5">
      <c r="A2333" s="230">
        <v>242</v>
      </c>
      <c r="B2333" s="444"/>
      <c r="C2333" s="25" t="s">
        <v>2808</v>
      </c>
      <c r="D2333" s="230" t="s">
        <v>2648</v>
      </c>
      <c r="E2333" s="18">
        <v>1413.68</v>
      </c>
      <c r="F2333" s="225">
        <v>1</v>
      </c>
      <c r="G2333" s="445">
        <f t="shared" si="129"/>
        <v>1413.68</v>
      </c>
      <c r="H2333" s="33"/>
      <c r="I2333" s="33"/>
      <c r="J2333" s="33"/>
      <c r="K2333" s="33"/>
      <c r="L2333" s="33"/>
      <c r="M2333" s="33"/>
      <c r="N2333" s="230"/>
      <c r="O2333" s="33"/>
      <c r="P2333" s="50"/>
      <c r="Q2333" s="391"/>
    </row>
    <row r="2334" spans="1:17" ht="25.5">
      <c r="A2334" s="230">
        <v>243</v>
      </c>
      <c r="B2334" s="444"/>
      <c r="C2334" s="25" t="s">
        <v>2809</v>
      </c>
      <c r="D2334" s="230" t="s">
        <v>2648</v>
      </c>
      <c r="E2334" s="18">
        <v>1413.68</v>
      </c>
      <c r="F2334" s="225">
        <v>1</v>
      </c>
      <c r="G2334" s="445">
        <f t="shared" si="129"/>
        <v>1413.68</v>
      </c>
      <c r="H2334" s="33"/>
      <c r="I2334" s="33"/>
      <c r="J2334" s="33"/>
      <c r="K2334" s="33"/>
      <c r="L2334" s="33"/>
      <c r="M2334" s="33"/>
      <c r="N2334" s="230"/>
      <c r="O2334" s="33"/>
      <c r="P2334" s="50"/>
      <c r="Q2334" s="391"/>
    </row>
    <row r="2335" spans="1:17">
      <c r="A2335" s="230">
        <v>244</v>
      </c>
      <c r="B2335" s="444" t="s">
        <v>2810</v>
      </c>
      <c r="C2335" s="25" t="s">
        <v>2811</v>
      </c>
      <c r="D2335" s="230" t="s">
        <v>2648</v>
      </c>
      <c r="E2335" s="18">
        <v>1413.68</v>
      </c>
      <c r="F2335" s="225">
        <v>1</v>
      </c>
      <c r="G2335" s="445">
        <f t="shared" si="129"/>
        <v>1413.68</v>
      </c>
      <c r="H2335" s="33"/>
      <c r="I2335" s="33"/>
      <c r="J2335" s="33"/>
      <c r="K2335" s="33"/>
      <c r="L2335" s="33"/>
      <c r="M2335" s="33"/>
      <c r="N2335" s="230"/>
      <c r="O2335" s="33"/>
      <c r="P2335" s="50"/>
      <c r="Q2335" s="391"/>
    </row>
    <row r="2336" spans="1:17" ht="25.5">
      <c r="A2336" s="230">
        <v>245</v>
      </c>
      <c r="B2336" s="444" t="s">
        <v>2812</v>
      </c>
      <c r="C2336" s="25" t="s">
        <v>2813</v>
      </c>
      <c r="D2336" s="230" t="s">
        <v>2648</v>
      </c>
      <c r="E2336" s="18">
        <v>1413.68</v>
      </c>
      <c r="F2336" s="225">
        <v>1</v>
      </c>
      <c r="G2336" s="445">
        <f t="shared" si="129"/>
        <v>1413.68</v>
      </c>
      <c r="H2336" s="33"/>
      <c r="I2336" s="33"/>
      <c r="J2336" s="33"/>
      <c r="K2336" s="33"/>
      <c r="L2336" s="33"/>
      <c r="M2336" s="33"/>
      <c r="N2336" s="230"/>
      <c r="O2336" s="33"/>
      <c r="P2336" s="50"/>
      <c r="Q2336" s="391"/>
    </row>
    <row r="2337" spans="1:17" ht="25.5">
      <c r="A2337" s="230">
        <v>246</v>
      </c>
      <c r="B2337" s="444"/>
      <c r="C2337" s="25" t="s">
        <v>2814</v>
      </c>
      <c r="D2337" s="230" t="s">
        <v>2648</v>
      </c>
      <c r="E2337" s="18">
        <v>1413.68</v>
      </c>
      <c r="F2337" s="225">
        <v>2</v>
      </c>
      <c r="G2337" s="445">
        <f t="shared" si="129"/>
        <v>2827.36</v>
      </c>
      <c r="H2337" s="33"/>
      <c r="I2337" s="33"/>
      <c r="J2337" s="33"/>
      <c r="K2337" s="33"/>
      <c r="L2337" s="33"/>
      <c r="M2337" s="33"/>
      <c r="N2337" s="230"/>
      <c r="O2337" s="33"/>
      <c r="P2337" s="50"/>
      <c r="Q2337" s="391"/>
    </row>
    <row r="2338" spans="1:17">
      <c r="A2338" s="230">
        <v>247</v>
      </c>
      <c r="B2338" s="444"/>
      <c r="C2338" s="25" t="s">
        <v>2815</v>
      </c>
      <c r="D2338" s="230" t="s">
        <v>2648</v>
      </c>
      <c r="E2338" s="18">
        <v>1413.68</v>
      </c>
      <c r="F2338" s="225">
        <v>1</v>
      </c>
      <c r="G2338" s="445">
        <f t="shared" si="129"/>
        <v>1413.68</v>
      </c>
      <c r="H2338" s="33"/>
      <c r="I2338" s="33"/>
      <c r="J2338" s="33"/>
      <c r="K2338" s="33"/>
      <c r="L2338" s="33"/>
      <c r="M2338" s="33"/>
      <c r="N2338" s="230"/>
      <c r="O2338" s="33"/>
      <c r="P2338" s="50"/>
      <c r="Q2338" s="391"/>
    </row>
    <row r="2339" spans="1:17" ht="25.5">
      <c r="A2339" s="230">
        <v>248</v>
      </c>
      <c r="B2339" s="444"/>
      <c r="C2339" s="25" t="s">
        <v>2816</v>
      </c>
      <c r="D2339" s="230" t="s">
        <v>2648</v>
      </c>
      <c r="E2339" s="18">
        <v>1413.68</v>
      </c>
      <c r="F2339" s="225">
        <v>1</v>
      </c>
      <c r="G2339" s="445">
        <f t="shared" si="129"/>
        <v>1413.68</v>
      </c>
      <c r="H2339" s="33"/>
      <c r="I2339" s="33"/>
      <c r="J2339" s="33"/>
      <c r="K2339" s="33"/>
      <c r="L2339" s="33"/>
      <c r="M2339" s="33"/>
      <c r="N2339" s="230"/>
      <c r="O2339" s="33"/>
      <c r="P2339" s="50"/>
      <c r="Q2339" s="391"/>
    </row>
    <row r="2340" spans="1:17" ht="25.5">
      <c r="A2340" s="230">
        <v>249</v>
      </c>
      <c r="B2340" s="444"/>
      <c r="C2340" s="25" t="s">
        <v>2817</v>
      </c>
      <c r="D2340" s="230" t="s">
        <v>2648</v>
      </c>
      <c r="E2340" s="18">
        <v>1413.68</v>
      </c>
      <c r="F2340" s="225">
        <v>1</v>
      </c>
      <c r="G2340" s="445">
        <f t="shared" si="129"/>
        <v>1413.68</v>
      </c>
      <c r="H2340" s="33"/>
      <c r="I2340" s="33"/>
      <c r="J2340" s="33"/>
      <c r="K2340" s="33"/>
      <c r="L2340" s="33"/>
      <c r="M2340" s="33"/>
      <c r="N2340" s="230"/>
      <c r="O2340" s="33"/>
      <c r="P2340" s="50"/>
      <c r="Q2340" s="391"/>
    </row>
    <row r="2341" spans="1:17" ht="25.5">
      <c r="A2341" s="230">
        <v>250</v>
      </c>
      <c r="B2341" s="444" t="s">
        <v>2818</v>
      </c>
      <c r="C2341" s="25" t="s">
        <v>2819</v>
      </c>
      <c r="D2341" s="230" t="s">
        <v>2648</v>
      </c>
      <c r="E2341" s="18">
        <v>2360</v>
      </c>
      <c r="F2341" s="225">
        <v>2</v>
      </c>
      <c r="G2341" s="445">
        <f t="shared" si="129"/>
        <v>4720</v>
      </c>
      <c r="H2341" s="33"/>
      <c r="I2341" s="33"/>
      <c r="J2341" s="33"/>
      <c r="K2341" s="33"/>
      <c r="L2341" s="33"/>
      <c r="M2341" s="33"/>
      <c r="N2341" s="230"/>
      <c r="O2341" s="33"/>
      <c r="P2341" s="50"/>
      <c r="Q2341" s="391"/>
    </row>
    <row r="2342" spans="1:17" ht="25.5">
      <c r="A2342" s="230">
        <v>251</v>
      </c>
      <c r="B2342" s="444" t="s">
        <v>2820</v>
      </c>
      <c r="C2342" s="25" t="s">
        <v>2821</v>
      </c>
      <c r="D2342" s="230" t="s">
        <v>2648</v>
      </c>
      <c r="E2342" s="18">
        <v>1530.5775000000001</v>
      </c>
      <c r="F2342" s="225">
        <v>8</v>
      </c>
      <c r="G2342" s="445">
        <f t="shared" si="129"/>
        <v>12244.62</v>
      </c>
      <c r="H2342" s="33"/>
      <c r="I2342" s="33"/>
      <c r="J2342" s="33"/>
      <c r="K2342" s="33"/>
      <c r="L2342" s="33"/>
      <c r="M2342" s="33"/>
      <c r="N2342" s="230"/>
      <c r="O2342" s="33"/>
      <c r="P2342" s="50"/>
      <c r="Q2342" s="391"/>
    </row>
    <row r="2343" spans="1:17" ht="25.5">
      <c r="A2343" s="230">
        <v>252</v>
      </c>
      <c r="B2343" s="391" t="s">
        <v>2822</v>
      </c>
      <c r="C2343" s="25" t="s">
        <v>2823</v>
      </c>
      <c r="D2343" s="230" t="s">
        <v>2648</v>
      </c>
      <c r="E2343" s="18">
        <v>1413.6849999999999</v>
      </c>
      <c r="F2343" s="225">
        <v>4</v>
      </c>
      <c r="G2343" s="445">
        <f t="shared" si="129"/>
        <v>5654.74</v>
      </c>
      <c r="H2343" s="33"/>
      <c r="I2343" s="33"/>
      <c r="J2343" s="33"/>
      <c r="K2343" s="33"/>
      <c r="L2343" s="33"/>
      <c r="M2343" s="33"/>
      <c r="N2343" s="230"/>
      <c r="O2343" s="33"/>
      <c r="P2343" s="50"/>
      <c r="Q2343" s="391"/>
    </row>
    <row r="2344" spans="1:17">
      <c r="A2344" s="230">
        <v>253</v>
      </c>
      <c r="B2344" s="230"/>
      <c r="C2344" s="25" t="s">
        <v>2824</v>
      </c>
      <c r="D2344" s="230" t="s">
        <v>2648</v>
      </c>
      <c r="E2344" s="18">
        <v>0</v>
      </c>
      <c r="F2344" s="225">
        <v>1</v>
      </c>
      <c r="G2344" s="445">
        <f t="shared" si="129"/>
        <v>0</v>
      </c>
      <c r="H2344" s="33"/>
      <c r="I2344" s="33"/>
      <c r="J2344" s="33"/>
      <c r="K2344" s="33"/>
      <c r="L2344" s="33"/>
      <c r="M2344" s="33"/>
      <c r="N2344" s="230"/>
      <c r="O2344" s="33"/>
      <c r="P2344" s="50"/>
      <c r="Q2344" s="391"/>
    </row>
    <row r="2345" spans="1:17">
      <c r="A2345" s="230">
        <v>254</v>
      </c>
      <c r="B2345" s="230"/>
      <c r="C2345" s="25" t="s">
        <v>2825</v>
      </c>
      <c r="D2345" s="230" t="s">
        <v>2648</v>
      </c>
      <c r="E2345" s="18">
        <v>0</v>
      </c>
      <c r="F2345" s="225">
        <v>6</v>
      </c>
      <c r="G2345" s="445">
        <f t="shared" si="129"/>
        <v>0</v>
      </c>
      <c r="H2345" s="33"/>
      <c r="I2345" s="33"/>
      <c r="J2345" s="33"/>
      <c r="K2345" s="33"/>
      <c r="L2345" s="33"/>
      <c r="M2345" s="33"/>
      <c r="N2345" s="230"/>
      <c r="O2345" s="33"/>
      <c r="P2345" s="50"/>
      <c r="Q2345" s="391"/>
    </row>
    <row r="2346" spans="1:17">
      <c r="A2346" s="230">
        <v>255</v>
      </c>
      <c r="B2346" s="230"/>
      <c r="C2346" s="25" t="s">
        <v>2826</v>
      </c>
      <c r="D2346" s="230" t="s">
        <v>2648</v>
      </c>
      <c r="E2346" s="18">
        <v>0</v>
      </c>
      <c r="F2346" s="225">
        <v>1</v>
      </c>
      <c r="G2346" s="445">
        <f t="shared" si="129"/>
        <v>0</v>
      </c>
      <c r="H2346" s="33"/>
      <c r="I2346" s="33"/>
      <c r="J2346" s="33"/>
      <c r="K2346" s="33"/>
      <c r="L2346" s="33"/>
      <c r="M2346" s="33"/>
      <c r="N2346" s="230"/>
      <c r="O2346" s="33"/>
      <c r="P2346" s="50"/>
      <c r="Q2346" s="391"/>
    </row>
    <row r="2347" spans="1:17">
      <c r="A2347" s="230">
        <v>256</v>
      </c>
      <c r="B2347" s="444" t="s">
        <v>208</v>
      </c>
      <c r="C2347" s="25" t="s">
        <v>2827</v>
      </c>
      <c r="D2347" s="230" t="s">
        <v>2195</v>
      </c>
      <c r="E2347" s="18">
        <v>0</v>
      </c>
      <c r="F2347" s="225">
        <v>22</v>
      </c>
      <c r="G2347" s="445">
        <f t="shared" si="129"/>
        <v>0</v>
      </c>
      <c r="H2347" s="33"/>
      <c r="I2347" s="33"/>
      <c r="J2347" s="33"/>
      <c r="K2347" s="33"/>
      <c r="L2347" s="33"/>
      <c r="M2347" s="33"/>
      <c r="N2347" s="230"/>
      <c r="O2347" s="33"/>
      <c r="P2347" s="50"/>
      <c r="Q2347" s="391"/>
    </row>
    <row r="2348" spans="1:17">
      <c r="A2348" s="230">
        <v>257</v>
      </c>
      <c r="B2348" s="230"/>
      <c r="C2348" s="25" t="s">
        <v>2828</v>
      </c>
      <c r="D2348" s="230" t="s">
        <v>2648</v>
      </c>
      <c r="E2348" s="18">
        <v>0</v>
      </c>
      <c r="F2348" s="225">
        <v>1</v>
      </c>
      <c r="G2348" s="445">
        <v>0</v>
      </c>
      <c r="H2348" s="33"/>
      <c r="I2348" s="33"/>
      <c r="J2348" s="33"/>
      <c r="K2348" s="33"/>
      <c r="L2348" s="33"/>
      <c r="M2348" s="33"/>
      <c r="N2348" s="230"/>
      <c r="O2348" s="33"/>
      <c r="P2348" s="50"/>
      <c r="Q2348" s="391"/>
    </row>
    <row r="2349" spans="1:17">
      <c r="A2349" s="230">
        <v>258</v>
      </c>
      <c r="B2349" s="230"/>
      <c r="C2349" s="25" t="s">
        <v>2829</v>
      </c>
      <c r="D2349" s="230" t="s">
        <v>2648</v>
      </c>
      <c r="E2349" s="18">
        <v>0</v>
      </c>
      <c r="F2349" s="225">
        <v>1</v>
      </c>
      <c r="G2349" s="445">
        <v>0</v>
      </c>
      <c r="H2349" s="33"/>
      <c r="I2349" s="33"/>
      <c r="J2349" s="33"/>
      <c r="K2349" s="33"/>
      <c r="L2349" s="33"/>
      <c r="M2349" s="33"/>
      <c r="N2349" s="230"/>
      <c r="O2349" s="33"/>
      <c r="P2349" s="50"/>
      <c r="Q2349" s="391"/>
    </row>
    <row r="2350" spans="1:17">
      <c r="A2350" s="230">
        <v>259</v>
      </c>
      <c r="B2350" s="230"/>
      <c r="C2350" s="25" t="s">
        <v>2830</v>
      </c>
      <c r="D2350" s="230" t="s">
        <v>2648</v>
      </c>
      <c r="E2350" s="18">
        <v>0</v>
      </c>
      <c r="F2350" s="225">
        <v>1</v>
      </c>
      <c r="G2350" s="445">
        <v>0</v>
      </c>
      <c r="H2350" s="33"/>
      <c r="I2350" s="33"/>
      <c r="J2350" s="33"/>
      <c r="K2350" s="33"/>
      <c r="L2350" s="33"/>
      <c r="M2350" s="33"/>
      <c r="N2350" s="230"/>
      <c r="O2350" s="33"/>
      <c r="P2350" s="50"/>
      <c r="Q2350" s="391"/>
    </row>
    <row r="2351" spans="1:17">
      <c r="A2351" s="230">
        <v>260</v>
      </c>
      <c r="B2351" s="230"/>
      <c r="C2351" s="25" t="s">
        <v>2831</v>
      </c>
      <c r="D2351" s="230" t="s">
        <v>2648</v>
      </c>
      <c r="E2351" s="18">
        <v>0</v>
      </c>
      <c r="F2351" s="225">
        <v>3</v>
      </c>
      <c r="G2351" s="445">
        <v>0</v>
      </c>
      <c r="H2351" s="33"/>
      <c r="I2351" s="33"/>
      <c r="J2351" s="33"/>
      <c r="K2351" s="33"/>
      <c r="L2351" s="33"/>
      <c r="M2351" s="33"/>
      <c r="N2351" s="230"/>
      <c r="O2351" s="33"/>
      <c r="P2351" s="50"/>
      <c r="Q2351" s="391"/>
    </row>
    <row r="2352" spans="1:17">
      <c r="A2352" s="230">
        <v>261</v>
      </c>
      <c r="B2352" s="230"/>
      <c r="C2352" s="25" t="s">
        <v>2832</v>
      </c>
      <c r="D2352" s="230" t="s">
        <v>2648</v>
      </c>
      <c r="E2352" s="18">
        <v>0</v>
      </c>
      <c r="F2352" s="225">
        <v>3</v>
      </c>
      <c r="G2352" s="445">
        <v>0</v>
      </c>
      <c r="H2352" s="33"/>
      <c r="I2352" s="33"/>
      <c r="J2352" s="33"/>
      <c r="K2352" s="33"/>
      <c r="L2352" s="33"/>
      <c r="M2352" s="33"/>
      <c r="N2352" s="230"/>
      <c r="O2352" s="33"/>
      <c r="P2352" s="50"/>
      <c r="Q2352" s="391"/>
    </row>
    <row r="2353" spans="1:17">
      <c r="A2353" s="230">
        <v>262</v>
      </c>
      <c r="B2353" s="230"/>
      <c r="C2353" s="25" t="s">
        <v>2833</v>
      </c>
      <c r="D2353" s="230" t="s">
        <v>2648</v>
      </c>
      <c r="E2353" s="18">
        <v>0</v>
      </c>
      <c r="F2353" s="225">
        <v>3</v>
      </c>
      <c r="G2353" s="445">
        <v>0</v>
      </c>
      <c r="H2353" s="33"/>
      <c r="I2353" s="33"/>
      <c r="J2353" s="33"/>
      <c r="K2353" s="33"/>
      <c r="L2353" s="33"/>
      <c r="M2353" s="33"/>
      <c r="N2353" s="230"/>
      <c r="O2353" s="33"/>
      <c r="P2353" s="50"/>
      <c r="Q2353" s="391"/>
    </row>
    <row r="2354" spans="1:17">
      <c r="A2354" s="230">
        <v>263</v>
      </c>
      <c r="B2354" s="230"/>
      <c r="C2354" s="25" t="s">
        <v>2834</v>
      </c>
      <c r="D2354" s="230" t="s">
        <v>2648</v>
      </c>
      <c r="E2354" s="18">
        <v>0</v>
      </c>
      <c r="F2354" s="225">
        <v>2</v>
      </c>
      <c r="G2354" s="445">
        <v>0</v>
      </c>
      <c r="H2354" s="33"/>
      <c r="I2354" s="33"/>
      <c r="J2354" s="33"/>
      <c r="K2354" s="33"/>
      <c r="L2354" s="33"/>
      <c r="M2354" s="33"/>
      <c r="N2354" s="230"/>
      <c r="O2354" s="33"/>
      <c r="P2354" s="50"/>
      <c r="Q2354" s="391"/>
    </row>
    <row r="2355" spans="1:17">
      <c r="A2355" s="230">
        <v>264</v>
      </c>
      <c r="B2355" s="446" t="s">
        <v>2835</v>
      </c>
      <c r="C2355" s="25" t="s">
        <v>2836</v>
      </c>
      <c r="D2355" s="230" t="s">
        <v>2648</v>
      </c>
      <c r="E2355" s="18">
        <v>4773.1000000000004</v>
      </c>
      <c r="F2355" s="225">
        <v>6</v>
      </c>
      <c r="G2355" s="445">
        <f>E2355*F2355</f>
        <v>28638.600000000002</v>
      </c>
      <c r="H2355" s="33"/>
      <c r="I2355" s="33"/>
      <c r="J2355" s="33"/>
      <c r="K2355" s="33"/>
      <c r="L2355" s="33"/>
      <c r="M2355" s="33"/>
      <c r="N2355" s="230"/>
      <c r="O2355" s="33"/>
      <c r="P2355" s="50"/>
      <c r="Q2355" s="391"/>
    </row>
    <row r="2356" spans="1:17">
      <c r="A2356" s="230">
        <v>265</v>
      </c>
      <c r="B2356" s="446" t="s">
        <v>2107</v>
      </c>
      <c r="C2356" s="25" t="s">
        <v>2837</v>
      </c>
      <c r="D2356" s="230" t="s">
        <v>2648</v>
      </c>
      <c r="E2356" s="18">
        <v>4076.9</v>
      </c>
      <c r="F2356" s="225">
        <v>4</v>
      </c>
      <c r="G2356" s="445">
        <f t="shared" ref="G2356:G2360" si="130">E2356*F2356</f>
        <v>16307.6</v>
      </c>
      <c r="H2356" s="33"/>
      <c r="I2356" s="33"/>
      <c r="J2356" s="33"/>
      <c r="K2356" s="33"/>
      <c r="L2356" s="33"/>
      <c r="M2356" s="33"/>
      <c r="N2356" s="230"/>
      <c r="O2356" s="33"/>
      <c r="P2356" s="50"/>
      <c r="Q2356" s="391"/>
    </row>
    <row r="2357" spans="1:17">
      <c r="A2357" s="230">
        <v>266</v>
      </c>
      <c r="B2357" s="48" t="s">
        <v>2838</v>
      </c>
      <c r="C2357" s="25" t="s">
        <v>2839</v>
      </c>
      <c r="D2357" s="230" t="s">
        <v>2648</v>
      </c>
      <c r="E2357" s="18">
        <v>1705.1</v>
      </c>
      <c r="F2357" s="225">
        <v>15</v>
      </c>
      <c r="G2357" s="445">
        <f t="shared" si="130"/>
        <v>25576.5</v>
      </c>
      <c r="H2357" s="33"/>
      <c r="I2357" s="33"/>
      <c r="J2357" s="33"/>
      <c r="K2357" s="33"/>
      <c r="L2357" s="33"/>
      <c r="M2357" s="33"/>
      <c r="N2357" s="230"/>
      <c r="O2357" s="33"/>
      <c r="P2357" s="50"/>
      <c r="Q2357" s="391"/>
    </row>
    <row r="2358" spans="1:17">
      <c r="A2358" s="230">
        <v>267</v>
      </c>
      <c r="B2358" s="48" t="s">
        <v>2840</v>
      </c>
      <c r="C2358" s="25" t="s">
        <v>2841</v>
      </c>
      <c r="D2358" s="230" t="s">
        <v>2648</v>
      </c>
      <c r="E2358" s="18">
        <v>1705.1</v>
      </c>
      <c r="F2358" s="225">
        <v>8</v>
      </c>
      <c r="G2358" s="445">
        <f t="shared" si="130"/>
        <v>13640.8</v>
      </c>
      <c r="H2358" s="33"/>
      <c r="I2358" s="33"/>
      <c r="J2358" s="33"/>
      <c r="K2358" s="33"/>
      <c r="L2358" s="33"/>
      <c r="M2358" s="33"/>
      <c r="N2358" s="230"/>
      <c r="O2358" s="33"/>
      <c r="P2358" s="50"/>
      <c r="Q2358" s="391"/>
    </row>
    <row r="2359" spans="1:17">
      <c r="A2359" s="230">
        <v>268</v>
      </c>
      <c r="B2359" s="48" t="s">
        <v>2842</v>
      </c>
      <c r="C2359" s="25" t="s">
        <v>2843</v>
      </c>
      <c r="D2359" s="230" t="s">
        <v>2648</v>
      </c>
      <c r="E2359" s="18">
        <v>1705.1</v>
      </c>
      <c r="F2359" s="225">
        <v>10</v>
      </c>
      <c r="G2359" s="445">
        <f t="shared" si="130"/>
        <v>17051</v>
      </c>
      <c r="H2359" s="33"/>
      <c r="I2359" s="33"/>
      <c r="J2359" s="33"/>
      <c r="K2359" s="33"/>
      <c r="L2359" s="33"/>
      <c r="M2359" s="33"/>
      <c r="N2359" s="230"/>
      <c r="O2359" s="33"/>
      <c r="P2359" s="50"/>
      <c r="Q2359" s="391"/>
    </row>
    <row r="2360" spans="1:17">
      <c r="A2360" s="230">
        <v>269</v>
      </c>
      <c r="B2360" s="48" t="s">
        <v>2318</v>
      </c>
      <c r="C2360" s="25" t="s">
        <v>2844</v>
      </c>
      <c r="D2360" s="230" t="s">
        <v>2648</v>
      </c>
      <c r="E2360" s="18">
        <v>1439.6</v>
      </c>
      <c r="F2360" s="225">
        <v>5</v>
      </c>
      <c r="G2360" s="445">
        <f t="shared" si="130"/>
        <v>7198</v>
      </c>
      <c r="H2360" s="33"/>
      <c r="I2360" s="33"/>
      <c r="J2360" s="33"/>
      <c r="K2360" s="33"/>
      <c r="L2360" s="33"/>
      <c r="M2360" s="33"/>
      <c r="N2360" s="230"/>
      <c r="O2360" s="33"/>
      <c r="P2360" s="50"/>
      <c r="Q2360" s="391"/>
    </row>
    <row r="2361" spans="1:17">
      <c r="A2361" s="230">
        <v>270</v>
      </c>
      <c r="B2361" s="414" t="s">
        <v>2188</v>
      </c>
      <c r="C2361" s="25" t="s">
        <v>2845</v>
      </c>
      <c r="D2361" s="230" t="s">
        <v>2648</v>
      </c>
      <c r="E2361" s="18">
        <v>500</v>
      </c>
      <c r="F2361" s="225">
        <v>32</v>
      </c>
      <c r="G2361" s="445">
        <f>E2361*F2361</f>
        <v>16000</v>
      </c>
      <c r="H2361" s="33"/>
      <c r="I2361" s="33"/>
      <c r="J2361" s="33"/>
      <c r="K2361" s="33"/>
      <c r="L2361" s="33"/>
      <c r="M2361" s="33"/>
      <c r="N2361" s="230"/>
      <c r="O2361" s="33"/>
      <c r="P2361" s="50"/>
      <c r="Q2361" s="391"/>
    </row>
    <row r="2362" spans="1:17">
      <c r="A2362" s="230" t="str">
        <f>IF(D2362="","",(_xlfn.AGGREGATE(3,5,$D$9:D2362)))</f>
        <v/>
      </c>
      <c r="B2362" s="230"/>
      <c r="C2362" s="25"/>
      <c r="D2362" s="230"/>
      <c r="E2362" s="18"/>
      <c r="F2362" s="225"/>
      <c r="G2362" s="445">
        <f>SUM(G2092:G2361)</f>
        <v>9196343.250725992</v>
      </c>
      <c r="H2362" s="33"/>
      <c r="I2362" s="33"/>
      <c r="J2362" s="33"/>
      <c r="K2362" s="33"/>
      <c r="L2362" s="33"/>
      <c r="M2362" s="33"/>
      <c r="N2362" s="230"/>
      <c r="O2362" s="33"/>
      <c r="P2362" s="50"/>
      <c r="Q2362" s="391"/>
    </row>
    <row r="2363" spans="1:17">
      <c r="A2363" s="398" t="str">
        <f>"Total (in Rs)= " &amp;ROUND(SUM(G2092:G2361),2)</f>
        <v>Total (in Rs)= 9196343.25</v>
      </c>
      <c r="B2363" s="452"/>
      <c r="C2363" s="452"/>
      <c r="D2363" s="452"/>
      <c r="E2363" s="452"/>
      <c r="F2363" s="399"/>
      <c r="G2363" s="225"/>
      <c r="H2363" s="453"/>
      <c r="I2363" s="117"/>
      <c r="J2363" s="453"/>
      <c r="K2363" s="225"/>
      <c r="L2363" s="453"/>
      <c r="M2363" s="117"/>
      <c r="N2363" s="453"/>
      <c r="O2363" s="117"/>
      <c r="P2363" s="117"/>
      <c r="Q2363" s="391"/>
    </row>
    <row r="2364" spans="1:17">
      <c r="A2364" s="454"/>
      <c r="B2364" s="455"/>
      <c r="C2364" s="214"/>
      <c r="D2364" s="454"/>
      <c r="E2364" s="454"/>
      <c r="F2364" s="454"/>
      <c r="G2364" s="454"/>
      <c r="H2364" s="454"/>
      <c r="I2364" s="454"/>
      <c r="J2364" s="454"/>
      <c r="K2364" s="454"/>
      <c r="L2364" s="454"/>
      <c r="M2364" s="454"/>
      <c r="N2364" s="454"/>
      <c r="O2364" s="454"/>
      <c r="P2364" s="454"/>
      <c r="Q2364" s="454"/>
    </row>
    <row r="2365" spans="1:17">
      <c r="A2365" s="456" t="s">
        <v>2846</v>
      </c>
      <c r="B2365" s="457"/>
      <c r="C2365" s="457"/>
      <c r="D2365" s="457"/>
      <c r="E2365" s="457"/>
      <c r="F2365" s="457"/>
      <c r="G2365" s="457"/>
      <c r="H2365" s="457"/>
      <c r="I2365" s="457"/>
      <c r="J2365" s="457"/>
      <c r="K2365" s="457"/>
      <c r="L2365" s="457"/>
      <c r="M2365" s="457"/>
      <c r="N2365" s="457"/>
      <c r="O2365" s="457"/>
      <c r="P2365" s="457"/>
      <c r="Q2365" s="457"/>
    </row>
    <row r="2366" spans="1:17">
      <c r="A2366" s="458" t="s">
        <v>2847</v>
      </c>
      <c r="B2366" s="279"/>
      <c r="C2366" s="279"/>
      <c r="D2366" s="279"/>
      <c r="E2366" s="279"/>
      <c r="F2366" s="279"/>
      <c r="G2366" s="279"/>
      <c r="H2366" s="139"/>
      <c r="I2366" s="139"/>
      <c r="J2366" s="139"/>
      <c r="K2366" s="139"/>
      <c r="L2366" s="139"/>
      <c r="M2366" s="139"/>
      <c r="N2366" s="139"/>
      <c r="O2366" s="139"/>
      <c r="P2366" s="139"/>
      <c r="Q2366" s="139"/>
    </row>
    <row r="2367" spans="1:17">
      <c r="A2367" s="459" t="s">
        <v>2848</v>
      </c>
      <c r="B2367" s="459"/>
      <c r="C2367" s="459"/>
      <c r="D2367" s="459"/>
      <c r="E2367" s="459"/>
      <c r="F2367" s="459"/>
      <c r="G2367" s="459"/>
      <c r="H2367" s="139"/>
      <c r="I2367" s="139"/>
      <c r="J2367" s="139"/>
      <c r="K2367" s="139"/>
      <c r="L2367" s="139"/>
      <c r="M2367" s="139"/>
      <c r="N2367" s="139"/>
      <c r="O2367" s="139"/>
      <c r="P2367" s="139"/>
      <c r="Q2367" s="139"/>
    </row>
    <row r="2368" spans="1:17">
      <c r="A2368" s="310" t="s">
        <v>382</v>
      </c>
      <c r="B2368" s="306" t="s">
        <v>346</v>
      </c>
      <c r="C2368" s="310" t="s">
        <v>2849</v>
      </c>
      <c r="D2368" s="310" t="s">
        <v>12</v>
      </c>
      <c r="E2368" s="306" t="s">
        <v>20</v>
      </c>
      <c r="F2368" s="304" t="s">
        <v>385</v>
      </c>
      <c r="G2368" s="304"/>
      <c r="H2368" s="303" t="s">
        <v>110</v>
      </c>
      <c r="I2368" s="303"/>
      <c r="J2368" s="313" t="s">
        <v>2850</v>
      </c>
      <c r="K2368" s="314"/>
      <c r="L2368" s="305" t="s">
        <v>17</v>
      </c>
      <c r="M2368" s="312"/>
      <c r="N2368" s="305" t="s">
        <v>188</v>
      </c>
      <c r="O2368" s="460"/>
      <c r="P2368" s="460"/>
      <c r="Q2368" s="312"/>
    </row>
    <row r="2369" spans="1:17" ht="38.25">
      <c r="A2369" s="311"/>
      <c r="B2369" s="307"/>
      <c r="C2369" s="311"/>
      <c r="D2369" s="311"/>
      <c r="E2369" s="307"/>
      <c r="F2369" s="218" t="s">
        <v>1516</v>
      </c>
      <c r="G2369" s="220" t="s">
        <v>2851</v>
      </c>
      <c r="H2369" s="218" t="s">
        <v>20</v>
      </c>
      <c r="I2369" s="220" t="s">
        <v>2851</v>
      </c>
      <c r="J2369" s="218" t="s">
        <v>20</v>
      </c>
      <c r="K2369" s="220" t="s">
        <v>2851</v>
      </c>
      <c r="L2369" s="218" t="s">
        <v>20</v>
      </c>
      <c r="M2369" s="220" t="s">
        <v>2851</v>
      </c>
      <c r="N2369" s="221" t="s">
        <v>2852</v>
      </c>
      <c r="O2369" s="221" t="s">
        <v>2853</v>
      </c>
      <c r="P2369" s="221" t="s">
        <v>2854</v>
      </c>
      <c r="Q2369" s="220" t="s">
        <v>2855</v>
      </c>
    </row>
    <row r="2370" spans="1:17">
      <c r="A2370" s="217" t="s">
        <v>2856</v>
      </c>
      <c r="B2370" s="221"/>
      <c r="C2370" s="461" t="s">
        <v>2857</v>
      </c>
      <c r="D2370" s="217"/>
      <c r="E2370" s="221"/>
      <c r="F2370" s="218"/>
      <c r="G2370" s="220"/>
      <c r="H2370" s="218"/>
      <c r="I2370" s="220"/>
      <c r="J2370" s="218"/>
      <c r="K2370" s="220"/>
      <c r="L2370" s="218"/>
      <c r="M2370" s="220"/>
      <c r="N2370" s="221"/>
      <c r="O2370" s="221"/>
      <c r="P2370" s="221"/>
      <c r="Q2370" s="220"/>
    </row>
    <row r="2371" spans="1:17">
      <c r="A2371" s="192">
        <v>1</v>
      </c>
      <c r="B2371" s="218" t="s">
        <v>2858</v>
      </c>
      <c r="C2371" s="462" t="s">
        <v>2859</v>
      </c>
      <c r="D2371" s="162" t="s">
        <v>164</v>
      </c>
      <c r="E2371" s="463">
        <v>8.35</v>
      </c>
      <c r="F2371" s="464">
        <v>1299060.24</v>
      </c>
      <c r="G2371" s="154">
        <f>E2371*F2371</f>
        <v>10847153.003999999</v>
      </c>
      <c r="H2371" s="218"/>
      <c r="I2371" s="218"/>
      <c r="J2371" s="218"/>
      <c r="K2371" s="218"/>
      <c r="L2371" s="218"/>
      <c r="M2371" s="218"/>
      <c r="N2371" s="218"/>
      <c r="O2371" s="218"/>
      <c r="P2371" s="218"/>
      <c r="Q2371" s="218"/>
    </row>
    <row r="2372" spans="1:17">
      <c r="A2372" s="192">
        <v>2</v>
      </c>
      <c r="B2372" s="465" t="s">
        <v>2860</v>
      </c>
      <c r="C2372" s="462" t="s">
        <v>2861</v>
      </c>
      <c r="D2372" s="162" t="s">
        <v>74</v>
      </c>
      <c r="E2372" s="463">
        <v>300</v>
      </c>
      <c r="F2372" s="464">
        <v>61938</v>
      </c>
      <c r="G2372" s="154">
        <f>E2372*F2372</f>
        <v>18581400</v>
      </c>
      <c r="H2372" s="218"/>
      <c r="I2372" s="218"/>
      <c r="J2372" s="218"/>
      <c r="K2372" s="218"/>
      <c r="L2372" s="218"/>
      <c r="M2372" s="218"/>
      <c r="N2372" s="218"/>
      <c r="O2372" s="218"/>
      <c r="P2372" s="218"/>
      <c r="Q2372" s="218"/>
    </row>
    <row r="2373" spans="1:17">
      <c r="A2373" s="192">
        <v>3</v>
      </c>
      <c r="B2373" s="465" t="s">
        <v>2862</v>
      </c>
      <c r="C2373" s="462" t="s">
        <v>2863</v>
      </c>
      <c r="D2373" s="162" t="s">
        <v>74</v>
      </c>
      <c r="E2373" s="463">
        <v>33</v>
      </c>
      <c r="F2373" s="464">
        <v>1917</v>
      </c>
      <c r="G2373" s="154">
        <f t="shared" ref="G2373:G2437" si="131">E2373*F2373</f>
        <v>63261</v>
      </c>
      <c r="H2373" s="218"/>
      <c r="I2373" s="218"/>
      <c r="J2373" s="218"/>
      <c r="K2373" s="218"/>
      <c r="L2373" s="218"/>
      <c r="M2373" s="218"/>
      <c r="N2373" s="218"/>
      <c r="O2373" s="218"/>
      <c r="P2373" s="218"/>
      <c r="Q2373" s="218"/>
    </row>
    <row r="2374" spans="1:17">
      <c r="A2374" s="192">
        <v>4</v>
      </c>
      <c r="B2374" s="465" t="s">
        <v>2864</v>
      </c>
      <c r="C2374" s="462" t="s">
        <v>2865</v>
      </c>
      <c r="D2374" s="162" t="s">
        <v>74</v>
      </c>
      <c r="E2374" s="463">
        <v>218</v>
      </c>
      <c r="F2374" s="464">
        <v>3621</v>
      </c>
      <c r="G2374" s="154">
        <f t="shared" si="131"/>
        <v>789378</v>
      </c>
      <c r="H2374" s="218"/>
      <c r="I2374" s="218"/>
      <c r="J2374" s="218"/>
      <c r="K2374" s="218"/>
      <c r="L2374" s="218"/>
      <c r="M2374" s="218"/>
      <c r="N2374" s="218"/>
      <c r="O2374" s="218"/>
      <c r="P2374" s="218"/>
      <c r="Q2374" s="218"/>
    </row>
    <row r="2375" spans="1:17">
      <c r="A2375" s="192">
        <v>5</v>
      </c>
      <c r="B2375" s="465" t="s">
        <v>2866</v>
      </c>
      <c r="C2375" s="462" t="s">
        <v>2867</v>
      </c>
      <c r="D2375" s="162" t="s">
        <v>74</v>
      </c>
      <c r="E2375" s="463">
        <v>27</v>
      </c>
      <c r="F2375" s="464">
        <v>2394</v>
      </c>
      <c r="G2375" s="154">
        <f t="shared" si="131"/>
        <v>64638</v>
      </c>
      <c r="H2375" s="218"/>
      <c r="I2375" s="218"/>
      <c r="J2375" s="218"/>
      <c r="K2375" s="218"/>
      <c r="L2375" s="218"/>
      <c r="M2375" s="218"/>
      <c r="N2375" s="218"/>
      <c r="O2375" s="218"/>
      <c r="P2375" s="218"/>
      <c r="Q2375" s="218"/>
    </row>
    <row r="2376" spans="1:17">
      <c r="A2376" s="192">
        <v>6</v>
      </c>
      <c r="B2376" s="465" t="s">
        <v>2868</v>
      </c>
      <c r="C2376" s="462" t="s">
        <v>2869</v>
      </c>
      <c r="D2376" s="162" t="s">
        <v>74</v>
      </c>
      <c r="E2376" s="463">
        <v>27</v>
      </c>
      <c r="F2376" s="464">
        <v>5660</v>
      </c>
      <c r="G2376" s="154">
        <f t="shared" si="131"/>
        <v>152820</v>
      </c>
      <c r="H2376" s="218"/>
      <c r="I2376" s="218"/>
      <c r="J2376" s="218"/>
      <c r="K2376" s="218"/>
      <c r="L2376" s="218"/>
      <c r="M2376" s="218"/>
      <c r="N2376" s="218"/>
      <c r="O2376" s="218"/>
      <c r="P2376" s="218"/>
      <c r="Q2376" s="218"/>
    </row>
    <row r="2377" spans="1:17">
      <c r="A2377" s="192">
        <v>7</v>
      </c>
      <c r="B2377" s="310" t="s">
        <v>2870</v>
      </c>
      <c r="C2377" s="462" t="s">
        <v>2871</v>
      </c>
      <c r="D2377" s="162" t="s">
        <v>74</v>
      </c>
      <c r="E2377" s="463">
        <v>5</v>
      </c>
      <c r="F2377" s="464">
        <v>44392</v>
      </c>
      <c r="G2377" s="154">
        <f t="shared" si="131"/>
        <v>221960</v>
      </c>
      <c r="H2377" s="218"/>
      <c r="I2377" s="218"/>
      <c r="J2377" s="218"/>
      <c r="K2377" s="171"/>
      <c r="L2377" s="218"/>
      <c r="M2377" s="218"/>
      <c r="N2377" s="218"/>
      <c r="O2377" s="218"/>
      <c r="P2377" s="218"/>
      <c r="Q2377" s="218"/>
    </row>
    <row r="2378" spans="1:17">
      <c r="A2378" s="192">
        <v>8</v>
      </c>
      <c r="B2378" s="311"/>
      <c r="C2378" s="466" t="s">
        <v>2872</v>
      </c>
      <c r="D2378" s="162" t="s">
        <v>74</v>
      </c>
      <c r="E2378" s="171">
        <v>1</v>
      </c>
      <c r="F2378" s="467">
        <v>45980</v>
      </c>
      <c r="G2378" s="154">
        <f t="shared" si="131"/>
        <v>45980</v>
      </c>
      <c r="H2378" s="218"/>
      <c r="I2378" s="218"/>
      <c r="J2378" s="218"/>
      <c r="K2378" s="171"/>
      <c r="L2378" s="218"/>
      <c r="M2378" s="218"/>
      <c r="N2378" s="218"/>
      <c r="O2378" s="218"/>
      <c r="P2378" s="218"/>
      <c r="Q2378" s="218"/>
    </row>
    <row r="2379" spans="1:17">
      <c r="A2379" s="192">
        <v>9</v>
      </c>
      <c r="B2379" s="192" t="s">
        <v>2873</v>
      </c>
      <c r="C2379" s="466" t="s">
        <v>2874</v>
      </c>
      <c r="D2379" s="162" t="s">
        <v>74</v>
      </c>
      <c r="E2379" s="171">
        <v>1</v>
      </c>
      <c r="F2379" s="467">
        <v>141423</v>
      </c>
      <c r="G2379" s="154">
        <f t="shared" si="131"/>
        <v>141423</v>
      </c>
      <c r="H2379" s="218"/>
      <c r="I2379" s="218"/>
      <c r="J2379" s="218"/>
      <c r="K2379" s="171"/>
      <c r="L2379" s="218"/>
      <c r="M2379" s="218"/>
      <c r="N2379" s="218"/>
      <c r="O2379" s="218"/>
      <c r="P2379" s="218"/>
      <c r="Q2379" s="218"/>
    </row>
    <row r="2380" spans="1:17">
      <c r="A2380" s="192">
        <v>10</v>
      </c>
      <c r="B2380" s="192" t="s">
        <v>2875</v>
      </c>
      <c r="C2380" s="466" t="s">
        <v>2876</v>
      </c>
      <c r="D2380" s="162" t="s">
        <v>74</v>
      </c>
      <c r="E2380" s="171">
        <v>2</v>
      </c>
      <c r="F2380" s="467">
        <v>176115</v>
      </c>
      <c r="G2380" s="154">
        <f t="shared" si="131"/>
        <v>352230</v>
      </c>
      <c r="H2380" s="218"/>
      <c r="I2380" s="218"/>
      <c r="J2380" s="218"/>
      <c r="K2380" s="171"/>
      <c r="L2380" s="218"/>
      <c r="M2380" s="218"/>
      <c r="N2380" s="218"/>
      <c r="O2380" s="218"/>
      <c r="P2380" s="218"/>
      <c r="Q2380" s="218"/>
    </row>
    <row r="2381" spans="1:17">
      <c r="A2381" s="192">
        <v>11</v>
      </c>
      <c r="B2381" s="192" t="s">
        <v>2877</v>
      </c>
      <c r="C2381" s="466" t="s">
        <v>2878</v>
      </c>
      <c r="D2381" s="162" t="s">
        <v>74</v>
      </c>
      <c r="E2381" s="171">
        <v>2</v>
      </c>
      <c r="F2381" s="467">
        <v>186145</v>
      </c>
      <c r="G2381" s="154">
        <f t="shared" si="131"/>
        <v>372290</v>
      </c>
      <c r="H2381" s="218"/>
      <c r="I2381" s="218"/>
      <c r="J2381" s="218"/>
      <c r="K2381" s="218"/>
      <c r="L2381" s="218"/>
      <c r="M2381" s="218"/>
      <c r="N2381" s="218"/>
      <c r="O2381" s="218"/>
      <c r="P2381" s="218"/>
      <c r="Q2381" s="218"/>
    </row>
    <row r="2382" spans="1:17">
      <c r="A2382" s="192">
        <v>12</v>
      </c>
      <c r="B2382" s="465" t="s">
        <v>2879</v>
      </c>
      <c r="C2382" s="462" t="s">
        <v>2880</v>
      </c>
      <c r="D2382" s="162" t="s">
        <v>74</v>
      </c>
      <c r="E2382" s="463">
        <v>7</v>
      </c>
      <c r="F2382" s="464">
        <v>4847</v>
      </c>
      <c r="G2382" s="154">
        <f t="shared" si="131"/>
        <v>33929</v>
      </c>
      <c r="H2382" s="218"/>
      <c r="I2382" s="218"/>
      <c r="J2382" s="218"/>
      <c r="K2382" s="218"/>
      <c r="L2382" s="218"/>
      <c r="M2382" s="218"/>
      <c r="N2382" s="218"/>
      <c r="O2382" s="218"/>
      <c r="P2382" s="218"/>
      <c r="Q2382" s="218"/>
    </row>
    <row r="2383" spans="1:17">
      <c r="A2383" s="192">
        <v>13</v>
      </c>
      <c r="B2383" s="465" t="s">
        <v>2881</v>
      </c>
      <c r="C2383" s="466" t="s">
        <v>2882</v>
      </c>
      <c r="D2383" s="162" t="s">
        <v>74</v>
      </c>
      <c r="E2383" s="171">
        <v>4</v>
      </c>
      <c r="F2383" s="467">
        <v>10679</v>
      </c>
      <c r="G2383" s="154">
        <f t="shared" si="131"/>
        <v>42716</v>
      </c>
      <c r="H2383" s="218"/>
      <c r="I2383" s="218"/>
      <c r="J2383" s="218"/>
      <c r="K2383" s="171"/>
      <c r="L2383" s="218"/>
      <c r="M2383" s="218"/>
      <c r="N2383" s="218"/>
      <c r="O2383" s="218"/>
      <c r="P2383" s="218"/>
      <c r="Q2383" s="218"/>
    </row>
    <row r="2384" spans="1:17">
      <c r="A2384" s="192">
        <v>14</v>
      </c>
      <c r="B2384" s="465" t="s">
        <v>2883</v>
      </c>
      <c r="C2384" s="158" t="s">
        <v>2884</v>
      </c>
      <c r="D2384" s="162" t="s">
        <v>74</v>
      </c>
      <c r="E2384" s="171">
        <v>6</v>
      </c>
      <c r="F2384" s="467">
        <v>90669.119999999995</v>
      </c>
      <c r="G2384" s="154">
        <f t="shared" si="131"/>
        <v>544014.72</v>
      </c>
      <c r="H2384" s="171"/>
      <c r="I2384" s="171"/>
      <c r="J2384" s="171"/>
      <c r="K2384" s="171"/>
      <c r="L2384" s="218"/>
      <c r="M2384" s="218"/>
      <c r="N2384" s="218"/>
      <c r="O2384" s="218"/>
      <c r="P2384" s="218"/>
      <c r="Q2384" s="171"/>
    </row>
    <row r="2385" spans="1:17">
      <c r="A2385" s="192">
        <v>15</v>
      </c>
      <c r="B2385" s="465" t="s">
        <v>2883</v>
      </c>
      <c r="C2385" s="158" t="s">
        <v>2885</v>
      </c>
      <c r="D2385" s="162" t="s">
        <v>74</v>
      </c>
      <c r="E2385" s="171">
        <v>7</v>
      </c>
      <c r="F2385" s="467">
        <v>37008.61</v>
      </c>
      <c r="G2385" s="154">
        <f t="shared" si="131"/>
        <v>259060.27000000002</v>
      </c>
      <c r="H2385" s="171"/>
      <c r="I2385" s="171"/>
      <c r="J2385" s="171"/>
      <c r="K2385" s="171"/>
      <c r="L2385" s="218"/>
      <c r="M2385" s="218"/>
      <c r="N2385" s="218"/>
      <c r="O2385" s="218"/>
      <c r="P2385" s="218"/>
      <c r="Q2385" s="171"/>
    </row>
    <row r="2386" spans="1:17" ht="25.5">
      <c r="A2386" s="192">
        <v>16</v>
      </c>
      <c r="B2386" s="465" t="s">
        <v>2886</v>
      </c>
      <c r="C2386" s="158" t="s">
        <v>2887</v>
      </c>
      <c r="D2386" s="162" t="s">
        <v>74</v>
      </c>
      <c r="E2386" s="171">
        <v>7</v>
      </c>
      <c r="F2386" s="467">
        <v>162671.43</v>
      </c>
      <c r="G2386" s="154">
        <f t="shared" si="131"/>
        <v>1138700.01</v>
      </c>
      <c r="H2386" s="171"/>
      <c r="I2386" s="171"/>
      <c r="J2386" s="171"/>
      <c r="K2386" s="171"/>
      <c r="L2386" s="218"/>
      <c r="M2386" s="218"/>
      <c r="N2386" s="218"/>
      <c r="O2386" s="218"/>
      <c r="P2386" s="218"/>
      <c r="Q2386" s="171"/>
    </row>
    <row r="2387" spans="1:17">
      <c r="A2387" s="192">
        <v>17</v>
      </c>
      <c r="B2387" s="468" t="s">
        <v>2888</v>
      </c>
      <c r="C2387" s="158" t="s">
        <v>2889</v>
      </c>
      <c r="D2387" s="162" t="s">
        <v>74</v>
      </c>
      <c r="E2387" s="171">
        <v>8</v>
      </c>
      <c r="F2387" s="467">
        <v>105680.8</v>
      </c>
      <c r="G2387" s="154">
        <f t="shared" si="131"/>
        <v>845446.4</v>
      </c>
      <c r="H2387" s="469"/>
      <c r="I2387" s="469"/>
      <c r="J2387" s="469"/>
      <c r="K2387" s="469"/>
      <c r="L2387" s="217"/>
      <c r="M2387" s="217"/>
      <c r="N2387" s="217"/>
      <c r="O2387" s="217"/>
      <c r="P2387" s="217"/>
      <c r="Q2387" s="469"/>
    </row>
    <row r="2388" spans="1:17">
      <c r="A2388" s="192"/>
      <c r="B2388" s="468"/>
      <c r="C2388" s="158" t="s">
        <v>2890</v>
      </c>
      <c r="D2388" s="162"/>
      <c r="E2388" s="171"/>
      <c r="F2388" s="467"/>
      <c r="G2388" s="154"/>
      <c r="H2388" s="469"/>
      <c r="I2388" s="469"/>
      <c r="J2388" s="469"/>
      <c r="K2388" s="469"/>
      <c r="L2388" s="217"/>
      <c r="M2388" s="217"/>
      <c r="N2388" s="217"/>
      <c r="O2388" s="217"/>
      <c r="P2388" s="217"/>
      <c r="Q2388" s="469"/>
    </row>
    <row r="2389" spans="1:17">
      <c r="A2389" s="192">
        <v>18</v>
      </c>
      <c r="B2389" s="465" t="s">
        <v>2891</v>
      </c>
      <c r="C2389" s="158" t="s">
        <v>2892</v>
      </c>
      <c r="D2389" s="171" t="s">
        <v>63</v>
      </c>
      <c r="E2389" s="171">
        <v>2730</v>
      </c>
      <c r="F2389" s="172">
        <v>62</v>
      </c>
      <c r="G2389" s="154">
        <f>E2389*F2389</f>
        <v>169260</v>
      </c>
      <c r="H2389" s="218"/>
      <c r="I2389" s="218"/>
      <c r="J2389" s="218"/>
      <c r="K2389" s="218"/>
      <c r="L2389" s="218"/>
      <c r="M2389" s="218"/>
      <c r="N2389" s="218"/>
      <c r="O2389" s="218"/>
      <c r="P2389" s="218"/>
      <c r="Q2389" s="218"/>
    </row>
    <row r="2390" spans="1:17">
      <c r="A2390" s="192">
        <v>19</v>
      </c>
      <c r="B2390" s="470" t="s">
        <v>2893</v>
      </c>
      <c r="C2390" s="471" t="s">
        <v>2894</v>
      </c>
      <c r="D2390" s="162" t="s">
        <v>74</v>
      </c>
      <c r="E2390" s="472">
        <v>9</v>
      </c>
      <c r="F2390" s="473">
        <v>250</v>
      </c>
      <c r="G2390" s="154">
        <f t="shared" si="131"/>
        <v>2250</v>
      </c>
      <c r="H2390" s="218"/>
      <c r="I2390" s="218"/>
      <c r="J2390" s="218"/>
      <c r="K2390" s="218"/>
      <c r="L2390" s="218"/>
      <c r="M2390" s="218"/>
      <c r="N2390" s="218"/>
      <c r="O2390" s="218"/>
      <c r="P2390" s="218"/>
      <c r="Q2390" s="218"/>
    </row>
    <row r="2391" spans="1:17" ht="25.5">
      <c r="A2391" s="192">
        <v>20</v>
      </c>
      <c r="B2391" s="474"/>
      <c r="C2391" s="471" t="s">
        <v>2895</v>
      </c>
      <c r="D2391" s="162" t="s">
        <v>74</v>
      </c>
      <c r="E2391" s="472">
        <v>10</v>
      </c>
      <c r="F2391" s="473">
        <v>618.57500000000005</v>
      </c>
      <c r="G2391" s="154">
        <f t="shared" si="131"/>
        <v>6185.75</v>
      </c>
      <c r="H2391" s="218"/>
      <c r="I2391" s="218"/>
      <c r="J2391" s="218"/>
      <c r="K2391" s="218"/>
      <c r="L2391" s="218"/>
      <c r="M2391" s="218"/>
      <c r="N2391" s="218"/>
      <c r="O2391" s="218"/>
      <c r="P2391" s="218"/>
      <c r="Q2391" s="218"/>
    </row>
    <row r="2392" spans="1:17" ht="25.5">
      <c r="A2392" s="192">
        <v>21</v>
      </c>
      <c r="B2392" s="465" t="s">
        <v>205</v>
      </c>
      <c r="C2392" s="471" t="s">
        <v>2896</v>
      </c>
      <c r="D2392" s="162" t="s">
        <v>74</v>
      </c>
      <c r="E2392" s="472">
        <v>10</v>
      </c>
      <c r="F2392" s="473">
        <v>499.4</v>
      </c>
      <c r="G2392" s="154">
        <f t="shared" si="131"/>
        <v>4994</v>
      </c>
      <c r="H2392" s="218"/>
      <c r="I2392" s="218"/>
      <c r="J2392" s="218"/>
      <c r="K2392" s="218"/>
      <c r="L2392" s="218"/>
      <c r="M2392" s="218"/>
      <c r="N2392" s="218"/>
      <c r="O2392" s="218"/>
      <c r="P2392" s="218"/>
      <c r="Q2392" s="218"/>
    </row>
    <row r="2393" spans="1:17">
      <c r="A2393" s="192">
        <v>22</v>
      </c>
      <c r="B2393" s="475" t="s">
        <v>2897</v>
      </c>
      <c r="C2393" s="158" t="s">
        <v>2898</v>
      </c>
      <c r="D2393" s="171" t="s">
        <v>74</v>
      </c>
      <c r="E2393" s="171">
        <v>11</v>
      </c>
      <c r="F2393" s="172">
        <v>1516.3</v>
      </c>
      <c r="G2393" s="154">
        <f t="shared" si="131"/>
        <v>16679.3</v>
      </c>
      <c r="H2393" s="218"/>
      <c r="I2393" s="218"/>
      <c r="J2393" s="218"/>
      <c r="K2393" s="218"/>
      <c r="L2393" s="218"/>
      <c r="M2393" s="218"/>
      <c r="N2393" s="218"/>
      <c r="O2393" s="218"/>
      <c r="P2393" s="218"/>
      <c r="Q2393" s="218"/>
    </row>
    <row r="2394" spans="1:17">
      <c r="A2394" s="192">
        <v>23</v>
      </c>
      <c r="B2394" s="476"/>
      <c r="C2394" s="471" t="s">
        <v>2899</v>
      </c>
      <c r="D2394" s="162" t="s">
        <v>74</v>
      </c>
      <c r="E2394" s="472">
        <v>8</v>
      </c>
      <c r="F2394" s="473">
        <v>1469.1</v>
      </c>
      <c r="G2394" s="154">
        <f t="shared" si="131"/>
        <v>11752.8</v>
      </c>
      <c r="H2394" s="218"/>
      <c r="I2394" s="218"/>
      <c r="J2394" s="218"/>
      <c r="K2394" s="218"/>
      <c r="L2394" s="218"/>
      <c r="M2394" s="218"/>
      <c r="N2394" s="218"/>
      <c r="O2394" s="218"/>
      <c r="P2394" s="218"/>
      <c r="Q2394" s="218"/>
    </row>
    <row r="2395" spans="1:17" ht="25.5">
      <c r="A2395" s="192">
        <v>24</v>
      </c>
      <c r="B2395" s="465" t="s">
        <v>2246</v>
      </c>
      <c r="C2395" s="471" t="s">
        <v>2900</v>
      </c>
      <c r="D2395" s="162" t="s">
        <v>74</v>
      </c>
      <c r="E2395" s="472">
        <v>3</v>
      </c>
      <c r="F2395" s="473">
        <v>1322.2750000000001</v>
      </c>
      <c r="G2395" s="154">
        <f t="shared" si="131"/>
        <v>3966.8250000000003</v>
      </c>
      <c r="H2395" s="218"/>
      <c r="I2395" s="218"/>
      <c r="J2395" s="218"/>
      <c r="K2395" s="218"/>
      <c r="L2395" s="218"/>
      <c r="M2395" s="218"/>
      <c r="N2395" s="218"/>
      <c r="O2395" s="218"/>
      <c r="P2395" s="218"/>
      <c r="Q2395" s="218"/>
    </row>
    <row r="2396" spans="1:17">
      <c r="A2396" s="192">
        <v>25</v>
      </c>
      <c r="B2396" s="475" t="s">
        <v>199</v>
      </c>
      <c r="C2396" s="471" t="s">
        <v>2901</v>
      </c>
      <c r="D2396" s="162" t="s">
        <v>74</v>
      </c>
      <c r="E2396" s="472">
        <v>6</v>
      </c>
      <c r="F2396" s="473">
        <v>200</v>
      </c>
      <c r="G2396" s="154">
        <f t="shared" si="131"/>
        <v>1200</v>
      </c>
      <c r="H2396" s="218"/>
      <c r="I2396" s="218"/>
      <c r="J2396" s="218"/>
      <c r="K2396" s="218"/>
      <c r="L2396" s="218"/>
      <c r="M2396" s="218"/>
      <c r="N2396" s="218"/>
      <c r="O2396" s="218"/>
      <c r="P2396" s="218"/>
      <c r="Q2396" s="218"/>
    </row>
    <row r="2397" spans="1:17" ht="38.25">
      <c r="A2397" s="192">
        <v>26</v>
      </c>
      <c r="B2397" s="476"/>
      <c r="C2397" s="158" t="s">
        <v>2902</v>
      </c>
      <c r="D2397" s="171" t="s">
        <v>74</v>
      </c>
      <c r="E2397" s="171">
        <v>10</v>
      </c>
      <c r="F2397" s="467">
        <v>1316.6</v>
      </c>
      <c r="G2397" s="154">
        <f t="shared" si="131"/>
        <v>13166</v>
      </c>
      <c r="H2397" s="218"/>
      <c r="I2397" s="218"/>
      <c r="J2397" s="218"/>
      <c r="K2397" s="218"/>
      <c r="L2397" s="218"/>
      <c r="M2397" s="218"/>
      <c r="N2397" s="218"/>
      <c r="O2397" s="218"/>
      <c r="P2397" s="218"/>
      <c r="Q2397" s="218"/>
    </row>
    <row r="2398" spans="1:17" ht="38.25">
      <c r="A2398" s="192">
        <v>27</v>
      </c>
      <c r="B2398" s="171" t="s">
        <v>2903</v>
      </c>
      <c r="C2398" s="471" t="s">
        <v>2904</v>
      </c>
      <c r="D2398" s="162" t="s">
        <v>74</v>
      </c>
      <c r="E2398" s="472">
        <v>10</v>
      </c>
      <c r="F2398" s="473">
        <v>1816</v>
      </c>
      <c r="G2398" s="154">
        <f t="shared" si="131"/>
        <v>18160</v>
      </c>
      <c r="H2398" s="218"/>
      <c r="I2398" s="218"/>
      <c r="J2398" s="218"/>
      <c r="K2398" s="218"/>
      <c r="L2398" s="218"/>
      <c r="M2398" s="218"/>
      <c r="N2398" s="218"/>
      <c r="O2398" s="218"/>
      <c r="P2398" s="218"/>
      <c r="Q2398" s="218"/>
    </row>
    <row r="2399" spans="1:17">
      <c r="A2399" s="192">
        <v>28</v>
      </c>
      <c r="B2399" s="465" t="s">
        <v>2905</v>
      </c>
      <c r="C2399" s="471" t="s">
        <v>2906</v>
      </c>
      <c r="D2399" s="162" t="s">
        <v>74</v>
      </c>
      <c r="E2399" s="472">
        <v>4</v>
      </c>
      <c r="F2399" s="473">
        <v>200</v>
      </c>
      <c r="G2399" s="154">
        <f t="shared" si="131"/>
        <v>800</v>
      </c>
      <c r="H2399" s="218"/>
      <c r="I2399" s="218"/>
      <c r="J2399" s="218"/>
      <c r="K2399" s="218"/>
      <c r="L2399" s="218"/>
      <c r="M2399" s="218"/>
      <c r="N2399" s="218"/>
      <c r="O2399" s="218"/>
      <c r="P2399" s="218"/>
      <c r="Q2399" s="218"/>
    </row>
    <row r="2400" spans="1:17" ht="25.5">
      <c r="A2400" s="192">
        <v>29</v>
      </c>
      <c r="B2400" s="475" t="s">
        <v>2907</v>
      </c>
      <c r="C2400" s="471" t="s">
        <v>2908</v>
      </c>
      <c r="D2400" s="162" t="s">
        <v>74</v>
      </c>
      <c r="E2400" s="472">
        <v>18</v>
      </c>
      <c r="F2400" s="473">
        <v>2495</v>
      </c>
      <c r="G2400" s="154">
        <f t="shared" si="131"/>
        <v>44910</v>
      </c>
      <c r="H2400" s="218"/>
      <c r="I2400" s="218"/>
      <c r="J2400" s="218"/>
      <c r="K2400" s="218"/>
      <c r="L2400" s="218"/>
      <c r="M2400" s="218"/>
      <c r="N2400" s="218"/>
      <c r="O2400" s="218"/>
      <c r="P2400" s="218"/>
      <c r="Q2400" s="218"/>
    </row>
    <row r="2401" spans="1:17" ht="25.5">
      <c r="A2401" s="192">
        <v>30</v>
      </c>
      <c r="B2401" s="476"/>
      <c r="C2401" s="158" t="s">
        <v>2909</v>
      </c>
      <c r="D2401" s="171" t="s">
        <v>74</v>
      </c>
      <c r="E2401" s="171">
        <v>20</v>
      </c>
      <c r="F2401" s="172">
        <v>3632</v>
      </c>
      <c r="G2401" s="154">
        <f t="shared" si="131"/>
        <v>72640</v>
      </c>
      <c r="H2401" s="218"/>
      <c r="I2401" s="218"/>
      <c r="J2401" s="218"/>
      <c r="K2401" s="218"/>
      <c r="L2401" s="218"/>
      <c r="M2401" s="218"/>
      <c r="N2401" s="218"/>
      <c r="O2401" s="218"/>
      <c r="P2401" s="218"/>
      <c r="Q2401" s="218"/>
    </row>
    <row r="2402" spans="1:17">
      <c r="A2402" s="192">
        <v>31</v>
      </c>
      <c r="B2402" s="465" t="s">
        <v>2910</v>
      </c>
      <c r="C2402" s="471" t="s">
        <v>2911</v>
      </c>
      <c r="D2402" s="162" t="s">
        <v>74</v>
      </c>
      <c r="E2402" s="472">
        <v>15</v>
      </c>
      <c r="F2402" s="477">
        <v>567.5</v>
      </c>
      <c r="G2402" s="154">
        <f t="shared" si="131"/>
        <v>8512.5</v>
      </c>
      <c r="H2402" s="218"/>
      <c r="I2402" s="218"/>
      <c r="J2402" s="218"/>
      <c r="K2402" s="218"/>
      <c r="L2402" s="218"/>
      <c r="M2402" s="218"/>
      <c r="N2402" s="218"/>
      <c r="O2402" s="218"/>
      <c r="P2402" s="218"/>
      <c r="Q2402" s="218"/>
    </row>
    <row r="2403" spans="1:17">
      <c r="A2403" s="192">
        <v>32</v>
      </c>
      <c r="B2403" s="475" t="s">
        <v>2912</v>
      </c>
      <c r="C2403" s="158" t="s">
        <v>2913</v>
      </c>
      <c r="D2403" s="162" t="s">
        <v>74</v>
      </c>
      <c r="E2403" s="171">
        <v>7</v>
      </c>
      <c r="F2403" s="467">
        <v>842</v>
      </c>
      <c r="G2403" s="154">
        <f>E2403*F2403</f>
        <v>5894</v>
      </c>
      <c r="H2403" s="218"/>
      <c r="I2403" s="218"/>
      <c r="J2403" s="218"/>
      <c r="K2403" s="218"/>
      <c r="L2403" s="218"/>
      <c r="M2403" s="218"/>
      <c r="N2403" s="218"/>
      <c r="O2403" s="218"/>
      <c r="P2403" s="218"/>
      <c r="Q2403" s="218"/>
    </row>
    <row r="2404" spans="1:17">
      <c r="A2404" s="192">
        <v>33</v>
      </c>
      <c r="B2404" s="476"/>
      <c r="C2404" s="158" t="s">
        <v>2914</v>
      </c>
      <c r="D2404" s="171" t="s">
        <v>74</v>
      </c>
      <c r="E2404" s="171">
        <v>15</v>
      </c>
      <c r="F2404" s="172">
        <v>908</v>
      </c>
      <c r="G2404" s="154">
        <f>E2404*F2404</f>
        <v>13620</v>
      </c>
      <c r="H2404" s="218"/>
      <c r="I2404" s="218"/>
      <c r="J2404" s="218"/>
      <c r="K2404" s="218"/>
      <c r="L2404" s="218"/>
      <c r="M2404" s="218"/>
      <c r="N2404" s="218"/>
      <c r="O2404" s="218"/>
      <c r="P2404" s="218"/>
      <c r="Q2404" s="218"/>
    </row>
    <row r="2405" spans="1:17">
      <c r="A2405" s="192">
        <v>34</v>
      </c>
      <c r="B2405" s="465" t="s">
        <v>225</v>
      </c>
      <c r="C2405" s="158" t="s">
        <v>158</v>
      </c>
      <c r="D2405" s="171" t="s">
        <v>63</v>
      </c>
      <c r="E2405" s="171">
        <v>4410</v>
      </c>
      <c r="F2405" s="172">
        <v>225</v>
      </c>
      <c r="G2405" s="154">
        <f>E2405*F2405</f>
        <v>992250</v>
      </c>
      <c r="H2405" s="218"/>
      <c r="I2405" s="218"/>
      <c r="J2405" s="218"/>
      <c r="K2405" s="218"/>
      <c r="L2405" s="218"/>
      <c r="M2405" s="218"/>
      <c r="N2405" s="218"/>
      <c r="O2405" s="218"/>
      <c r="P2405" s="218"/>
      <c r="Q2405" s="218"/>
    </row>
    <row r="2406" spans="1:17">
      <c r="A2406" s="192">
        <v>35</v>
      </c>
      <c r="B2406" s="475" t="s">
        <v>2120</v>
      </c>
      <c r="C2406" s="478" t="s">
        <v>2915</v>
      </c>
      <c r="D2406" s="171" t="s">
        <v>74</v>
      </c>
      <c r="E2406" s="171">
        <v>4</v>
      </c>
      <c r="F2406" s="172">
        <v>2223.4699999999998</v>
      </c>
      <c r="G2406" s="154">
        <f t="shared" si="131"/>
        <v>8893.8799999999992</v>
      </c>
      <c r="H2406" s="218"/>
      <c r="I2406" s="218"/>
      <c r="J2406" s="218"/>
      <c r="K2406" s="218"/>
      <c r="L2406" s="218"/>
      <c r="M2406" s="218"/>
      <c r="N2406" s="218"/>
      <c r="O2406" s="218"/>
      <c r="P2406" s="218"/>
      <c r="Q2406" s="218"/>
    </row>
    <row r="2407" spans="1:17" ht="38.25">
      <c r="A2407" s="192">
        <v>36</v>
      </c>
      <c r="B2407" s="479"/>
      <c r="C2407" s="158" t="s">
        <v>2916</v>
      </c>
      <c r="D2407" s="162" t="s">
        <v>74</v>
      </c>
      <c r="E2407" s="171">
        <v>2</v>
      </c>
      <c r="F2407" s="467">
        <v>2776.21</v>
      </c>
      <c r="G2407" s="154">
        <f>E2407*F2407</f>
        <v>5552.42</v>
      </c>
      <c r="H2407" s="218"/>
      <c r="I2407" s="218"/>
      <c r="J2407" s="218"/>
      <c r="K2407" s="218"/>
      <c r="L2407" s="218"/>
      <c r="M2407" s="218"/>
      <c r="N2407" s="218"/>
      <c r="O2407" s="218"/>
      <c r="P2407" s="218"/>
      <c r="Q2407" s="218"/>
    </row>
    <row r="2408" spans="1:17" ht="25.5">
      <c r="A2408" s="192">
        <v>37</v>
      </c>
      <c r="B2408" s="479"/>
      <c r="C2408" s="158" t="s">
        <v>2917</v>
      </c>
      <c r="D2408" s="162" t="s">
        <v>74</v>
      </c>
      <c r="E2408" s="171">
        <v>3</v>
      </c>
      <c r="F2408" s="467">
        <v>3371</v>
      </c>
      <c r="G2408" s="154">
        <f>E2408*F2408</f>
        <v>10113</v>
      </c>
      <c r="H2408" s="218"/>
      <c r="I2408" s="218"/>
      <c r="J2408" s="218"/>
      <c r="K2408" s="218"/>
      <c r="L2408" s="218"/>
      <c r="M2408" s="218"/>
      <c r="N2408" s="218"/>
      <c r="O2408" s="218"/>
      <c r="P2408" s="218"/>
      <c r="Q2408" s="218"/>
    </row>
    <row r="2409" spans="1:17">
      <c r="A2409" s="192">
        <v>38</v>
      </c>
      <c r="B2409" s="476"/>
      <c r="C2409" s="181" t="s">
        <v>2918</v>
      </c>
      <c r="D2409" s="172" t="s">
        <v>74</v>
      </c>
      <c r="E2409" s="171">
        <v>7</v>
      </c>
      <c r="F2409" s="172">
        <v>4760.59</v>
      </c>
      <c r="G2409" s="154">
        <f>E2409*F2409</f>
        <v>33324.130000000005</v>
      </c>
      <c r="H2409" s="218"/>
      <c r="I2409" s="218"/>
      <c r="J2409" s="218"/>
      <c r="K2409" s="218"/>
      <c r="L2409" s="218"/>
      <c r="M2409" s="218"/>
      <c r="N2409" s="218"/>
      <c r="O2409" s="218"/>
      <c r="P2409" s="218"/>
      <c r="Q2409" s="218"/>
    </row>
    <row r="2410" spans="1:17">
      <c r="A2410" s="192">
        <v>39</v>
      </c>
      <c r="B2410" s="465" t="s">
        <v>2273</v>
      </c>
      <c r="C2410" s="181" t="s">
        <v>2919</v>
      </c>
      <c r="D2410" s="172" t="s">
        <v>74</v>
      </c>
      <c r="E2410" s="171">
        <v>7</v>
      </c>
      <c r="F2410" s="172">
        <v>5058.13</v>
      </c>
      <c r="G2410" s="154">
        <f t="shared" si="131"/>
        <v>35406.910000000003</v>
      </c>
      <c r="H2410" s="218"/>
      <c r="I2410" s="218"/>
      <c r="J2410" s="218"/>
      <c r="K2410" s="218"/>
      <c r="L2410" s="218"/>
      <c r="M2410" s="218"/>
      <c r="N2410" s="218"/>
      <c r="O2410" s="218"/>
      <c r="P2410" s="218"/>
      <c r="Q2410" s="218"/>
    </row>
    <row r="2411" spans="1:17">
      <c r="A2411" s="192">
        <v>40</v>
      </c>
      <c r="B2411" s="465" t="s">
        <v>2297</v>
      </c>
      <c r="C2411" s="181" t="s">
        <v>2920</v>
      </c>
      <c r="D2411" s="172" t="s">
        <v>74</v>
      </c>
      <c r="E2411" s="171">
        <v>10</v>
      </c>
      <c r="F2411" s="172">
        <v>699.21</v>
      </c>
      <c r="G2411" s="154">
        <f t="shared" si="131"/>
        <v>6992.1</v>
      </c>
      <c r="H2411" s="218"/>
      <c r="I2411" s="218"/>
      <c r="J2411" s="218"/>
      <c r="K2411" s="218"/>
      <c r="L2411" s="218"/>
      <c r="M2411" s="218"/>
      <c r="N2411" s="218"/>
      <c r="O2411" s="218"/>
      <c r="P2411" s="218"/>
      <c r="Q2411" s="218"/>
    </row>
    <row r="2412" spans="1:17">
      <c r="A2412" s="192">
        <v>41</v>
      </c>
      <c r="B2412" s="465" t="s">
        <v>2297</v>
      </c>
      <c r="C2412" s="181" t="s">
        <v>2921</v>
      </c>
      <c r="D2412" s="172" t="s">
        <v>74</v>
      </c>
      <c r="E2412" s="171">
        <v>1</v>
      </c>
      <c r="F2412" s="172">
        <v>1041.3800000000001</v>
      </c>
      <c r="G2412" s="154">
        <f t="shared" si="131"/>
        <v>1041.3800000000001</v>
      </c>
      <c r="H2412" s="218"/>
      <c r="I2412" s="218"/>
      <c r="J2412" s="218"/>
      <c r="K2412" s="218"/>
      <c r="L2412" s="218"/>
      <c r="M2412" s="218"/>
      <c r="N2412" s="218"/>
      <c r="O2412" s="218"/>
      <c r="P2412" s="218"/>
      <c r="Q2412" s="218"/>
    </row>
    <row r="2413" spans="1:17">
      <c r="A2413" s="192">
        <v>42</v>
      </c>
      <c r="B2413" s="465" t="s">
        <v>2315</v>
      </c>
      <c r="C2413" s="181" t="s">
        <v>2922</v>
      </c>
      <c r="D2413" s="172" t="s">
        <v>74</v>
      </c>
      <c r="E2413" s="171">
        <v>143</v>
      </c>
      <c r="F2413" s="172">
        <v>967.6</v>
      </c>
      <c r="G2413" s="154">
        <f>E2413*F2413</f>
        <v>138366.80000000002</v>
      </c>
      <c r="H2413" s="218"/>
      <c r="I2413" s="218"/>
      <c r="J2413" s="218"/>
      <c r="K2413" s="218"/>
      <c r="L2413" s="218"/>
      <c r="M2413" s="218"/>
      <c r="N2413" s="218"/>
      <c r="O2413" s="218"/>
      <c r="P2413" s="218"/>
      <c r="Q2413" s="218"/>
    </row>
    <row r="2414" spans="1:17">
      <c r="A2414" s="192">
        <v>43</v>
      </c>
      <c r="B2414" s="465" t="s">
        <v>2632</v>
      </c>
      <c r="C2414" s="158" t="s">
        <v>2923</v>
      </c>
      <c r="D2414" s="171" t="s">
        <v>74</v>
      </c>
      <c r="E2414" s="171">
        <v>3</v>
      </c>
      <c r="F2414" s="172">
        <v>8859.66</v>
      </c>
      <c r="G2414" s="154">
        <f>E2414*F2414</f>
        <v>26578.98</v>
      </c>
      <c r="H2414" s="218"/>
      <c r="I2414" s="218"/>
      <c r="J2414" s="218"/>
      <c r="K2414" s="218"/>
      <c r="L2414" s="218"/>
      <c r="M2414" s="218"/>
      <c r="N2414" s="218"/>
      <c r="O2414" s="218"/>
      <c r="P2414" s="218"/>
      <c r="Q2414" s="218"/>
    </row>
    <row r="2415" spans="1:17">
      <c r="A2415" s="192">
        <v>44</v>
      </c>
      <c r="B2415" s="465" t="s">
        <v>2924</v>
      </c>
      <c r="C2415" s="158" t="s">
        <v>2925</v>
      </c>
      <c r="D2415" s="171" t="s">
        <v>74</v>
      </c>
      <c r="E2415" s="171">
        <v>7</v>
      </c>
      <c r="F2415" s="467">
        <v>694.62</v>
      </c>
      <c r="G2415" s="154">
        <f>E2415*F2415</f>
        <v>4862.34</v>
      </c>
      <c r="H2415" s="218"/>
      <c r="I2415" s="218"/>
      <c r="J2415" s="218"/>
      <c r="K2415" s="218"/>
      <c r="L2415" s="218"/>
      <c r="M2415" s="218"/>
      <c r="N2415" s="218"/>
      <c r="O2415" s="218"/>
      <c r="P2415" s="218"/>
      <c r="Q2415" s="218"/>
    </row>
    <row r="2416" spans="1:17">
      <c r="A2416" s="192">
        <v>45</v>
      </c>
      <c r="B2416" s="465" t="s">
        <v>2341</v>
      </c>
      <c r="C2416" s="158" t="s">
        <v>2926</v>
      </c>
      <c r="D2416" s="162" t="s">
        <v>74</v>
      </c>
      <c r="E2416" s="171">
        <v>34</v>
      </c>
      <c r="F2416" s="467">
        <v>520</v>
      </c>
      <c r="G2416" s="154">
        <f t="shared" si="131"/>
        <v>17680</v>
      </c>
      <c r="H2416" s="218"/>
      <c r="I2416" s="218"/>
      <c r="J2416" s="218"/>
      <c r="K2416" s="218"/>
      <c r="L2416" s="218"/>
      <c r="M2416" s="218"/>
      <c r="N2416" s="218"/>
      <c r="O2416" s="218"/>
      <c r="P2416" s="218"/>
      <c r="Q2416" s="218"/>
    </row>
    <row r="2417" spans="1:17">
      <c r="A2417" s="192">
        <v>46</v>
      </c>
      <c r="B2417" s="465" t="s">
        <v>2070</v>
      </c>
      <c r="C2417" s="158" t="s">
        <v>2927</v>
      </c>
      <c r="D2417" s="162" t="s">
        <v>74</v>
      </c>
      <c r="E2417" s="171">
        <v>12</v>
      </c>
      <c r="F2417" s="467">
        <v>57</v>
      </c>
      <c r="G2417" s="154">
        <f t="shared" si="131"/>
        <v>684</v>
      </c>
      <c r="H2417" s="218"/>
      <c r="I2417" s="218"/>
      <c r="J2417" s="218"/>
      <c r="K2417" s="218"/>
      <c r="L2417" s="218"/>
      <c r="M2417" s="218"/>
      <c r="N2417" s="218"/>
      <c r="O2417" s="218"/>
      <c r="P2417" s="218"/>
      <c r="Q2417" s="218"/>
    </row>
    <row r="2418" spans="1:17">
      <c r="A2418" s="192">
        <v>47</v>
      </c>
      <c r="B2418" s="465" t="s">
        <v>1600</v>
      </c>
      <c r="C2418" s="158" t="s">
        <v>2928</v>
      </c>
      <c r="D2418" s="162" t="s">
        <v>74</v>
      </c>
      <c r="E2418" s="171">
        <v>36</v>
      </c>
      <c r="F2418" s="467">
        <v>57</v>
      </c>
      <c r="G2418" s="154">
        <f t="shared" si="131"/>
        <v>2052</v>
      </c>
      <c r="H2418" s="218"/>
      <c r="I2418" s="218"/>
      <c r="J2418" s="218"/>
      <c r="K2418" s="218"/>
      <c r="L2418" s="218"/>
      <c r="M2418" s="218"/>
      <c r="N2418" s="218"/>
      <c r="O2418" s="218"/>
      <c r="P2418" s="218"/>
      <c r="Q2418" s="218"/>
    </row>
    <row r="2419" spans="1:17">
      <c r="A2419" s="192">
        <v>48</v>
      </c>
      <c r="B2419" s="465" t="s">
        <v>2929</v>
      </c>
      <c r="C2419" s="158" t="s">
        <v>2930</v>
      </c>
      <c r="D2419" s="162" t="s">
        <v>74</v>
      </c>
      <c r="E2419" s="171">
        <v>17</v>
      </c>
      <c r="F2419" s="467">
        <v>57</v>
      </c>
      <c r="G2419" s="154">
        <f t="shared" si="131"/>
        <v>969</v>
      </c>
      <c r="H2419" s="218"/>
      <c r="I2419" s="218"/>
      <c r="J2419" s="218"/>
      <c r="K2419" s="218"/>
      <c r="L2419" s="218"/>
      <c r="M2419" s="218"/>
      <c r="N2419" s="218"/>
      <c r="O2419" s="218"/>
      <c r="P2419" s="218"/>
      <c r="Q2419" s="218"/>
    </row>
    <row r="2420" spans="1:17">
      <c r="A2420" s="192">
        <v>49</v>
      </c>
      <c r="B2420" s="465" t="s">
        <v>2931</v>
      </c>
      <c r="C2420" s="158" t="s">
        <v>2932</v>
      </c>
      <c r="D2420" s="162" t="s">
        <v>74</v>
      </c>
      <c r="E2420" s="171">
        <v>10</v>
      </c>
      <c r="F2420" s="467">
        <v>907.8</v>
      </c>
      <c r="G2420" s="154">
        <f t="shared" si="131"/>
        <v>9078</v>
      </c>
      <c r="H2420" s="218"/>
      <c r="I2420" s="218"/>
      <c r="J2420" s="218"/>
      <c r="K2420" s="218"/>
      <c r="L2420" s="218"/>
      <c r="M2420" s="218"/>
      <c r="N2420" s="218"/>
      <c r="O2420" s="218"/>
      <c r="P2420" s="218"/>
      <c r="Q2420" s="218"/>
    </row>
    <row r="2421" spans="1:17">
      <c r="A2421" s="192">
        <v>50</v>
      </c>
      <c r="B2421" s="465" t="s">
        <v>2933</v>
      </c>
      <c r="C2421" s="158" t="s">
        <v>2934</v>
      </c>
      <c r="D2421" s="162" t="s">
        <v>74</v>
      </c>
      <c r="E2421" s="171">
        <v>10</v>
      </c>
      <c r="F2421" s="467">
        <v>703.8</v>
      </c>
      <c r="G2421" s="154">
        <f t="shared" si="131"/>
        <v>7038</v>
      </c>
      <c r="H2421" s="218"/>
      <c r="I2421" s="218"/>
      <c r="J2421" s="218"/>
      <c r="K2421" s="218"/>
      <c r="L2421" s="218"/>
      <c r="M2421" s="218"/>
      <c r="N2421" s="218"/>
      <c r="O2421" s="218"/>
      <c r="P2421" s="218"/>
      <c r="Q2421" s="218"/>
    </row>
    <row r="2422" spans="1:17">
      <c r="A2422" s="192">
        <v>51</v>
      </c>
      <c r="B2422" s="465" t="s">
        <v>2933</v>
      </c>
      <c r="C2422" s="158" t="s">
        <v>2935</v>
      </c>
      <c r="D2422" s="162" t="s">
        <v>74</v>
      </c>
      <c r="E2422" s="171">
        <v>7</v>
      </c>
      <c r="F2422" s="467">
        <v>673.2</v>
      </c>
      <c r="G2422" s="154">
        <f t="shared" si="131"/>
        <v>4712.4000000000005</v>
      </c>
      <c r="H2422" s="218"/>
      <c r="I2422" s="218"/>
      <c r="J2422" s="218"/>
      <c r="K2422" s="218"/>
      <c r="L2422" s="218"/>
      <c r="M2422" s="218"/>
      <c r="N2422" s="218"/>
      <c r="O2422" s="218"/>
      <c r="P2422" s="218"/>
      <c r="Q2422" s="218"/>
    </row>
    <row r="2423" spans="1:17" ht="25.5">
      <c r="A2423" s="192">
        <v>52</v>
      </c>
      <c r="B2423" s="465" t="s">
        <v>2061</v>
      </c>
      <c r="C2423" s="158" t="s">
        <v>2936</v>
      </c>
      <c r="D2423" s="162" t="s">
        <v>74</v>
      </c>
      <c r="E2423" s="171">
        <v>21</v>
      </c>
      <c r="F2423" s="467">
        <v>2450</v>
      </c>
      <c r="G2423" s="154">
        <f>E2423*F2423</f>
        <v>51450</v>
      </c>
      <c r="H2423" s="218"/>
      <c r="I2423" s="218"/>
      <c r="J2423" s="218"/>
      <c r="K2423" s="218"/>
      <c r="L2423" s="218"/>
      <c r="M2423" s="218"/>
      <c r="N2423" s="218"/>
      <c r="O2423" s="218"/>
      <c r="P2423" s="218"/>
      <c r="Q2423" s="218"/>
    </row>
    <row r="2424" spans="1:17">
      <c r="A2424" s="192">
        <v>53</v>
      </c>
      <c r="B2424" s="465" t="s">
        <v>2575</v>
      </c>
      <c r="C2424" s="158" t="s">
        <v>2937</v>
      </c>
      <c r="D2424" s="162" t="s">
        <v>74</v>
      </c>
      <c r="E2424" s="171">
        <v>1</v>
      </c>
      <c r="F2424" s="467">
        <v>36887.5</v>
      </c>
      <c r="G2424" s="154">
        <f>E2424*F2424</f>
        <v>36887.5</v>
      </c>
      <c r="H2424" s="218"/>
      <c r="I2424" s="218"/>
      <c r="J2424" s="218"/>
      <c r="K2424" s="218"/>
      <c r="L2424" s="218"/>
      <c r="M2424" s="218"/>
      <c r="N2424" s="218"/>
      <c r="O2424" s="218"/>
      <c r="P2424" s="218"/>
      <c r="Q2424" s="218"/>
    </row>
    <row r="2425" spans="1:17">
      <c r="A2425" s="192">
        <v>54</v>
      </c>
      <c r="B2425" s="465" t="s">
        <v>2938</v>
      </c>
      <c r="C2425" s="158" t="s">
        <v>2939</v>
      </c>
      <c r="D2425" s="162" t="s">
        <v>128</v>
      </c>
      <c r="E2425" s="171">
        <v>375.4</v>
      </c>
      <c r="F2425" s="480">
        <v>78.009</v>
      </c>
      <c r="G2425" s="154">
        <f t="shared" si="131"/>
        <v>29284.578599999997</v>
      </c>
      <c r="H2425" s="218"/>
      <c r="I2425" s="218"/>
      <c r="J2425" s="171"/>
      <c r="K2425" s="481"/>
      <c r="L2425" s="218"/>
      <c r="M2425" s="218"/>
      <c r="N2425" s="218"/>
      <c r="O2425" s="218"/>
      <c r="P2425" s="218"/>
      <c r="Q2425" s="218"/>
    </row>
    <row r="2426" spans="1:17" ht="25.5">
      <c r="A2426" s="192">
        <v>55</v>
      </c>
      <c r="B2426" s="171" t="s">
        <v>2940</v>
      </c>
      <c r="C2426" s="158" t="s">
        <v>2941</v>
      </c>
      <c r="D2426" s="162" t="s">
        <v>74</v>
      </c>
      <c r="E2426" s="171">
        <v>20</v>
      </c>
      <c r="F2426" s="467">
        <v>587.64</v>
      </c>
      <c r="G2426" s="154">
        <f t="shared" si="131"/>
        <v>11752.8</v>
      </c>
      <c r="H2426" s="218"/>
      <c r="I2426" s="218"/>
      <c r="J2426" s="171"/>
      <c r="K2426" s="481"/>
      <c r="L2426" s="218"/>
      <c r="M2426" s="218"/>
      <c r="N2426" s="218"/>
      <c r="O2426" s="218"/>
      <c r="P2426" s="218"/>
      <c r="Q2426" s="218"/>
    </row>
    <row r="2427" spans="1:17">
      <c r="A2427" s="192">
        <v>56</v>
      </c>
      <c r="B2427" s="465" t="s">
        <v>2265</v>
      </c>
      <c r="C2427" s="158" t="s">
        <v>2942</v>
      </c>
      <c r="D2427" s="162" t="s">
        <v>28</v>
      </c>
      <c r="E2427" s="171">
        <v>550</v>
      </c>
      <c r="F2427" s="467">
        <v>20</v>
      </c>
      <c r="G2427" s="154">
        <f>E2427*F2427</f>
        <v>11000</v>
      </c>
      <c r="H2427" s="171"/>
      <c r="I2427" s="171"/>
      <c r="J2427" s="171"/>
      <c r="K2427" s="171"/>
      <c r="L2427" s="218"/>
      <c r="M2427" s="218"/>
      <c r="N2427" s="218"/>
      <c r="O2427" s="218"/>
      <c r="P2427" s="218"/>
      <c r="Q2427" s="171"/>
    </row>
    <row r="2428" spans="1:17">
      <c r="A2428" s="192">
        <v>57</v>
      </c>
      <c r="B2428" s="465" t="s">
        <v>2943</v>
      </c>
      <c r="C2428" s="181" t="s">
        <v>2944</v>
      </c>
      <c r="D2428" s="172" t="s">
        <v>67</v>
      </c>
      <c r="E2428" s="171">
        <v>0.11</v>
      </c>
      <c r="F2428" s="172">
        <v>114902.5</v>
      </c>
      <c r="G2428" s="154">
        <f>E2428*F2428</f>
        <v>12639.275</v>
      </c>
      <c r="H2428" s="171"/>
      <c r="I2428" s="171"/>
      <c r="J2428" s="171"/>
      <c r="K2428" s="172"/>
      <c r="L2428" s="218"/>
      <c r="M2428" s="218"/>
      <c r="N2428" s="218"/>
      <c r="O2428" s="218"/>
      <c r="P2428" s="218"/>
      <c r="Q2428" s="171"/>
    </row>
    <row r="2429" spans="1:17">
      <c r="A2429" s="192">
        <v>58</v>
      </c>
      <c r="B2429" s="468" t="s">
        <v>2945</v>
      </c>
      <c r="C2429" s="174" t="s">
        <v>2946</v>
      </c>
      <c r="D2429" s="171" t="s">
        <v>74</v>
      </c>
      <c r="E2429" s="171">
        <v>8</v>
      </c>
      <c r="F2429" s="171">
        <v>1000</v>
      </c>
      <c r="G2429" s="154">
        <f>E2429*F2429</f>
        <v>8000</v>
      </c>
      <c r="H2429" s="469"/>
      <c r="I2429" s="469"/>
      <c r="J2429" s="469"/>
      <c r="K2429" s="469"/>
      <c r="L2429" s="217"/>
      <c r="M2429" s="217"/>
      <c r="N2429" s="217"/>
      <c r="O2429" s="217"/>
      <c r="P2429" s="217"/>
      <c r="Q2429" s="469"/>
    </row>
    <row r="2430" spans="1:17" ht="25.5">
      <c r="A2430" s="192">
        <v>59</v>
      </c>
      <c r="B2430" s="465" t="s">
        <v>2621</v>
      </c>
      <c r="C2430" s="158" t="s">
        <v>2947</v>
      </c>
      <c r="D2430" s="162" t="s">
        <v>74</v>
      </c>
      <c r="E2430" s="171">
        <v>2</v>
      </c>
      <c r="F2430" s="467">
        <v>259600</v>
      </c>
      <c r="G2430" s="154">
        <f t="shared" si="131"/>
        <v>519200</v>
      </c>
      <c r="H2430" s="218"/>
      <c r="I2430" s="218"/>
      <c r="J2430" s="171"/>
      <c r="K2430" s="481"/>
      <c r="L2430" s="218"/>
      <c r="M2430" s="218"/>
      <c r="N2430" s="218"/>
      <c r="O2430" s="218"/>
      <c r="P2430" s="218"/>
      <c r="Q2430" s="218"/>
    </row>
    <row r="2431" spans="1:17" ht="25.5">
      <c r="A2431" s="192">
        <v>60</v>
      </c>
      <c r="B2431" s="465" t="s">
        <v>2103</v>
      </c>
      <c r="C2431" s="158" t="s">
        <v>2948</v>
      </c>
      <c r="D2431" s="482" t="s">
        <v>74</v>
      </c>
      <c r="E2431" s="171">
        <v>3</v>
      </c>
      <c r="F2431" s="467">
        <v>16911.5</v>
      </c>
      <c r="G2431" s="154">
        <f t="shared" si="131"/>
        <v>50734.5</v>
      </c>
      <c r="H2431" s="218"/>
      <c r="I2431" s="218"/>
      <c r="J2431" s="171"/>
      <c r="K2431" s="481"/>
      <c r="L2431" s="218"/>
      <c r="M2431" s="218"/>
      <c r="N2431" s="218"/>
      <c r="O2431" s="218"/>
      <c r="P2431" s="218"/>
      <c r="Q2431" s="218"/>
    </row>
    <row r="2432" spans="1:17" ht="38.25">
      <c r="A2432" s="192">
        <v>61</v>
      </c>
      <c r="B2432" s="465" t="s">
        <v>2949</v>
      </c>
      <c r="C2432" s="158" t="s">
        <v>2950</v>
      </c>
      <c r="D2432" s="482" t="s">
        <v>74</v>
      </c>
      <c r="E2432" s="171">
        <v>3</v>
      </c>
      <c r="F2432" s="467">
        <v>15776.5</v>
      </c>
      <c r="G2432" s="154">
        <f t="shared" si="131"/>
        <v>47329.5</v>
      </c>
      <c r="H2432" s="218"/>
      <c r="I2432" s="218"/>
      <c r="J2432" s="171"/>
      <c r="K2432" s="481"/>
      <c r="L2432" s="218"/>
      <c r="M2432" s="218"/>
      <c r="N2432" s="218"/>
      <c r="O2432" s="218"/>
      <c r="P2432" s="218"/>
      <c r="Q2432" s="218"/>
    </row>
    <row r="2433" spans="1:17" ht="38.25">
      <c r="A2433" s="192">
        <v>62</v>
      </c>
      <c r="B2433" s="171" t="s">
        <v>2657</v>
      </c>
      <c r="C2433" s="158" t="s">
        <v>2951</v>
      </c>
      <c r="D2433" s="162" t="s">
        <v>74</v>
      </c>
      <c r="E2433" s="171">
        <v>2</v>
      </c>
      <c r="F2433" s="467">
        <v>7000</v>
      </c>
      <c r="G2433" s="154">
        <f t="shared" si="131"/>
        <v>14000</v>
      </c>
      <c r="H2433" s="218"/>
      <c r="I2433" s="218"/>
      <c r="J2433" s="171"/>
      <c r="K2433" s="481"/>
      <c r="L2433" s="218"/>
      <c r="M2433" s="218"/>
      <c r="N2433" s="218"/>
      <c r="O2433" s="218"/>
      <c r="P2433" s="218"/>
      <c r="Q2433" s="218"/>
    </row>
    <row r="2434" spans="1:17" ht="38.25">
      <c r="A2434" s="192">
        <v>63</v>
      </c>
      <c r="B2434" s="171" t="s">
        <v>2689</v>
      </c>
      <c r="C2434" s="158" t="s">
        <v>2952</v>
      </c>
      <c r="D2434" s="162" t="s">
        <v>74</v>
      </c>
      <c r="E2434" s="171">
        <v>5</v>
      </c>
      <c r="F2434" s="467">
        <v>3800</v>
      </c>
      <c r="G2434" s="154">
        <f t="shared" si="131"/>
        <v>19000</v>
      </c>
      <c r="H2434" s="171"/>
      <c r="I2434" s="171"/>
      <c r="J2434" s="171"/>
      <c r="K2434" s="171"/>
      <c r="L2434" s="218"/>
      <c r="M2434" s="218"/>
      <c r="N2434" s="218"/>
      <c r="O2434" s="218"/>
      <c r="P2434" s="218"/>
      <c r="Q2434" s="171"/>
    </row>
    <row r="2435" spans="1:17" ht="25.5">
      <c r="A2435" s="192">
        <v>64</v>
      </c>
      <c r="B2435" s="171" t="s">
        <v>2953</v>
      </c>
      <c r="C2435" s="158" t="s">
        <v>2954</v>
      </c>
      <c r="D2435" s="162" t="s">
        <v>74</v>
      </c>
      <c r="E2435" s="171">
        <v>2</v>
      </c>
      <c r="F2435" s="467">
        <v>7945</v>
      </c>
      <c r="G2435" s="154">
        <f>E2435*F2435</f>
        <v>15890</v>
      </c>
      <c r="H2435" s="171"/>
      <c r="I2435" s="171"/>
      <c r="J2435" s="171"/>
      <c r="K2435" s="171"/>
      <c r="L2435" s="218"/>
      <c r="M2435" s="218"/>
      <c r="N2435" s="218"/>
      <c r="O2435" s="218"/>
      <c r="P2435" s="218"/>
      <c r="Q2435" s="171"/>
    </row>
    <row r="2436" spans="1:17">
      <c r="A2436" s="192">
        <v>65</v>
      </c>
      <c r="B2436" s="465" t="s">
        <v>2313</v>
      </c>
      <c r="C2436" s="158" t="s">
        <v>2955</v>
      </c>
      <c r="D2436" s="162" t="s">
        <v>74</v>
      </c>
      <c r="E2436" s="171">
        <v>1</v>
      </c>
      <c r="F2436" s="467">
        <v>46964</v>
      </c>
      <c r="G2436" s="154">
        <f t="shared" si="131"/>
        <v>46964</v>
      </c>
      <c r="H2436" s="171"/>
      <c r="I2436" s="171"/>
      <c r="J2436" s="171"/>
      <c r="K2436" s="171"/>
      <c r="L2436" s="218"/>
      <c r="M2436" s="218"/>
      <c r="N2436" s="218"/>
      <c r="O2436" s="218"/>
      <c r="P2436" s="218"/>
      <c r="Q2436" s="171"/>
    </row>
    <row r="2437" spans="1:17">
      <c r="A2437" s="192">
        <v>66</v>
      </c>
      <c r="B2437" s="465" t="s">
        <v>2956</v>
      </c>
      <c r="C2437" s="483" t="s">
        <v>2957</v>
      </c>
      <c r="D2437" s="484" t="s">
        <v>74</v>
      </c>
      <c r="E2437" s="484">
        <v>1</v>
      </c>
      <c r="F2437" s="482">
        <v>58292</v>
      </c>
      <c r="G2437" s="154">
        <f t="shared" si="131"/>
        <v>58292</v>
      </c>
      <c r="H2437" s="171"/>
      <c r="I2437" s="171"/>
      <c r="J2437" s="171"/>
      <c r="K2437" s="171"/>
      <c r="L2437" s="218"/>
      <c r="M2437" s="218"/>
      <c r="N2437" s="218"/>
      <c r="O2437" s="218"/>
      <c r="P2437" s="218"/>
      <c r="Q2437" s="171"/>
    </row>
    <row r="2438" spans="1:17">
      <c r="A2438" s="192">
        <v>67</v>
      </c>
      <c r="B2438" s="465" t="s">
        <v>2188</v>
      </c>
      <c r="C2438" s="160" t="s">
        <v>2958</v>
      </c>
      <c r="D2438" s="171" t="s">
        <v>74</v>
      </c>
      <c r="E2438" s="171">
        <v>74</v>
      </c>
      <c r="F2438" s="171">
        <v>500</v>
      </c>
      <c r="G2438" s="154">
        <f t="shared" ref="G2438:G2448" si="132">E2438*F2438</f>
        <v>37000</v>
      </c>
      <c r="H2438" s="171"/>
      <c r="I2438" s="171"/>
      <c r="J2438" s="171"/>
      <c r="K2438" s="171"/>
      <c r="L2438" s="218"/>
      <c r="M2438" s="218"/>
      <c r="N2438" s="218"/>
      <c r="O2438" s="218"/>
      <c r="P2438" s="218"/>
      <c r="Q2438" s="171"/>
    </row>
    <row r="2439" spans="1:17">
      <c r="A2439" s="192">
        <v>68</v>
      </c>
      <c r="B2439" s="465" t="s">
        <v>2959</v>
      </c>
      <c r="C2439" s="160" t="s">
        <v>2960</v>
      </c>
      <c r="D2439" s="171" t="s">
        <v>74</v>
      </c>
      <c r="E2439" s="171">
        <v>0.19</v>
      </c>
      <c r="F2439" s="171">
        <v>266090</v>
      </c>
      <c r="G2439" s="154">
        <f t="shared" si="132"/>
        <v>50557.1</v>
      </c>
      <c r="H2439" s="171"/>
      <c r="I2439" s="171"/>
      <c r="J2439" s="171"/>
      <c r="K2439" s="171"/>
      <c r="L2439" s="218"/>
      <c r="M2439" s="218"/>
      <c r="N2439" s="218"/>
      <c r="O2439" s="218"/>
      <c r="P2439" s="218"/>
      <c r="Q2439" s="171"/>
    </row>
    <row r="2440" spans="1:17" ht="25.5">
      <c r="A2440" s="192">
        <v>69</v>
      </c>
      <c r="B2440" s="465" t="s">
        <v>2961</v>
      </c>
      <c r="C2440" s="485" t="s">
        <v>2962</v>
      </c>
      <c r="D2440" s="171" t="s">
        <v>74</v>
      </c>
      <c r="E2440" s="171">
        <v>1</v>
      </c>
      <c r="F2440" s="467">
        <v>21565</v>
      </c>
      <c r="G2440" s="154">
        <f>E2440*F2440</f>
        <v>21565</v>
      </c>
      <c r="H2440" s="171"/>
      <c r="I2440" s="171"/>
      <c r="J2440" s="171"/>
      <c r="K2440" s="171"/>
      <c r="L2440" s="218"/>
      <c r="M2440" s="218"/>
      <c r="N2440" s="218"/>
      <c r="O2440" s="218"/>
      <c r="P2440" s="218"/>
      <c r="Q2440" s="171"/>
    </row>
    <row r="2441" spans="1:17">
      <c r="A2441" s="192">
        <v>70</v>
      </c>
      <c r="B2441" s="465" t="s">
        <v>2963</v>
      </c>
      <c r="C2441" s="160" t="s">
        <v>2964</v>
      </c>
      <c r="D2441" s="171" t="s">
        <v>74</v>
      </c>
      <c r="E2441" s="171">
        <v>2</v>
      </c>
      <c r="F2441" s="171">
        <v>100</v>
      </c>
      <c r="G2441" s="154">
        <f t="shared" si="132"/>
        <v>200</v>
      </c>
      <c r="H2441" s="171"/>
      <c r="I2441" s="171"/>
      <c r="J2441" s="171"/>
      <c r="K2441" s="172"/>
      <c r="L2441" s="218"/>
      <c r="M2441" s="218"/>
      <c r="N2441" s="218"/>
      <c r="O2441" s="218"/>
      <c r="P2441" s="218"/>
      <c r="Q2441" s="171"/>
    </row>
    <row r="2442" spans="1:17">
      <c r="A2442" s="192">
        <v>71</v>
      </c>
      <c r="B2442" s="465" t="s">
        <v>2965</v>
      </c>
      <c r="C2442" s="486" t="s">
        <v>2966</v>
      </c>
      <c r="D2442" s="172" t="s">
        <v>74</v>
      </c>
      <c r="E2442" s="171">
        <v>1</v>
      </c>
      <c r="F2442" s="172">
        <v>900117.4</v>
      </c>
      <c r="G2442" s="154"/>
      <c r="H2442" s="469">
        <v>1</v>
      </c>
      <c r="I2442" s="487">
        <f>H2442*F2442</f>
        <v>900117.4</v>
      </c>
      <c r="J2442" s="469"/>
      <c r="K2442" s="487"/>
      <c r="L2442" s="217"/>
      <c r="M2442" s="217"/>
      <c r="N2442" s="217"/>
      <c r="O2442" s="217"/>
      <c r="P2442" s="217"/>
      <c r="Q2442" s="469"/>
    </row>
    <row r="2443" spans="1:17">
      <c r="A2443" s="192">
        <v>72</v>
      </c>
      <c r="B2443" s="465" t="s">
        <v>2550</v>
      </c>
      <c r="C2443" s="486" t="s">
        <v>2967</v>
      </c>
      <c r="D2443" s="172" t="s">
        <v>74</v>
      </c>
      <c r="E2443" s="171">
        <v>1</v>
      </c>
      <c r="F2443" s="172">
        <v>358442.95</v>
      </c>
      <c r="G2443" s="154"/>
      <c r="H2443" s="171">
        <v>1</v>
      </c>
      <c r="I2443" s="487">
        <f t="shared" ref="I2443:I2444" si="133">H2443*F2443</f>
        <v>358442.95</v>
      </c>
      <c r="J2443" s="171"/>
      <c r="K2443" s="171"/>
      <c r="L2443" s="218"/>
      <c r="M2443" s="218"/>
      <c r="N2443" s="218"/>
      <c r="O2443" s="218"/>
      <c r="P2443" s="218"/>
      <c r="Q2443" s="171"/>
    </row>
    <row r="2444" spans="1:17">
      <c r="A2444" s="192">
        <v>73</v>
      </c>
      <c r="B2444" s="465" t="s">
        <v>2241</v>
      </c>
      <c r="C2444" s="486" t="s">
        <v>2968</v>
      </c>
      <c r="D2444" s="172" t="s">
        <v>164</v>
      </c>
      <c r="E2444" s="171">
        <v>0.5</v>
      </c>
      <c r="F2444" s="172">
        <v>148680</v>
      </c>
      <c r="G2444" s="154"/>
      <c r="H2444" s="171">
        <v>0.5</v>
      </c>
      <c r="I2444" s="487">
        <f t="shared" si="133"/>
        <v>74340</v>
      </c>
      <c r="J2444" s="171"/>
      <c r="K2444" s="171"/>
      <c r="L2444" s="218"/>
      <c r="M2444" s="218"/>
      <c r="N2444" s="218"/>
      <c r="O2444" s="218"/>
      <c r="P2444" s="218"/>
      <c r="Q2444" s="171"/>
    </row>
    <row r="2445" spans="1:17">
      <c r="A2445" s="192">
        <v>74</v>
      </c>
      <c r="B2445" s="465" t="s">
        <v>2969</v>
      </c>
      <c r="C2445" s="158" t="s">
        <v>298</v>
      </c>
      <c r="D2445" s="162" t="s">
        <v>63</v>
      </c>
      <c r="E2445" s="171">
        <v>185</v>
      </c>
      <c r="F2445" s="467">
        <v>120</v>
      </c>
      <c r="G2445" s="154">
        <f t="shared" si="132"/>
        <v>22200</v>
      </c>
      <c r="H2445" s="469"/>
      <c r="I2445" s="469"/>
      <c r="J2445" s="469"/>
      <c r="K2445" s="469"/>
      <c r="L2445" s="217"/>
      <c r="M2445" s="217"/>
      <c r="N2445" s="217"/>
      <c r="O2445" s="217"/>
      <c r="P2445" s="217"/>
      <c r="Q2445" s="469"/>
    </row>
    <row r="2446" spans="1:17">
      <c r="A2446" s="192">
        <v>75</v>
      </c>
      <c r="B2446" s="475" t="s">
        <v>208</v>
      </c>
      <c r="C2446" s="158" t="s">
        <v>2970</v>
      </c>
      <c r="D2446" s="162" t="s">
        <v>2195</v>
      </c>
      <c r="E2446" s="171">
        <v>600</v>
      </c>
      <c r="F2446" s="467">
        <v>50</v>
      </c>
      <c r="G2446" s="154">
        <f t="shared" si="132"/>
        <v>30000</v>
      </c>
      <c r="H2446" s="469"/>
      <c r="I2446" s="469"/>
      <c r="J2446" s="469"/>
      <c r="K2446" s="469"/>
      <c r="L2446" s="217"/>
      <c r="M2446" s="217"/>
      <c r="N2446" s="217"/>
      <c r="O2446" s="217"/>
      <c r="P2446" s="217"/>
      <c r="Q2446" s="469"/>
    </row>
    <row r="2447" spans="1:17">
      <c r="A2447" s="192">
        <v>76</v>
      </c>
      <c r="B2447" s="476"/>
      <c r="C2447" s="158" t="s">
        <v>209</v>
      </c>
      <c r="D2447" s="162" t="s">
        <v>2195</v>
      </c>
      <c r="E2447" s="171">
        <v>368</v>
      </c>
      <c r="F2447" s="467">
        <v>0</v>
      </c>
      <c r="G2447" s="154">
        <f t="shared" si="132"/>
        <v>0</v>
      </c>
      <c r="H2447" s="171"/>
      <c r="I2447" s="171"/>
      <c r="J2447" s="171"/>
      <c r="K2447" s="171"/>
      <c r="L2447" s="218"/>
      <c r="M2447" s="218"/>
      <c r="N2447" s="218"/>
      <c r="O2447" s="218"/>
      <c r="P2447" s="218"/>
      <c r="Q2447" s="171"/>
    </row>
    <row r="2448" spans="1:17">
      <c r="A2448" s="192">
        <v>77</v>
      </c>
      <c r="B2448" s="465" t="s">
        <v>1816</v>
      </c>
      <c r="C2448" s="158" t="s">
        <v>2971</v>
      </c>
      <c r="D2448" s="162" t="s">
        <v>74</v>
      </c>
      <c r="E2448" s="171">
        <v>10000</v>
      </c>
      <c r="F2448" s="467">
        <v>2</v>
      </c>
      <c r="G2448" s="154">
        <f t="shared" si="132"/>
        <v>20000</v>
      </c>
      <c r="H2448" s="171"/>
      <c r="I2448" s="171"/>
      <c r="J2448" s="171"/>
      <c r="K2448" s="171"/>
      <c r="L2448" s="218"/>
      <c r="M2448" s="218"/>
      <c r="N2448" s="218"/>
      <c r="O2448" s="218"/>
      <c r="P2448" s="218"/>
      <c r="Q2448" s="171"/>
    </row>
    <row r="2449" spans="1:17">
      <c r="A2449" s="192"/>
      <c r="B2449" s="465"/>
      <c r="C2449" s="158" t="s">
        <v>2972</v>
      </c>
      <c r="D2449" s="162"/>
      <c r="E2449" s="171"/>
      <c r="F2449" s="467"/>
      <c r="G2449" s="154"/>
      <c r="H2449" s="171"/>
      <c r="I2449" s="171"/>
      <c r="J2449" s="171"/>
      <c r="K2449" s="171"/>
      <c r="L2449" s="218"/>
      <c r="M2449" s="218"/>
      <c r="N2449" s="218"/>
      <c r="O2449" s="218"/>
      <c r="P2449" s="218"/>
      <c r="Q2449" s="171"/>
    </row>
    <row r="2450" spans="1:17">
      <c r="A2450" s="192">
        <v>1</v>
      </c>
      <c r="B2450" s="465" t="s">
        <v>225</v>
      </c>
      <c r="C2450" s="158" t="s">
        <v>2973</v>
      </c>
      <c r="D2450" s="171" t="s">
        <v>28</v>
      </c>
      <c r="E2450" s="171">
        <v>80</v>
      </c>
      <c r="F2450" s="172">
        <v>25</v>
      </c>
      <c r="G2450" s="154"/>
      <c r="H2450" s="171"/>
      <c r="I2450" s="171"/>
      <c r="J2450" s="171"/>
      <c r="K2450" s="171"/>
      <c r="L2450" s="218"/>
      <c r="M2450" s="218"/>
      <c r="N2450" s="218"/>
      <c r="O2450" s="218">
        <v>80</v>
      </c>
      <c r="P2450" s="218"/>
      <c r="Q2450" s="171">
        <f>E2450*F2450</f>
        <v>2000</v>
      </c>
    </row>
    <row r="2451" spans="1:17" ht="25.5">
      <c r="A2451" s="192">
        <v>2</v>
      </c>
      <c r="B2451" s="465" t="s">
        <v>2969</v>
      </c>
      <c r="C2451" s="158" t="s">
        <v>2974</v>
      </c>
      <c r="D2451" s="162" t="s">
        <v>264</v>
      </c>
      <c r="E2451" s="171">
        <v>10</v>
      </c>
      <c r="F2451" s="467">
        <v>20</v>
      </c>
      <c r="G2451" s="154"/>
      <c r="H2451" s="171"/>
      <c r="I2451" s="171"/>
      <c r="J2451" s="171"/>
      <c r="K2451" s="171"/>
      <c r="L2451" s="218"/>
      <c r="M2451" s="218"/>
      <c r="N2451" s="218"/>
      <c r="O2451" s="218">
        <v>10</v>
      </c>
      <c r="P2451" s="218"/>
      <c r="Q2451" s="171">
        <f t="shared" ref="Q2451:Q2471" si="134">E2451*F2451</f>
        <v>200</v>
      </c>
    </row>
    <row r="2452" spans="1:17" ht="25.5">
      <c r="A2452" s="192">
        <v>3</v>
      </c>
      <c r="B2452" s="171" t="s">
        <v>2891</v>
      </c>
      <c r="C2452" s="488" t="s">
        <v>2975</v>
      </c>
      <c r="D2452" s="171" t="s">
        <v>28</v>
      </c>
      <c r="E2452" s="171">
        <v>300</v>
      </c>
      <c r="F2452" s="172">
        <v>20</v>
      </c>
      <c r="G2452" s="154"/>
      <c r="H2452" s="171"/>
      <c r="I2452" s="171"/>
      <c r="J2452" s="171"/>
      <c r="K2452" s="171"/>
      <c r="L2452" s="218"/>
      <c r="M2452" s="218"/>
      <c r="N2452" s="218"/>
      <c r="O2452" s="218">
        <v>300</v>
      </c>
      <c r="P2452" s="218"/>
      <c r="Q2452" s="171">
        <f t="shared" si="134"/>
        <v>6000</v>
      </c>
    </row>
    <row r="2453" spans="1:17" ht="25.5">
      <c r="A2453" s="192">
        <v>4</v>
      </c>
      <c r="B2453" s="489" t="s">
        <v>2976</v>
      </c>
      <c r="C2453" s="161" t="s">
        <v>2977</v>
      </c>
      <c r="D2453" s="171" t="s">
        <v>74</v>
      </c>
      <c r="E2453" s="171">
        <v>1</v>
      </c>
      <c r="F2453" s="171">
        <v>1000</v>
      </c>
      <c r="G2453" s="154"/>
      <c r="H2453" s="171"/>
      <c r="I2453" s="171"/>
      <c r="J2453" s="171"/>
      <c r="K2453" s="171"/>
      <c r="L2453" s="218"/>
      <c r="M2453" s="218"/>
      <c r="N2453" s="218">
        <v>1</v>
      </c>
      <c r="O2453" s="218"/>
      <c r="P2453" s="218"/>
      <c r="Q2453" s="171">
        <f t="shared" si="134"/>
        <v>1000</v>
      </c>
    </row>
    <row r="2454" spans="1:17">
      <c r="A2454" s="192">
        <v>5</v>
      </c>
      <c r="B2454" s="489" t="s">
        <v>2978</v>
      </c>
      <c r="C2454" s="158" t="s">
        <v>2979</v>
      </c>
      <c r="D2454" s="171" t="s">
        <v>74</v>
      </c>
      <c r="E2454" s="171">
        <v>3</v>
      </c>
      <c r="F2454" s="172">
        <v>1000</v>
      </c>
      <c r="G2454" s="154"/>
      <c r="H2454" s="171"/>
      <c r="I2454" s="171"/>
      <c r="J2454" s="171"/>
      <c r="K2454" s="171"/>
      <c r="L2454" s="218"/>
      <c r="M2454" s="218"/>
      <c r="N2454" s="218">
        <v>1</v>
      </c>
      <c r="O2454" s="218">
        <v>1</v>
      </c>
      <c r="P2454" s="218">
        <v>1</v>
      </c>
      <c r="Q2454" s="171">
        <f t="shared" si="134"/>
        <v>3000</v>
      </c>
    </row>
    <row r="2455" spans="1:17" ht="25.5">
      <c r="A2455" s="192">
        <v>6</v>
      </c>
      <c r="B2455" s="489" t="s">
        <v>2374</v>
      </c>
      <c r="C2455" s="160" t="s">
        <v>2980</v>
      </c>
      <c r="D2455" s="171" t="s">
        <v>74</v>
      </c>
      <c r="E2455" s="171">
        <v>1</v>
      </c>
      <c r="F2455" s="171">
        <v>2000</v>
      </c>
      <c r="G2455" s="154"/>
      <c r="H2455" s="171"/>
      <c r="I2455" s="171"/>
      <c r="J2455" s="171"/>
      <c r="K2455" s="171"/>
      <c r="L2455" s="218"/>
      <c r="M2455" s="218"/>
      <c r="N2455" s="218">
        <v>1</v>
      </c>
      <c r="O2455" s="218"/>
      <c r="P2455" s="218"/>
      <c r="Q2455" s="171">
        <f t="shared" si="134"/>
        <v>2000</v>
      </c>
    </row>
    <row r="2456" spans="1:17">
      <c r="A2456" s="192">
        <v>7</v>
      </c>
      <c r="B2456" s="489" t="s">
        <v>1816</v>
      </c>
      <c r="C2456" s="490" t="s">
        <v>2981</v>
      </c>
      <c r="D2456" s="171" t="s">
        <v>74</v>
      </c>
      <c r="E2456" s="171">
        <v>2</v>
      </c>
      <c r="F2456" s="172">
        <v>243969</v>
      </c>
      <c r="G2456" s="154"/>
      <c r="H2456" s="171"/>
      <c r="I2456" s="172"/>
      <c r="J2456" s="171"/>
      <c r="K2456" s="171"/>
      <c r="L2456" s="218"/>
      <c r="M2456" s="218"/>
      <c r="N2456" s="218"/>
      <c r="O2456" s="218">
        <v>2</v>
      </c>
      <c r="P2456" s="218"/>
      <c r="Q2456" s="171">
        <f>E2456*F2456</f>
        <v>487938</v>
      </c>
    </row>
    <row r="2457" spans="1:17">
      <c r="A2457" s="192">
        <v>8</v>
      </c>
      <c r="B2457" s="489" t="s">
        <v>2306</v>
      </c>
      <c r="C2457" s="490" t="s">
        <v>2982</v>
      </c>
      <c r="D2457" s="171" t="s">
        <v>74</v>
      </c>
      <c r="E2457" s="171">
        <v>3</v>
      </c>
      <c r="F2457" s="172">
        <v>2000</v>
      </c>
      <c r="G2457" s="154"/>
      <c r="H2457" s="171"/>
      <c r="I2457" s="172"/>
      <c r="J2457" s="171"/>
      <c r="K2457" s="171"/>
      <c r="L2457" s="218"/>
      <c r="M2457" s="218"/>
      <c r="N2457" s="218"/>
      <c r="O2457" s="218">
        <v>3</v>
      </c>
      <c r="P2457" s="218"/>
      <c r="Q2457" s="171">
        <f>E2457*F2457</f>
        <v>6000</v>
      </c>
    </row>
    <row r="2458" spans="1:17">
      <c r="A2458" s="192">
        <v>9</v>
      </c>
      <c r="B2458" s="489" t="s">
        <v>2639</v>
      </c>
      <c r="C2458" s="490" t="s">
        <v>2983</v>
      </c>
      <c r="D2458" s="171" t="s">
        <v>74</v>
      </c>
      <c r="E2458" s="171">
        <v>2</v>
      </c>
      <c r="F2458" s="171">
        <v>1000</v>
      </c>
      <c r="G2458" s="154"/>
      <c r="H2458" s="171"/>
      <c r="I2458" s="171"/>
      <c r="J2458" s="171"/>
      <c r="K2458" s="171"/>
      <c r="L2458" s="218"/>
      <c r="M2458" s="218"/>
      <c r="N2458" s="218">
        <v>1</v>
      </c>
      <c r="O2458" s="218">
        <v>1</v>
      </c>
      <c r="P2458" s="218"/>
      <c r="Q2458" s="171">
        <f t="shared" si="134"/>
        <v>2000</v>
      </c>
    </row>
    <row r="2459" spans="1:17" ht="25.5">
      <c r="A2459" s="192">
        <v>10</v>
      </c>
      <c r="B2459" s="489" t="s">
        <v>2273</v>
      </c>
      <c r="C2459" s="491" t="s">
        <v>2984</v>
      </c>
      <c r="D2459" s="172" t="s">
        <v>28</v>
      </c>
      <c r="E2459" s="171">
        <v>12</v>
      </c>
      <c r="F2459" s="172">
        <v>70</v>
      </c>
      <c r="G2459" s="154"/>
      <c r="H2459" s="171"/>
      <c r="I2459" s="171"/>
      <c r="J2459" s="171"/>
      <c r="K2459" s="171"/>
      <c r="L2459" s="218"/>
      <c r="M2459" s="218"/>
      <c r="N2459" s="218">
        <v>12</v>
      </c>
      <c r="O2459" s="218"/>
      <c r="P2459" s="218"/>
      <c r="Q2459" s="171">
        <f t="shared" si="134"/>
        <v>840</v>
      </c>
    </row>
    <row r="2460" spans="1:17" ht="25.5">
      <c r="A2460" s="192">
        <v>11</v>
      </c>
      <c r="B2460" s="489" t="s">
        <v>254</v>
      </c>
      <c r="C2460" s="491" t="s">
        <v>2985</v>
      </c>
      <c r="D2460" s="171" t="s">
        <v>74</v>
      </c>
      <c r="E2460" s="171">
        <v>1077</v>
      </c>
      <c r="F2460" s="172">
        <v>20</v>
      </c>
      <c r="G2460" s="154"/>
      <c r="H2460" s="171"/>
      <c r="I2460" s="171"/>
      <c r="J2460" s="171"/>
      <c r="K2460" s="171"/>
      <c r="L2460" s="218"/>
      <c r="M2460" s="218"/>
      <c r="N2460" s="218">
        <v>27</v>
      </c>
      <c r="O2460" s="218">
        <v>80</v>
      </c>
      <c r="P2460" s="218">
        <v>970</v>
      </c>
      <c r="Q2460" s="171">
        <f t="shared" si="134"/>
        <v>21540</v>
      </c>
    </row>
    <row r="2461" spans="1:17">
      <c r="A2461" s="192">
        <v>12</v>
      </c>
      <c r="B2461" s="489" t="s">
        <v>2986</v>
      </c>
      <c r="C2461" s="160" t="s">
        <v>2987</v>
      </c>
      <c r="D2461" s="171" t="s">
        <v>28</v>
      </c>
      <c r="E2461" s="171">
        <v>9</v>
      </c>
      <c r="F2461" s="171">
        <v>100</v>
      </c>
      <c r="G2461" s="154"/>
      <c r="H2461" s="171"/>
      <c r="I2461" s="171"/>
      <c r="J2461" s="171"/>
      <c r="K2461" s="171"/>
      <c r="L2461" s="218"/>
      <c r="M2461" s="218"/>
      <c r="N2461" s="218">
        <v>9</v>
      </c>
      <c r="O2461" s="218"/>
      <c r="P2461" s="218"/>
      <c r="Q2461" s="171">
        <f t="shared" si="134"/>
        <v>900</v>
      </c>
    </row>
    <row r="2462" spans="1:17">
      <c r="A2462" s="192">
        <v>13</v>
      </c>
      <c r="B2462" s="489" t="s">
        <v>2988</v>
      </c>
      <c r="C2462" s="184" t="s">
        <v>2989</v>
      </c>
      <c r="D2462" s="171" t="s">
        <v>74</v>
      </c>
      <c r="E2462" s="171">
        <v>2</v>
      </c>
      <c r="F2462" s="171">
        <v>100</v>
      </c>
      <c r="G2462" s="154"/>
      <c r="H2462" s="171"/>
      <c r="I2462" s="171"/>
      <c r="J2462" s="171"/>
      <c r="K2462" s="171"/>
      <c r="L2462" s="218"/>
      <c r="M2462" s="218"/>
      <c r="N2462" s="218">
        <v>20.3</v>
      </c>
      <c r="O2462" s="218"/>
      <c r="P2462" s="218"/>
      <c r="Q2462" s="171">
        <f t="shared" si="134"/>
        <v>200</v>
      </c>
    </row>
    <row r="2463" spans="1:17">
      <c r="A2463" s="192">
        <v>14</v>
      </c>
      <c r="B2463" s="475" t="s">
        <v>2369</v>
      </c>
      <c r="C2463" s="160" t="s">
        <v>2990</v>
      </c>
      <c r="D2463" s="171" t="s">
        <v>28</v>
      </c>
      <c r="E2463" s="171">
        <v>30.3</v>
      </c>
      <c r="F2463" s="172">
        <v>60</v>
      </c>
      <c r="G2463" s="154"/>
      <c r="H2463" s="171"/>
      <c r="I2463" s="171"/>
      <c r="J2463" s="171"/>
      <c r="K2463" s="172"/>
      <c r="L2463" s="218"/>
      <c r="M2463" s="218"/>
      <c r="N2463" s="218"/>
      <c r="O2463" s="218"/>
      <c r="P2463" s="218"/>
      <c r="Q2463" s="171">
        <f t="shared" si="134"/>
        <v>1818</v>
      </c>
    </row>
    <row r="2464" spans="1:17">
      <c r="A2464" s="192">
        <v>15</v>
      </c>
      <c r="B2464" s="479"/>
      <c r="C2464" s="158" t="s">
        <v>2991</v>
      </c>
      <c r="D2464" s="172" t="s">
        <v>28</v>
      </c>
      <c r="E2464" s="171">
        <v>9</v>
      </c>
      <c r="F2464" s="172">
        <v>15</v>
      </c>
      <c r="G2464" s="154"/>
      <c r="H2464" s="171"/>
      <c r="I2464" s="171"/>
      <c r="J2464" s="171"/>
      <c r="K2464" s="172"/>
      <c r="L2464" s="218"/>
      <c r="M2464" s="218"/>
      <c r="N2464" s="218"/>
      <c r="O2464" s="218"/>
      <c r="P2464" s="218"/>
      <c r="Q2464" s="171">
        <f t="shared" si="134"/>
        <v>135</v>
      </c>
    </row>
    <row r="2465" spans="1:21">
      <c r="A2465" s="192">
        <v>16</v>
      </c>
      <c r="B2465" s="479"/>
      <c r="C2465" s="158" t="s">
        <v>1979</v>
      </c>
      <c r="D2465" s="171" t="s">
        <v>28</v>
      </c>
      <c r="E2465" s="171">
        <v>82</v>
      </c>
      <c r="F2465" s="172">
        <v>10</v>
      </c>
      <c r="G2465" s="154"/>
      <c r="H2465" s="171"/>
      <c r="I2465" s="171"/>
      <c r="J2465" s="171"/>
      <c r="K2465" s="171"/>
      <c r="L2465" s="218"/>
      <c r="M2465" s="218"/>
      <c r="N2465" s="218">
        <v>2</v>
      </c>
      <c r="O2465" s="218">
        <v>80</v>
      </c>
      <c r="P2465" s="218"/>
      <c r="Q2465" s="171">
        <f t="shared" si="134"/>
        <v>820</v>
      </c>
    </row>
    <row r="2466" spans="1:21">
      <c r="A2466" s="192">
        <v>17</v>
      </c>
      <c r="B2466" s="479"/>
      <c r="C2466" s="492" t="s">
        <v>2992</v>
      </c>
      <c r="D2466" s="171" t="s">
        <v>28</v>
      </c>
      <c r="E2466" s="171">
        <v>8</v>
      </c>
      <c r="F2466" s="172">
        <v>683</v>
      </c>
      <c r="G2466" s="154"/>
      <c r="H2466" s="171"/>
      <c r="I2466" s="171"/>
      <c r="J2466" s="171"/>
      <c r="K2466" s="172"/>
      <c r="L2466" s="218"/>
      <c r="M2466" s="218"/>
      <c r="N2466" s="218"/>
      <c r="O2466" s="218">
        <v>8</v>
      </c>
      <c r="P2466" s="218"/>
      <c r="Q2466" s="171">
        <f>E2466*F2466</f>
        <v>5464</v>
      </c>
    </row>
    <row r="2467" spans="1:21">
      <c r="A2467" s="192">
        <v>18</v>
      </c>
      <c r="B2467" s="476"/>
      <c r="C2467" s="492" t="s">
        <v>2993</v>
      </c>
      <c r="D2467" s="171" t="s">
        <v>28</v>
      </c>
      <c r="E2467" s="171">
        <v>16</v>
      </c>
      <c r="F2467" s="172">
        <v>315</v>
      </c>
      <c r="G2467" s="154"/>
      <c r="H2467" s="469"/>
      <c r="I2467" s="469"/>
      <c r="J2467" s="469"/>
      <c r="K2467" s="487"/>
      <c r="L2467" s="217"/>
      <c r="M2467" s="217"/>
      <c r="N2467" s="217"/>
      <c r="O2467" s="217">
        <v>16</v>
      </c>
      <c r="P2467" s="217"/>
      <c r="Q2467" s="469">
        <f>E2467*F2467</f>
        <v>5040</v>
      </c>
    </row>
    <row r="2468" spans="1:21">
      <c r="A2468" s="192">
        <v>19</v>
      </c>
      <c r="B2468" s="493" t="s">
        <v>2994</v>
      </c>
      <c r="C2468" s="485" t="s">
        <v>2995</v>
      </c>
      <c r="D2468" s="162" t="s">
        <v>74</v>
      </c>
      <c r="E2468" s="171">
        <v>55</v>
      </c>
      <c r="F2468" s="467">
        <v>16.68</v>
      </c>
      <c r="G2468" s="154"/>
      <c r="H2468" s="469"/>
      <c r="I2468" s="469"/>
      <c r="J2468" s="469"/>
      <c r="K2468" s="469"/>
      <c r="L2468" s="217"/>
      <c r="M2468" s="217"/>
      <c r="N2468" s="217"/>
      <c r="O2468" s="217">
        <v>55</v>
      </c>
      <c r="P2468" s="217"/>
      <c r="Q2468" s="469">
        <f>E2468*F2468</f>
        <v>917.4</v>
      </c>
    </row>
    <row r="2469" spans="1:21">
      <c r="A2469" s="192">
        <v>20</v>
      </c>
      <c r="B2469" s="489" t="s">
        <v>2360</v>
      </c>
      <c r="C2469" s="158" t="s">
        <v>2996</v>
      </c>
      <c r="D2469" s="171" t="s">
        <v>74</v>
      </c>
      <c r="E2469" s="171">
        <v>7</v>
      </c>
      <c r="F2469" s="172">
        <v>100</v>
      </c>
      <c r="G2469" s="154"/>
      <c r="H2469" s="171"/>
      <c r="I2469" s="171"/>
      <c r="J2469" s="171"/>
      <c r="K2469" s="171"/>
      <c r="L2469" s="218"/>
      <c r="M2469" s="218"/>
      <c r="N2469" s="218"/>
      <c r="O2469" s="218">
        <v>7</v>
      </c>
      <c r="P2469" s="218"/>
      <c r="Q2469" s="171">
        <f t="shared" si="134"/>
        <v>700</v>
      </c>
    </row>
    <row r="2470" spans="1:21">
      <c r="A2470" s="192">
        <v>21</v>
      </c>
      <c r="B2470" s="489" t="s">
        <v>2997</v>
      </c>
      <c r="C2470" s="490" t="s">
        <v>2998</v>
      </c>
      <c r="D2470" s="171" t="s">
        <v>74</v>
      </c>
      <c r="E2470" s="171">
        <v>1</v>
      </c>
      <c r="F2470" s="172">
        <v>5000</v>
      </c>
      <c r="G2470" s="154"/>
      <c r="H2470" s="171"/>
      <c r="I2470" s="171"/>
      <c r="J2470" s="171"/>
      <c r="K2470" s="171"/>
      <c r="L2470" s="218"/>
      <c r="M2470" s="218"/>
      <c r="N2470" s="218"/>
      <c r="O2470" s="218">
        <v>1</v>
      </c>
      <c r="P2470" s="218"/>
      <c r="Q2470" s="171">
        <f t="shared" si="134"/>
        <v>5000</v>
      </c>
    </row>
    <row r="2471" spans="1:21">
      <c r="A2471" s="203">
        <v>22</v>
      </c>
      <c r="B2471" s="218" t="s">
        <v>2999</v>
      </c>
      <c r="C2471" s="169" t="s">
        <v>3000</v>
      </c>
      <c r="D2471" s="494" t="s">
        <v>74</v>
      </c>
      <c r="E2471" s="494">
        <v>3</v>
      </c>
      <c r="F2471" s="495">
        <v>6000</v>
      </c>
      <c r="G2471" s="169"/>
      <c r="H2471" s="169"/>
      <c r="I2471" s="169"/>
      <c r="J2471" s="169"/>
      <c r="K2471" s="169"/>
      <c r="L2471" s="169"/>
      <c r="M2471" s="169"/>
      <c r="N2471" s="169"/>
      <c r="O2471" s="169"/>
      <c r="P2471" s="169">
        <v>3</v>
      </c>
      <c r="Q2471" s="494">
        <f t="shared" si="134"/>
        <v>18000</v>
      </c>
    </row>
    <row r="2472" spans="1:21">
      <c r="A2472" s="192"/>
      <c r="B2472" s="465"/>
      <c r="C2472" s="465" t="s">
        <v>3001</v>
      </c>
      <c r="D2472" s="171"/>
      <c r="E2472" s="171"/>
      <c r="F2472" s="172"/>
      <c r="G2472" s="154">
        <v>37309931.909999996</v>
      </c>
      <c r="H2472" s="171"/>
      <c r="I2472" s="172">
        <v>1332900.3500000001</v>
      </c>
      <c r="J2472" s="171"/>
      <c r="K2472" s="171"/>
      <c r="L2472" s="218"/>
      <c r="M2472" s="218"/>
      <c r="N2472" s="218"/>
      <c r="O2472" s="218"/>
      <c r="P2472" s="218"/>
      <c r="Q2472" s="171">
        <f>SUM(Q2450:Q2471)</f>
        <v>571512.4</v>
      </c>
    </row>
    <row r="2473" spans="1:21">
      <c r="A2473" s="496"/>
      <c r="B2473" s="496"/>
      <c r="C2473" s="304" t="s">
        <v>3002</v>
      </c>
      <c r="D2473" s="304"/>
      <c r="E2473" s="497">
        <f>G2472+I2472+Q2472</f>
        <v>39214344.659999996</v>
      </c>
      <c r="F2473" s="497"/>
      <c r="G2473" s="497"/>
      <c r="H2473" s="496"/>
      <c r="I2473" s="496"/>
      <c r="J2473" s="496"/>
      <c r="K2473" s="496"/>
      <c r="L2473" s="496"/>
      <c r="M2473" s="496"/>
      <c r="N2473" s="496"/>
      <c r="O2473" s="496"/>
      <c r="P2473" s="496"/>
      <c r="Q2473" s="498"/>
    </row>
    <row r="2474" spans="1:21">
      <c r="A2474" s="391"/>
      <c r="B2474" s="391"/>
      <c r="C2474" s="391"/>
      <c r="D2474" s="391"/>
      <c r="E2474" s="391"/>
      <c r="F2474" s="391"/>
      <c r="G2474" s="391"/>
      <c r="H2474" s="391"/>
      <c r="I2474" s="391"/>
      <c r="J2474" s="391"/>
      <c r="K2474" s="391"/>
      <c r="L2474" s="391"/>
      <c r="M2474" s="391"/>
      <c r="N2474" s="391"/>
      <c r="O2474" s="391"/>
      <c r="P2474" s="391"/>
      <c r="Q2474" s="391"/>
    </row>
    <row r="2475" spans="1:21">
      <c r="A2475" s="499" t="s">
        <v>3003</v>
      </c>
      <c r="B2475" s="499"/>
      <c r="C2475" s="499"/>
      <c r="D2475" s="499"/>
      <c r="E2475" s="499"/>
      <c r="F2475" s="499"/>
      <c r="G2475" s="499"/>
      <c r="H2475" s="499"/>
      <c r="I2475" s="499"/>
      <c r="J2475" s="499"/>
      <c r="K2475" s="499"/>
      <c r="L2475" s="499"/>
      <c r="M2475" s="496"/>
      <c r="N2475" s="496"/>
      <c r="O2475" s="496"/>
      <c r="P2475" s="496"/>
      <c r="Q2475" s="496"/>
      <c r="R2475" s="496"/>
      <c r="S2475" s="496"/>
      <c r="T2475" s="496"/>
      <c r="U2475" s="496"/>
    </row>
    <row r="2476" spans="1:21">
      <c r="A2476" s="454" t="s">
        <v>3004</v>
      </c>
      <c r="B2476" s="500"/>
      <c r="C2476" s="454"/>
      <c r="D2476" s="454"/>
      <c r="E2476" s="454"/>
      <c r="F2476" s="454"/>
      <c r="G2476" s="454"/>
      <c r="H2476" s="454"/>
      <c r="I2476" s="454"/>
      <c r="J2476" s="454"/>
      <c r="K2476" s="454"/>
      <c r="L2476" s="454"/>
      <c r="M2476" s="496"/>
      <c r="N2476" s="496"/>
      <c r="O2476" s="496"/>
      <c r="P2476" s="496"/>
      <c r="Q2476" s="496"/>
      <c r="R2476" s="496"/>
      <c r="S2476" s="496"/>
      <c r="T2476" s="496"/>
      <c r="U2476" s="496"/>
    </row>
    <row r="2477" spans="1:21">
      <c r="A2477" s="454" t="s">
        <v>3005</v>
      </c>
      <c r="B2477" s="500"/>
      <c r="C2477" s="454"/>
      <c r="D2477" s="454"/>
      <c r="E2477" s="454"/>
      <c r="F2477" s="454"/>
      <c r="G2477" s="454"/>
      <c r="H2477" s="454"/>
      <c r="I2477" s="454"/>
      <c r="J2477" s="454"/>
      <c r="K2477" s="454"/>
      <c r="L2477" s="454"/>
      <c r="M2477" s="496"/>
      <c r="N2477" s="496"/>
      <c r="O2477" s="496"/>
      <c r="P2477" s="496"/>
      <c r="Q2477" s="496"/>
      <c r="R2477" s="496"/>
      <c r="S2477" s="496"/>
      <c r="T2477" s="496"/>
      <c r="U2477" s="496"/>
    </row>
    <row r="2478" spans="1:21">
      <c r="A2478" s="475" t="s">
        <v>10</v>
      </c>
      <c r="B2478" s="482"/>
      <c r="C2478" s="394" t="s">
        <v>11</v>
      </c>
      <c r="D2478" s="475" t="s">
        <v>12</v>
      </c>
      <c r="E2478" s="475" t="s">
        <v>20</v>
      </c>
      <c r="F2478" s="475" t="s">
        <v>1516</v>
      </c>
      <c r="G2478" s="501" t="s">
        <v>2855</v>
      </c>
      <c r="H2478" s="501"/>
      <c r="I2478" s="501"/>
      <c r="J2478" s="501"/>
      <c r="K2478" s="501"/>
      <c r="L2478" s="501"/>
      <c r="M2478" s="496"/>
      <c r="N2478" s="496"/>
      <c r="O2478" s="496"/>
      <c r="P2478" s="496"/>
      <c r="Q2478" s="496"/>
      <c r="R2478" s="496"/>
      <c r="S2478" s="496"/>
      <c r="T2478" s="496"/>
      <c r="U2478" s="496"/>
    </row>
    <row r="2479" spans="1:21">
      <c r="A2479" s="476"/>
      <c r="B2479" s="502"/>
      <c r="C2479" s="403"/>
      <c r="D2479" s="476"/>
      <c r="E2479" s="476"/>
      <c r="F2479" s="476"/>
      <c r="G2479" s="465" t="s">
        <v>3006</v>
      </c>
      <c r="H2479" s="465" t="s">
        <v>1936</v>
      </c>
      <c r="I2479" s="465" t="s">
        <v>349</v>
      </c>
      <c r="J2479" s="465" t="s">
        <v>17</v>
      </c>
      <c r="K2479" s="465" t="s">
        <v>188</v>
      </c>
      <c r="L2479" s="465" t="s">
        <v>2229</v>
      </c>
      <c r="M2479" s="496"/>
      <c r="N2479" s="496"/>
      <c r="O2479" s="496"/>
      <c r="P2479" s="496"/>
      <c r="Q2479" s="496"/>
      <c r="R2479" s="496"/>
      <c r="S2479" s="496"/>
      <c r="T2479" s="496"/>
      <c r="U2479" s="496"/>
    </row>
    <row r="2480" spans="1:21">
      <c r="A2480" s="171">
        <v>1</v>
      </c>
      <c r="B2480" s="162"/>
      <c r="C2480" s="50" t="s">
        <v>3007</v>
      </c>
      <c r="D2480" s="465" t="s">
        <v>135</v>
      </c>
      <c r="E2480" s="465">
        <v>25</v>
      </c>
      <c r="F2480" s="172">
        <v>900</v>
      </c>
      <c r="G2480" s="503">
        <f t="shared" ref="G2480:G2543" si="135">E2480*F2480</f>
        <v>22500</v>
      </c>
      <c r="H2480" s="504"/>
      <c r="I2480" s="504"/>
      <c r="J2480" s="504"/>
      <c r="K2480" s="504"/>
      <c r="L2480" s="503">
        <f t="shared" ref="L2480:L2540" si="136">SUM(G2480:K2480)</f>
        <v>22500</v>
      </c>
      <c r="M2480" s="496"/>
      <c r="N2480" s="496"/>
      <c r="O2480" s="496"/>
      <c r="P2480" s="496"/>
      <c r="Q2480" s="496"/>
      <c r="R2480" s="496"/>
      <c r="S2480" s="496"/>
      <c r="T2480" s="496"/>
      <c r="U2480" s="496"/>
    </row>
    <row r="2481" spans="1:21">
      <c r="A2481" s="171">
        <v>2</v>
      </c>
      <c r="B2481" s="162"/>
      <c r="C2481" s="50" t="s">
        <v>2549</v>
      </c>
      <c r="D2481" s="465" t="s">
        <v>229</v>
      </c>
      <c r="E2481" s="465">
        <f>1.03-0.6</f>
        <v>0.43000000000000005</v>
      </c>
      <c r="F2481" s="172">
        <v>185000</v>
      </c>
      <c r="G2481" s="503">
        <f t="shared" si="135"/>
        <v>79550.000000000015</v>
      </c>
      <c r="H2481" s="504"/>
      <c r="I2481" s="504"/>
      <c r="J2481" s="504"/>
      <c r="K2481" s="504"/>
      <c r="L2481" s="503">
        <f t="shared" si="136"/>
        <v>79550.000000000015</v>
      </c>
      <c r="M2481" s="496"/>
      <c r="N2481" s="496"/>
      <c r="O2481" s="496"/>
      <c r="P2481" s="496"/>
      <c r="Q2481" s="496"/>
      <c r="R2481" s="496"/>
      <c r="S2481" s="496"/>
      <c r="T2481" s="496"/>
      <c r="U2481" s="496"/>
    </row>
    <row r="2482" spans="1:21">
      <c r="A2482" s="171">
        <v>3</v>
      </c>
      <c r="B2482" s="162"/>
      <c r="C2482" s="50" t="s">
        <v>655</v>
      </c>
      <c r="D2482" s="465" t="s">
        <v>135</v>
      </c>
      <c r="E2482" s="465">
        <v>287</v>
      </c>
      <c r="F2482" s="172">
        <v>250</v>
      </c>
      <c r="G2482" s="503"/>
      <c r="H2482" s="504"/>
      <c r="I2482" s="504"/>
      <c r="J2482" s="504"/>
      <c r="K2482" s="504">
        <f>E2482*F2482</f>
        <v>71750</v>
      </c>
      <c r="L2482" s="503">
        <f t="shared" si="136"/>
        <v>71750</v>
      </c>
      <c r="M2482" s="496"/>
      <c r="N2482" s="496"/>
      <c r="O2482" s="496"/>
      <c r="P2482" s="496"/>
      <c r="Q2482" s="496"/>
      <c r="R2482" s="496"/>
      <c r="S2482" s="496"/>
      <c r="T2482" s="496"/>
      <c r="U2482" s="496"/>
    </row>
    <row r="2483" spans="1:21">
      <c r="A2483" s="171">
        <v>4</v>
      </c>
      <c r="B2483" s="162"/>
      <c r="C2483" s="50" t="s">
        <v>3008</v>
      </c>
      <c r="D2483" s="465" t="s">
        <v>264</v>
      </c>
      <c r="E2483" s="465">
        <v>715</v>
      </c>
      <c r="F2483" s="172">
        <v>25</v>
      </c>
      <c r="G2483" s="503">
        <f t="shared" si="135"/>
        <v>17875</v>
      </c>
      <c r="H2483" s="504"/>
      <c r="I2483" s="504"/>
      <c r="J2483" s="504"/>
      <c r="K2483" s="504"/>
      <c r="L2483" s="503">
        <f t="shared" si="136"/>
        <v>17875</v>
      </c>
      <c r="M2483" s="496"/>
      <c r="N2483" s="496"/>
      <c r="O2483" s="496"/>
      <c r="P2483" s="496"/>
      <c r="Q2483" s="496"/>
      <c r="R2483" s="496"/>
      <c r="S2483" s="496"/>
      <c r="T2483" s="496"/>
      <c r="U2483" s="496"/>
    </row>
    <row r="2484" spans="1:21">
      <c r="A2484" s="171">
        <v>5</v>
      </c>
      <c r="B2484" s="162"/>
      <c r="C2484" s="413" t="s">
        <v>3009</v>
      </c>
      <c r="D2484" s="465" t="s">
        <v>135</v>
      </c>
      <c r="E2484" s="465">
        <v>18</v>
      </c>
      <c r="F2484" s="172">
        <v>500</v>
      </c>
      <c r="G2484" s="503">
        <f t="shared" si="135"/>
        <v>9000</v>
      </c>
      <c r="H2484" s="504"/>
      <c r="I2484" s="504"/>
      <c r="J2484" s="504"/>
      <c r="K2484" s="504"/>
      <c r="L2484" s="503">
        <f t="shared" si="136"/>
        <v>9000</v>
      </c>
      <c r="M2484" s="496"/>
      <c r="N2484" s="496"/>
      <c r="O2484" s="496"/>
      <c r="P2484" s="496"/>
      <c r="Q2484" s="496"/>
      <c r="R2484" s="496"/>
      <c r="S2484" s="496"/>
      <c r="T2484" s="496"/>
      <c r="U2484" s="496"/>
    </row>
    <row r="2485" spans="1:21" ht="51">
      <c r="A2485" s="171">
        <v>6</v>
      </c>
      <c r="B2485" s="162"/>
      <c r="C2485" s="54" t="s">
        <v>3010</v>
      </c>
      <c r="D2485" s="171" t="s">
        <v>67</v>
      </c>
      <c r="E2485" s="171">
        <v>1.6809000000000001</v>
      </c>
      <c r="F2485" s="162">
        <v>104135.55</v>
      </c>
      <c r="G2485" s="503">
        <f t="shared" si="135"/>
        <v>175041.44599500002</v>
      </c>
      <c r="H2485" s="504"/>
      <c r="I2485" s="504"/>
      <c r="J2485" s="504"/>
      <c r="K2485" s="504"/>
      <c r="L2485" s="503">
        <f t="shared" si="136"/>
        <v>175041.44599500002</v>
      </c>
      <c r="M2485" s="496"/>
      <c r="N2485" s="496"/>
      <c r="O2485" s="496"/>
      <c r="P2485" s="496"/>
      <c r="Q2485" s="496"/>
      <c r="R2485" s="496"/>
      <c r="S2485" s="496"/>
      <c r="T2485" s="496"/>
      <c r="U2485" s="496"/>
    </row>
    <row r="2486" spans="1:21">
      <c r="A2486" s="171">
        <v>7</v>
      </c>
      <c r="B2486" s="162"/>
      <c r="C2486" s="50" t="s">
        <v>3011</v>
      </c>
      <c r="D2486" s="171" t="s">
        <v>67</v>
      </c>
      <c r="E2486" s="171">
        <v>0.3594</v>
      </c>
      <c r="F2486" s="171">
        <v>79712.94</v>
      </c>
      <c r="G2486" s="503">
        <f t="shared" si="135"/>
        <v>28648.830636000002</v>
      </c>
      <c r="H2486" s="504"/>
      <c r="I2486" s="504"/>
      <c r="J2486" s="504"/>
      <c r="K2486" s="504"/>
      <c r="L2486" s="503">
        <f t="shared" si="136"/>
        <v>28648.830636000002</v>
      </c>
      <c r="M2486" s="496"/>
      <c r="N2486" s="496"/>
      <c r="O2486" s="496"/>
      <c r="P2486" s="496"/>
      <c r="Q2486" s="496"/>
      <c r="R2486" s="496"/>
      <c r="S2486" s="496"/>
      <c r="T2486" s="496"/>
      <c r="U2486" s="496"/>
    </row>
    <row r="2487" spans="1:21">
      <c r="A2487" s="171">
        <v>8</v>
      </c>
      <c r="B2487" s="162"/>
      <c r="C2487" s="54" t="s">
        <v>3012</v>
      </c>
      <c r="D2487" s="171" t="s">
        <v>122</v>
      </c>
      <c r="E2487" s="171">
        <v>2</v>
      </c>
      <c r="F2487" s="162">
        <v>0</v>
      </c>
      <c r="G2487" s="503">
        <f t="shared" si="135"/>
        <v>0</v>
      </c>
      <c r="H2487" s="504"/>
      <c r="I2487" s="504"/>
      <c r="J2487" s="504"/>
      <c r="K2487" s="504"/>
      <c r="L2487" s="503">
        <f t="shared" si="136"/>
        <v>0</v>
      </c>
      <c r="M2487" s="496"/>
      <c r="N2487" s="496"/>
      <c r="O2487" s="496"/>
      <c r="P2487" s="496"/>
      <c r="Q2487" s="496"/>
      <c r="R2487" s="496"/>
      <c r="S2487" s="496"/>
      <c r="T2487" s="496"/>
      <c r="U2487" s="496"/>
    </row>
    <row r="2488" spans="1:21">
      <c r="A2488" s="171">
        <v>9</v>
      </c>
      <c r="B2488" s="162"/>
      <c r="C2488" s="54" t="s">
        <v>3013</v>
      </c>
      <c r="D2488" s="467" t="s">
        <v>28</v>
      </c>
      <c r="E2488" s="171">
        <v>3875</v>
      </c>
      <c r="F2488" s="467">
        <v>10</v>
      </c>
      <c r="G2488" s="503"/>
      <c r="H2488" s="504"/>
      <c r="I2488" s="504"/>
      <c r="J2488" s="504"/>
      <c r="K2488" s="504">
        <f>E2488*F2488</f>
        <v>38750</v>
      </c>
      <c r="L2488" s="503">
        <f t="shared" si="136"/>
        <v>38750</v>
      </c>
      <c r="M2488" s="496"/>
      <c r="N2488" s="496"/>
      <c r="O2488" s="496"/>
      <c r="P2488" s="496"/>
      <c r="Q2488" s="496"/>
      <c r="R2488" s="496"/>
      <c r="S2488" s="496"/>
      <c r="T2488" s="496"/>
      <c r="U2488" s="496"/>
    </row>
    <row r="2489" spans="1:21">
      <c r="A2489" s="171">
        <v>10</v>
      </c>
      <c r="B2489" s="162"/>
      <c r="C2489" s="54" t="s">
        <v>3014</v>
      </c>
      <c r="D2489" s="171" t="s">
        <v>122</v>
      </c>
      <c r="E2489" s="171">
        <v>1</v>
      </c>
      <c r="F2489" s="162">
        <v>7085.59</v>
      </c>
      <c r="G2489" s="503">
        <f t="shared" si="135"/>
        <v>7085.59</v>
      </c>
      <c r="H2489" s="504"/>
      <c r="I2489" s="504"/>
      <c r="J2489" s="504"/>
      <c r="K2489" s="504"/>
      <c r="L2489" s="503">
        <f t="shared" si="136"/>
        <v>7085.59</v>
      </c>
      <c r="M2489" s="496"/>
      <c r="N2489" s="496"/>
      <c r="O2489" s="496"/>
      <c r="P2489" s="496"/>
      <c r="Q2489" s="496"/>
      <c r="R2489" s="496"/>
      <c r="S2489" s="496"/>
      <c r="T2489" s="496"/>
      <c r="U2489" s="496"/>
    </row>
    <row r="2490" spans="1:21">
      <c r="A2490" s="171">
        <v>11</v>
      </c>
      <c r="B2490" s="162"/>
      <c r="C2490" s="54" t="s">
        <v>3015</v>
      </c>
      <c r="D2490" s="171" t="s">
        <v>164</v>
      </c>
      <c r="E2490" s="171">
        <v>0.254</v>
      </c>
      <c r="F2490" s="162">
        <v>1480294.75</v>
      </c>
      <c r="G2490" s="503">
        <f t="shared" si="135"/>
        <v>375994.8665</v>
      </c>
      <c r="H2490" s="504"/>
      <c r="I2490" s="504"/>
      <c r="J2490" s="504"/>
      <c r="K2490" s="504"/>
      <c r="L2490" s="503">
        <f t="shared" si="136"/>
        <v>375994.8665</v>
      </c>
      <c r="M2490" s="496"/>
      <c r="N2490" s="496"/>
      <c r="O2490" s="496"/>
      <c r="P2490" s="496"/>
      <c r="Q2490" s="496"/>
      <c r="R2490" s="496"/>
      <c r="S2490" s="496"/>
      <c r="T2490" s="496"/>
      <c r="U2490" s="496"/>
    </row>
    <row r="2491" spans="1:21">
      <c r="A2491" s="171">
        <v>12</v>
      </c>
      <c r="B2491" s="162"/>
      <c r="C2491" s="54" t="s">
        <v>3016</v>
      </c>
      <c r="D2491" s="171" t="s">
        <v>164</v>
      </c>
      <c r="E2491" s="171">
        <v>0.58199999999999996</v>
      </c>
      <c r="F2491" s="505"/>
      <c r="G2491" s="503">
        <f t="shared" si="135"/>
        <v>0</v>
      </c>
      <c r="H2491" s="504"/>
      <c r="I2491" s="504"/>
      <c r="J2491" s="504"/>
      <c r="K2491" s="504"/>
      <c r="L2491" s="503">
        <f t="shared" si="136"/>
        <v>0</v>
      </c>
      <c r="M2491" s="496"/>
      <c r="N2491" s="496"/>
      <c r="O2491" s="496"/>
      <c r="P2491" s="496"/>
      <c r="Q2491" s="496"/>
      <c r="R2491" s="496"/>
      <c r="S2491" s="496"/>
      <c r="T2491" s="496"/>
      <c r="U2491" s="496"/>
    </row>
    <row r="2492" spans="1:21" ht="51">
      <c r="A2492" s="171">
        <v>13</v>
      </c>
      <c r="B2492" s="162"/>
      <c r="C2492" s="54" t="s">
        <v>3017</v>
      </c>
      <c r="D2492" s="171" t="s">
        <v>122</v>
      </c>
      <c r="E2492" s="171">
        <v>1</v>
      </c>
      <c r="F2492" s="162">
        <v>430969.62</v>
      </c>
      <c r="G2492" s="503">
        <f t="shared" si="135"/>
        <v>430969.62</v>
      </c>
      <c r="H2492" s="504"/>
      <c r="I2492" s="504"/>
      <c r="J2492" s="504"/>
      <c r="K2492" s="504"/>
      <c r="L2492" s="503">
        <f t="shared" si="136"/>
        <v>430969.62</v>
      </c>
      <c r="M2492" s="496"/>
      <c r="N2492" s="496"/>
      <c r="O2492" s="496"/>
      <c r="P2492" s="496"/>
      <c r="Q2492" s="496"/>
      <c r="R2492" s="496"/>
      <c r="S2492" s="496"/>
      <c r="T2492" s="496"/>
      <c r="U2492" s="496"/>
    </row>
    <row r="2493" spans="1:21">
      <c r="A2493" s="171">
        <v>17</v>
      </c>
      <c r="B2493" s="162"/>
      <c r="C2493" s="54" t="s">
        <v>2630</v>
      </c>
      <c r="D2493" s="171" t="s">
        <v>3018</v>
      </c>
      <c r="E2493" s="171">
        <v>1</v>
      </c>
      <c r="F2493" s="162">
        <v>5000</v>
      </c>
      <c r="G2493" s="503">
        <f t="shared" si="135"/>
        <v>5000</v>
      </c>
      <c r="H2493" s="504"/>
      <c r="I2493" s="504"/>
      <c r="J2493" s="504"/>
      <c r="K2493" s="504"/>
      <c r="L2493" s="503">
        <f t="shared" si="136"/>
        <v>5000</v>
      </c>
      <c r="M2493" s="496"/>
      <c r="N2493" s="496"/>
      <c r="O2493" s="496"/>
      <c r="P2493" s="496"/>
      <c r="Q2493" s="496"/>
      <c r="R2493" s="496"/>
      <c r="S2493" s="496"/>
      <c r="T2493" s="496"/>
      <c r="U2493" s="496"/>
    </row>
    <row r="2494" spans="1:21">
      <c r="A2494" s="171">
        <v>18</v>
      </c>
      <c r="B2494" s="162"/>
      <c r="C2494" s="54" t="s">
        <v>3019</v>
      </c>
      <c r="D2494" s="171" t="s">
        <v>122</v>
      </c>
      <c r="E2494" s="171">
        <v>5</v>
      </c>
      <c r="F2494" s="162">
        <v>1500</v>
      </c>
      <c r="G2494" s="503">
        <f t="shared" si="135"/>
        <v>7500</v>
      </c>
      <c r="H2494" s="504"/>
      <c r="I2494" s="504"/>
      <c r="J2494" s="504"/>
      <c r="K2494" s="504"/>
      <c r="L2494" s="503">
        <f t="shared" si="136"/>
        <v>7500</v>
      </c>
      <c r="M2494" s="496"/>
      <c r="N2494" s="496"/>
      <c r="O2494" s="496"/>
      <c r="P2494" s="496"/>
      <c r="Q2494" s="496"/>
      <c r="R2494" s="496"/>
      <c r="S2494" s="496"/>
      <c r="T2494" s="496"/>
      <c r="U2494" s="496"/>
    </row>
    <row r="2495" spans="1:21">
      <c r="A2495" s="171">
        <v>19</v>
      </c>
      <c r="B2495" s="162"/>
      <c r="C2495" s="54" t="s">
        <v>3020</v>
      </c>
      <c r="D2495" s="171" t="s">
        <v>122</v>
      </c>
      <c r="E2495" s="171">
        <v>1</v>
      </c>
      <c r="F2495" s="162">
        <v>25000</v>
      </c>
      <c r="G2495" s="503">
        <f t="shared" si="135"/>
        <v>25000</v>
      </c>
      <c r="H2495" s="504"/>
      <c r="I2495" s="504"/>
      <c r="J2495" s="504"/>
      <c r="K2495" s="504"/>
      <c r="L2495" s="503">
        <f t="shared" si="136"/>
        <v>25000</v>
      </c>
      <c r="M2495" s="496"/>
      <c r="N2495" s="496"/>
      <c r="O2495" s="496"/>
      <c r="P2495" s="496"/>
      <c r="Q2495" s="496"/>
      <c r="R2495" s="496"/>
      <c r="S2495" s="496"/>
      <c r="T2495" s="496"/>
      <c r="U2495" s="496"/>
    </row>
    <row r="2496" spans="1:21" ht="51">
      <c r="A2496" s="171">
        <v>20</v>
      </c>
      <c r="B2496" s="162"/>
      <c r="C2496" s="54" t="s">
        <v>3021</v>
      </c>
      <c r="D2496" s="171" t="s">
        <v>122</v>
      </c>
      <c r="E2496" s="162">
        <v>1</v>
      </c>
      <c r="F2496" s="162">
        <v>152139.87</v>
      </c>
      <c r="G2496" s="503">
        <f t="shared" si="135"/>
        <v>152139.87</v>
      </c>
      <c r="H2496" s="504"/>
      <c r="I2496" s="504"/>
      <c r="J2496" s="504"/>
      <c r="K2496" s="504"/>
      <c r="L2496" s="503">
        <f t="shared" si="136"/>
        <v>152139.87</v>
      </c>
      <c r="M2496" s="496"/>
      <c r="N2496" s="496"/>
      <c r="O2496" s="496"/>
      <c r="P2496" s="496"/>
      <c r="Q2496" s="496"/>
      <c r="R2496" s="496"/>
      <c r="S2496" s="496"/>
      <c r="T2496" s="496"/>
      <c r="U2496" s="496"/>
    </row>
    <row r="2497" spans="1:21">
      <c r="A2497" s="171">
        <v>21</v>
      </c>
      <c r="B2497" s="162"/>
      <c r="C2497" s="54" t="s">
        <v>2630</v>
      </c>
      <c r="D2497" s="171" t="s">
        <v>122</v>
      </c>
      <c r="E2497" s="162">
        <v>1</v>
      </c>
      <c r="F2497" s="162">
        <v>5000</v>
      </c>
      <c r="G2497" s="503">
        <f t="shared" si="135"/>
        <v>5000</v>
      </c>
      <c r="H2497" s="504"/>
      <c r="I2497" s="504"/>
      <c r="J2497" s="504"/>
      <c r="K2497" s="504"/>
      <c r="L2497" s="503">
        <f t="shared" si="136"/>
        <v>5000</v>
      </c>
      <c r="M2497" s="496"/>
      <c r="N2497" s="496"/>
      <c r="O2497" s="496"/>
      <c r="P2497" s="496"/>
      <c r="Q2497" s="496"/>
      <c r="R2497" s="496"/>
      <c r="S2497" s="496"/>
      <c r="T2497" s="496"/>
      <c r="U2497" s="496"/>
    </row>
    <row r="2498" spans="1:21">
      <c r="A2498" s="171">
        <v>22</v>
      </c>
      <c r="B2498" s="162"/>
      <c r="C2498" s="54" t="s">
        <v>3022</v>
      </c>
      <c r="D2498" s="171" t="s">
        <v>25</v>
      </c>
      <c r="E2498" s="171">
        <v>2</v>
      </c>
      <c r="F2498" s="171">
        <v>3160</v>
      </c>
      <c r="G2498" s="503">
        <f t="shared" si="135"/>
        <v>6320</v>
      </c>
      <c r="H2498" s="504"/>
      <c r="I2498" s="504"/>
      <c r="J2498" s="504"/>
      <c r="K2498" s="504"/>
      <c r="L2498" s="503">
        <f t="shared" si="136"/>
        <v>6320</v>
      </c>
      <c r="M2498" s="496"/>
      <c r="N2498" s="496"/>
      <c r="O2498" s="496"/>
      <c r="P2498" s="496"/>
      <c r="Q2498" s="496"/>
      <c r="R2498" s="496"/>
      <c r="S2498" s="496"/>
      <c r="T2498" s="496"/>
      <c r="U2498" s="496"/>
    </row>
    <row r="2499" spans="1:21" ht="25.5">
      <c r="A2499" s="171">
        <v>23</v>
      </c>
      <c r="B2499" s="162"/>
      <c r="C2499" s="54" t="s">
        <v>3023</v>
      </c>
      <c r="D2499" s="171" t="s">
        <v>25</v>
      </c>
      <c r="E2499" s="171">
        <v>1</v>
      </c>
      <c r="F2499" s="171">
        <v>6320</v>
      </c>
      <c r="G2499" s="503">
        <f t="shared" si="135"/>
        <v>6320</v>
      </c>
      <c r="H2499" s="504"/>
      <c r="I2499" s="504"/>
      <c r="J2499" s="504"/>
      <c r="K2499" s="504"/>
      <c r="L2499" s="503">
        <f t="shared" si="136"/>
        <v>6320</v>
      </c>
      <c r="M2499" s="496"/>
      <c r="N2499" s="496"/>
      <c r="O2499" s="496"/>
      <c r="P2499" s="496"/>
      <c r="Q2499" s="496"/>
      <c r="R2499" s="496"/>
      <c r="S2499" s="496"/>
      <c r="T2499" s="496"/>
      <c r="U2499" s="496"/>
    </row>
    <row r="2500" spans="1:21" ht="25.5">
      <c r="A2500" s="171">
        <v>24</v>
      </c>
      <c r="B2500" s="162"/>
      <c r="C2500" s="54" t="s">
        <v>3024</v>
      </c>
      <c r="D2500" s="171" t="s">
        <v>25</v>
      </c>
      <c r="E2500" s="171">
        <v>1</v>
      </c>
      <c r="F2500" s="171">
        <v>6320</v>
      </c>
      <c r="G2500" s="503">
        <f t="shared" si="135"/>
        <v>6320</v>
      </c>
      <c r="H2500" s="504"/>
      <c r="I2500" s="504"/>
      <c r="J2500" s="504"/>
      <c r="K2500" s="504"/>
      <c r="L2500" s="503">
        <f t="shared" si="136"/>
        <v>6320</v>
      </c>
      <c r="M2500" s="496"/>
      <c r="N2500" s="496"/>
      <c r="O2500" s="496"/>
      <c r="P2500" s="496"/>
      <c r="Q2500" s="496"/>
      <c r="R2500" s="496"/>
      <c r="S2500" s="496"/>
      <c r="T2500" s="496"/>
      <c r="U2500" s="496"/>
    </row>
    <row r="2501" spans="1:21" ht="25.5">
      <c r="A2501" s="171">
        <v>25</v>
      </c>
      <c r="B2501" s="162"/>
      <c r="C2501" s="54" t="s">
        <v>3025</v>
      </c>
      <c r="D2501" s="171" t="s">
        <v>25</v>
      </c>
      <c r="E2501" s="171">
        <v>2</v>
      </c>
      <c r="F2501" s="171">
        <v>1523</v>
      </c>
      <c r="G2501" s="503">
        <f t="shared" si="135"/>
        <v>3046</v>
      </c>
      <c r="H2501" s="504"/>
      <c r="I2501" s="504"/>
      <c r="J2501" s="504"/>
      <c r="K2501" s="504"/>
      <c r="L2501" s="503">
        <f t="shared" si="136"/>
        <v>3046</v>
      </c>
      <c r="M2501" s="496"/>
      <c r="N2501" s="496"/>
      <c r="O2501" s="496"/>
      <c r="P2501" s="496"/>
      <c r="Q2501" s="496"/>
      <c r="R2501" s="496"/>
      <c r="S2501" s="496"/>
      <c r="T2501" s="496"/>
      <c r="U2501" s="496"/>
    </row>
    <row r="2502" spans="1:21" ht="25.5">
      <c r="A2502" s="171">
        <v>26</v>
      </c>
      <c r="B2502" s="162"/>
      <c r="C2502" s="54" t="s">
        <v>3026</v>
      </c>
      <c r="D2502" s="171" t="s">
        <v>25</v>
      </c>
      <c r="E2502" s="171">
        <v>3</v>
      </c>
      <c r="F2502" s="171">
        <v>21</v>
      </c>
      <c r="G2502" s="503">
        <f t="shared" si="135"/>
        <v>63</v>
      </c>
      <c r="H2502" s="504"/>
      <c r="I2502" s="504"/>
      <c r="J2502" s="504"/>
      <c r="K2502" s="504"/>
      <c r="L2502" s="503">
        <f t="shared" si="136"/>
        <v>63</v>
      </c>
      <c r="M2502" s="496"/>
      <c r="N2502" s="496"/>
      <c r="O2502" s="496"/>
      <c r="P2502" s="496"/>
      <c r="Q2502" s="496"/>
      <c r="R2502" s="496"/>
      <c r="S2502" s="496"/>
      <c r="T2502" s="496"/>
      <c r="U2502" s="496"/>
    </row>
    <row r="2503" spans="1:21">
      <c r="A2503" s="171">
        <v>27</v>
      </c>
      <c r="B2503" s="162"/>
      <c r="C2503" s="54" t="s">
        <v>3027</v>
      </c>
      <c r="D2503" s="171" t="s">
        <v>25</v>
      </c>
      <c r="E2503" s="171">
        <v>3</v>
      </c>
      <c r="F2503" s="171">
        <v>21</v>
      </c>
      <c r="G2503" s="503">
        <f t="shared" si="135"/>
        <v>63</v>
      </c>
      <c r="H2503" s="504"/>
      <c r="I2503" s="504"/>
      <c r="J2503" s="504"/>
      <c r="K2503" s="504"/>
      <c r="L2503" s="503">
        <f t="shared" si="136"/>
        <v>63</v>
      </c>
      <c r="M2503" s="496"/>
      <c r="N2503" s="496"/>
      <c r="O2503" s="496"/>
      <c r="P2503" s="496"/>
      <c r="Q2503" s="496"/>
      <c r="R2503" s="496"/>
      <c r="S2503" s="496"/>
      <c r="T2503" s="496"/>
      <c r="U2503" s="496"/>
    </row>
    <row r="2504" spans="1:21">
      <c r="A2504" s="171">
        <v>28</v>
      </c>
      <c r="B2504" s="162"/>
      <c r="C2504" s="54" t="s">
        <v>3028</v>
      </c>
      <c r="D2504" s="171" t="s">
        <v>25</v>
      </c>
      <c r="E2504" s="171">
        <v>3</v>
      </c>
      <c r="F2504" s="171">
        <v>21</v>
      </c>
      <c r="G2504" s="503">
        <f t="shared" si="135"/>
        <v>63</v>
      </c>
      <c r="H2504" s="504"/>
      <c r="I2504" s="504"/>
      <c r="J2504" s="504"/>
      <c r="K2504" s="504"/>
      <c r="L2504" s="503">
        <f t="shared" si="136"/>
        <v>63</v>
      </c>
      <c r="M2504" s="496"/>
      <c r="N2504" s="496"/>
      <c r="O2504" s="496"/>
      <c r="P2504" s="496"/>
      <c r="Q2504" s="496"/>
      <c r="R2504" s="496"/>
      <c r="S2504" s="496"/>
      <c r="T2504" s="496"/>
      <c r="U2504" s="496"/>
    </row>
    <row r="2505" spans="1:21">
      <c r="A2505" s="171">
        <v>29</v>
      </c>
      <c r="B2505" s="162"/>
      <c r="C2505" s="54" t="s">
        <v>3029</v>
      </c>
      <c r="D2505" s="171" t="s">
        <v>25</v>
      </c>
      <c r="E2505" s="171">
        <v>3</v>
      </c>
      <c r="F2505" s="171">
        <v>21</v>
      </c>
      <c r="G2505" s="503">
        <f t="shared" si="135"/>
        <v>63</v>
      </c>
      <c r="H2505" s="504"/>
      <c r="I2505" s="504"/>
      <c r="J2505" s="504"/>
      <c r="K2505" s="504"/>
      <c r="L2505" s="503">
        <f t="shared" si="136"/>
        <v>63</v>
      </c>
      <c r="M2505" s="496"/>
      <c r="N2505" s="496"/>
      <c r="O2505" s="496"/>
      <c r="P2505" s="496"/>
      <c r="Q2505" s="496"/>
      <c r="R2505" s="496"/>
      <c r="S2505" s="496"/>
      <c r="T2505" s="496"/>
      <c r="U2505" s="496"/>
    </row>
    <row r="2506" spans="1:21">
      <c r="A2506" s="171">
        <v>30</v>
      </c>
      <c r="B2506" s="162"/>
      <c r="C2506" s="54" t="s">
        <v>3030</v>
      </c>
      <c r="D2506" s="171" t="s">
        <v>25</v>
      </c>
      <c r="E2506" s="171">
        <v>1</v>
      </c>
      <c r="F2506" s="171">
        <v>14682</v>
      </c>
      <c r="G2506" s="503">
        <f t="shared" si="135"/>
        <v>14682</v>
      </c>
      <c r="H2506" s="504"/>
      <c r="I2506" s="504"/>
      <c r="J2506" s="504"/>
      <c r="K2506" s="504"/>
      <c r="L2506" s="503">
        <f t="shared" si="136"/>
        <v>14682</v>
      </c>
      <c r="M2506" s="496"/>
      <c r="N2506" s="496"/>
      <c r="O2506" s="496"/>
      <c r="P2506" s="496"/>
      <c r="Q2506" s="496"/>
      <c r="R2506" s="496"/>
      <c r="S2506" s="496"/>
      <c r="T2506" s="496"/>
      <c r="U2506" s="496"/>
    </row>
    <row r="2507" spans="1:21" ht="25.5">
      <c r="A2507" s="171">
        <v>31</v>
      </c>
      <c r="B2507" s="162"/>
      <c r="C2507" s="54" t="s">
        <v>3031</v>
      </c>
      <c r="D2507" s="171" t="s">
        <v>25</v>
      </c>
      <c r="E2507" s="171">
        <v>1</v>
      </c>
      <c r="F2507" s="171">
        <v>1689</v>
      </c>
      <c r="G2507" s="503">
        <f t="shared" si="135"/>
        <v>1689</v>
      </c>
      <c r="H2507" s="504"/>
      <c r="I2507" s="504"/>
      <c r="J2507" s="504"/>
      <c r="K2507" s="504"/>
      <c r="L2507" s="503">
        <f t="shared" si="136"/>
        <v>1689</v>
      </c>
      <c r="M2507" s="496"/>
      <c r="N2507" s="496"/>
      <c r="O2507" s="496"/>
      <c r="P2507" s="496"/>
      <c r="Q2507" s="496"/>
      <c r="R2507" s="496"/>
      <c r="S2507" s="496"/>
      <c r="T2507" s="496"/>
      <c r="U2507" s="496"/>
    </row>
    <row r="2508" spans="1:21">
      <c r="A2508" s="171">
        <v>32</v>
      </c>
      <c r="B2508" s="162"/>
      <c r="C2508" s="54" t="s">
        <v>3032</v>
      </c>
      <c r="D2508" s="171" t="s">
        <v>25</v>
      </c>
      <c r="E2508" s="171">
        <v>1</v>
      </c>
      <c r="F2508" s="171">
        <v>632</v>
      </c>
      <c r="G2508" s="503">
        <f t="shared" si="135"/>
        <v>632</v>
      </c>
      <c r="H2508" s="504"/>
      <c r="I2508" s="504"/>
      <c r="J2508" s="504"/>
      <c r="K2508" s="504"/>
      <c r="L2508" s="503">
        <f t="shared" si="136"/>
        <v>632</v>
      </c>
      <c r="M2508" s="496"/>
      <c r="N2508" s="496"/>
      <c r="O2508" s="496"/>
      <c r="P2508" s="496"/>
      <c r="Q2508" s="496"/>
      <c r="R2508" s="496"/>
      <c r="S2508" s="496"/>
      <c r="T2508" s="496"/>
      <c r="U2508" s="496"/>
    </row>
    <row r="2509" spans="1:21" ht="38.25">
      <c r="A2509" s="171">
        <v>33</v>
      </c>
      <c r="B2509" s="162"/>
      <c r="C2509" s="54" t="s">
        <v>3033</v>
      </c>
      <c r="D2509" s="171" t="s">
        <v>25</v>
      </c>
      <c r="E2509" s="171">
        <v>1</v>
      </c>
      <c r="F2509" s="171">
        <v>799</v>
      </c>
      <c r="G2509" s="503">
        <f t="shared" si="135"/>
        <v>799</v>
      </c>
      <c r="H2509" s="504"/>
      <c r="I2509" s="504"/>
      <c r="J2509" s="504"/>
      <c r="K2509" s="504"/>
      <c r="L2509" s="503">
        <f t="shared" si="136"/>
        <v>799</v>
      </c>
      <c r="M2509" s="496"/>
      <c r="N2509" s="496"/>
      <c r="O2509" s="496"/>
      <c r="P2509" s="496"/>
      <c r="Q2509" s="496"/>
      <c r="R2509" s="496"/>
      <c r="S2509" s="496"/>
      <c r="T2509" s="496"/>
      <c r="U2509" s="496"/>
    </row>
    <row r="2510" spans="1:21" ht="25.5">
      <c r="A2510" s="171">
        <v>34</v>
      </c>
      <c r="B2510" s="162"/>
      <c r="C2510" s="54" t="s">
        <v>3034</v>
      </c>
      <c r="D2510" s="171" t="s">
        <v>25</v>
      </c>
      <c r="E2510" s="171">
        <v>1</v>
      </c>
      <c r="F2510" s="171">
        <v>50562</v>
      </c>
      <c r="G2510" s="503">
        <f t="shared" si="135"/>
        <v>50562</v>
      </c>
      <c r="H2510" s="504"/>
      <c r="I2510" s="504"/>
      <c r="J2510" s="504"/>
      <c r="K2510" s="504"/>
      <c r="L2510" s="503">
        <f t="shared" si="136"/>
        <v>50562</v>
      </c>
      <c r="M2510" s="496"/>
      <c r="N2510" s="496"/>
      <c r="O2510" s="496"/>
      <c r="P2510" s="496"/>
      <c r="Q2510" s="496"/>
      <c r="R2510" s="496"/>
      <c r="S2510" s="496"/>
      <c r="T2510" s="496"/>
      <c r="U2510" s="496"/>
    </row>
    <row r="2511" spans="1:21" ht="25.5">
      <c r="A2511" s="171">
        <v>35</v>
      </c>
      <c r="B2511" s="162"/>
      <c r="C2511" s="54" t="s">
        <v>3035</v>
      </c>
      <c r="D2511" s="171" t="s">
        <v>25</v>
      </c>
      <c r="E2511" s="171">
        <v>1</v>
      </c>
      <c r="F2511" s="171">
        <v>3360</v>
      </c>
      <c r="G2511" s="503">
        <f t="shared" si="135"/>
        <v>3360</v>
      </c>
      <c r="H2511" s="504"/>
      <c r="I2511" s="504"/>
      <c r="J2511" s="504"/>
      <c r="K2511" s="504"/>
      <c r="L2511" s="503">
        <f t="shared" si="136"/>
        <v>3360</v>
      </c>
      <c r="M2511" s="496"/>
      <c r="N2511" s="496"/>
      <c r="O2511" s="496"/>
      <c r="P2511" s="496"/>
      <c r="Q2511" s="496"/>
      <c r="R2511" s="496"/>
      <c r="S2511" s="496"/>
      <c r="T2511" s="496"/>
      <c r="U2511" s="496"/>
    </row>
    <row r="2512" spans="1:21" ht="25.5">
      <c r="A2512" s="171">
        <v>36</v>
      </c>
      <c r="B2512" s="162"/>
      <c r="C2512" s="54" t="s">
        <v>3036</v>
      </c>
      <c r="D2512" s="171" t="s">
        <v>25</v>
      </c>
      <c r="E2512" s="171">
        <v>1</v>
      </c>
      <c r="F2512" s="171">
        <v>14364</v>
      </c>
      <c r="G2512" s="503">
        <f t="shared" si="135"/>
        <v>14364</v>
      </c>
      <c r="H2512" s="504"/>
      <c r="I2512" s="504"/>
      <c r="J2512" s="504"/>
      <c r="K2512" s="504"/>
      <c r="L2512" s="503">
        <f t="shared" si="136"/>
        <v>14364</v>
      </c>
      <c r="M2512" s="496"/>
      <c r="N2512" s="496"/>
      <c r="O2512" s="496"/>
      <c r="P2512" s="496"/>
      <c r="Q2512" s="496"/>
      <c r="R2512" s="496"/>
      <c r="S2512" s="496"/>
      <c r="T2512" s="496"/>
      <c r="U2512" s="496"/>
    </row>
    <row r="2513" spans="1:21" ht="25.5">
      <c r="A2513" s="171">
        <v>37</v>
      </c>
      <c r="B2513" s="162"/>
      <c r="C2513" s="54" t="s">
        <v>3037</v>
      </c>
      <c r="D2513" s="171" t="s">
        <v>25</v>
      </c>
      <c r="E2513" s="171">
        <v>1</v>
      </c>
      <c r="F2513" s="171">
        <v>1464</v>
      </c>
      <c r="G2513" s="503">
        <f t="shared" si="135"/>
        <v>1464</v>
      </c>
      <c r="H2513" s="504"/>
      <c r="I2513" s="504"/>
      <c r="J2513" s="504"/>
      <c r="K2513" s="504"/>
      <c r="L2513" s="503">
        <f t="shared" si="136"/>
        <v>1464</v>
      </c>
      <c r="M2513" s="496"/>
      <c r="N2513" s="496"/>
      <c r="O2513" s="496"/>
      <c r="P2513" s="496"/>
      <c r="Q2513" s="496"/>
      <c r="R2513" s="496"/>
      <c r="S2513" s="496"/>
      <c r="T2513" s="496"/>
      <c r="U2513" s="496"/>
    </row>
    <row r="2514" spans="1:21" ht="25.5">
      <c r="A2514" s="171">
        <v>38</v>
      </c>
      <c r="B2514" s="162"/>
      <c r="C2514" s="54" t="s">
        <v>3038</v>
      </c>
      <c r="D2514" s="171" t="s">
        <v>25</v>
      </c>
      <c r="E2514" s="171">
        <v>1</v>
      </c>
      <c r="F2514" s="171">
        <v>2120.75</v>
      </c>
      <c r="G2514" s="503">
        <f t="shared" si="135"/>
        <v>2120.75</v>
      </c>
      <c r="H2514" s="504"/>
      <c r="I2514" s="504"/>
      <c r="J2514" s="504"/>
      <c r="K2514" s="504"/>
      <c r="L2514" s="503">
        <f t="shared" si="136"/>
        <v>2120.75</v>
      </c>
      <c r="M2514" s="496"/>
      <c r="N2514" s="496"/>
      <c r="O2514" s="496"/>
      <c r="P2514" s="496"/>
      <c r="Q2514" s="496"/>
      <c r="R2514" s="496"/>
      <c r="S2514" s="496"/>
      <c r="T2514" s="496"/>
      <c r="U2514" s="496"/>
    </row>
    <row r="2515" spans="1:21" ht="25.5">
      <c r="A2515" s="171">
        <v>39</v>
      </c>
      <c r="B2515" s="162"/>
      <c r="C2515" s="54" t="s">
        <v>3039</v>
      </c>
      <c r="D2515" s="171" t="s">
        <v>25</v>
      </c>
      <c r="E2515" s="171">
        <v>1</v>
      </c>
      <c r="F2515" s="171">
        <v>68222</v>
      </c>
      <c r="G2515" s="503">
        <f t="shared" si="135"/>
        <v>68222</v>
      </c>
      <c r="H2515" s="504"/>
      <c r="I2515" s="504"/>
      <c r="J2515" s="504"/>
      <c r="K2515" s="504"/>
      <c r="L2515" s="503">
        <f t="shared" si="136"/>
        <v>68222</v>
      </c>
      <c r="M2515" s="496"/>
      <c r="N2515" s="496"/>
      <c r="O2515" s="496"/>
      <c r="P2515" s="496"/>
      <c r="Q2515" s="496"/>
      <c r="R2515" s="496"/>
      <c r="S2515" s="496"/>
      <c r="T2515" s="496"/>
      <c r="U2515" s="496"/>
    </row>
    <row r="2516" spans="1:21">
      <c r="A2516" s="171">
        <v>40</v>
      </c>
      <c r="B2516" s="162"/>
      <c r="C2516" s="54" t="s">
        <v>3040</v>
      </c>
      <c r="D2516" s="171" t="s">
        <v>25</v>
      </c>
      <c r="E2516" s="171">
        <v>2</v>
      </c>
      <c r="F2516" s="171">
        <v>3160</v>
      </c>
      <c r="G2516" s="503">
        <f t="shared" si="135"/>
        <v>6320</v>
      </c>
      <c r="H2516" s="504"/>
      <c r="I2516" s="504"/>
      <c r="J2516" s="504"/>
      <c r="K2516" s="504"/>
      <c r="L2516" s="503">
        <f t="shared" si="136"/>
        <v>6320</v>
      </c>
      <c r="M2516" s="496"/>
      <c r="N2516" s="496"/>
      <c r="O2516" s="496"/>
      <c r="P2516" s="496"/>
      <c r="Q2516" s="496"/>
      <c r="R2516" s="496"/>
      <c r="S2516" s="496"/>
      <c r="T2516" s="496"/>
      <c r="U2516" s="496"/>
    </row>
    <row r="2517" spans="1:21" ht="38.25">
      <c r="A2517" s="171">
        <v>41</v>
      </c>
      <c r="B2517" s="162"/>
      <c r="C2517" s="54" t="s">
        <v>3041</v>
      </c>
      <c r="D2517" s="171" t="s">
        <v>25</v>
      </c>
      <c r="E2517" s="171">
        <v>1</v>
      </c>
      <c r="F2517" s="171">
        <v>6320</v>
      </c>
      <c r="G2517" s="503">
        <f t="shared" si="135"/>
        <v>6320</v>
      </c>
      <c r="H2517" s="504"/>
      <c r="I2517" s="504"/>
      <c r="J2517" s="504"/>
      <c r="K2517" s="504"/>
      <c r="L2517" s="503">
        <f t="shared" si="136"/>
        <v>6320</v>
      </c>
      <c r="M2517" s="496"/>
      <c r="N2517" s="496"/>
      <c r="O2517" s="496"/>
      <c r="P2517" s="496"/>
      <c r="Q2517" s="496"/>
      <c r="R2517" s="496"/>
      <c r="S2517" s="496"/>
      <c r="T2517" s="496"/>
      <c r="U2517" s="496"/>
    </row>
    <row r="2518" spans="1:21" ht="38.25">
      <c r="A2518" s="171">
        <v>42</v>
      </c>
      <c r="B2518" s="162"/>
      <c r="C2518" s="54" t="s">
        <v>3042</v>
      </c>
      <c r="D2518" s="171" t="s">
        <v>25</v>
      </c>
      <c r="E2518" s="171">
        <v>1</v>
      </c>
      <c r="F2518" s="171">
        <v>6320</v>
      </c>
      <c r="G2518" s="503">
        <f t="shared" si="135"/>
        <v>6320</v>
      </c>
      <c r="H2518" s="504"/>
      <c r="I2518" s="504"/>
      <c r="J2518" s="504"/>
      <c r="K2518" s="504"/>
      <c r="L2518" s="503">
        <f t="shared" si="136"/>
        <v>6320</v>
      </c>
      <c r="M2518" s="496"/>
      <c r="N2518" s="496"/>
      <c r="O2518" s="496"/>
      <c r="P2518" s="496"/>
      <c r="Q2518" s="496"/>
      <c r="R2518" s="496"/>
      <c r="S2518" s="496"/>
      <c r="T2518" s="496"/>
      <c r="U2518" s="496"/>
    </row>
    <row r="2519" spans="1:21" ht="25.5">
      <c r="A2519" s="171">
        <v>43</v>
      </c>
      <c r="B2519" s="162"/>
      <c r="C2519" s="54" t="s">
        <v>3043</v>
      </c>
      <c r="D2519" s="171" t="s">
        <v>25</v>
      </c>
      <c r="E2519" s="171">
        <v>1</v>
      </c>
      <c r="F2519" s="171">
        <v>3160</v>
      </c>
      <c r="G2519" s="503">
        <f t="shared" si="135"/>
        <v>3160</v>
      </c>
      <c r="H2519" s="504"/>
      <c r="I2519" s="504"/>
      <c r="J2519" s="504"/>
      <c r="K2519" s="504"/>
      <c r="L2519" s="503">
        <f t="shared" si="136"/>
        <v>3160</v>
      </c>
      <c r="M2519" s="496"/>
      <c r="N2519" s="496"/>
      <c r="O2519" s="496"/>
      <c r="P2519" s="496"/>
      <c r="Q2519" s="496"/>
      <c r="R2519" s="496"/>
      <c r="S2519" s="496"/>
      <c r="T2519" s="496"/>
      <c r="U2519" s="496"/>
    </row>
    <row r="2520" spans="1:21" ht="25.5">
      <c r="A2520" s="171">
        <v>44</v>
      </c>
      <c r="B2520" s="162"/>
      <c r="C2520" s="54" t="s">
        <v>3044</v>
      </c>
      <c r="D2520" s="171" t="s">
        <v>25</v>
      </c>
      <c r="E2520" s="171">
        <v>2</v>
      </c>
      <c r="F2520" s="171">
        <v>1523</v>
      </c>
      <c r="G2520" s="503">
        <f t="shared" si="135"/>
        <v>3046</v>
      </c>
      <c r="H2520" s="504"/>
      <c r="I2520" s="504"/>
      <c r="J2520" s="504"/>
      <c r="K2520" s="504"/>
      <c r="L2520" s="503">
        <f t="shared" si="136"/>
        <v>3046</v>
      </c>
      <c r="M2520" s="496"/>
      <c r="N2520" s="496"/>
      <c r="O2520" s="496"/>
      <c r="P2520" s="496"/>
      <c r="Q2520" s="496"/>
      <c r="R2520" s="496"/>
      <c r="S2520" s="496"/>
      <c r="T2520" s="496"/>
      <c r="U2520" s="496"/>
    </row>
    <row r="2521" spans="1:21" ht="25.5">
      <c r="A2521" s="171">
        <v>45</v>
      </c>
      <c r="B2521" s="162"/>
      <c r="C2521" s="54" t="s">
        <v>3045</v>
      </c>
      <c r="D2521" s="171" t="s">
        <v>25</v>
      </c>
      <c r="E2521" s="171">
        <v>2</v>
      </c>
      <c r="F2521" s="171">
        <v>1523</v>
      </c>
      <c r="G2521" s="503">
        <f t="shared" si="135"/>
        <v>3046</v>
      </c>
      <c r="H2521" s="504"/>
      <c r="I2521" s="504"/>
      <c r="J2521" s="504"/>
      <c r="K2521" s="504"/>
      <c r="L2521" s="503">
        <f t="shared" si="136"/>
        <v>3046</v>
      </c>
      <c r="M2521" s="496"/>
      <c r="N2521" s="496"/>
      <c r="O2521" s="496"/>
      <c r="P2521" s="496"/>
      <c r="Q2521" s="496"/>
      <c r="R2521" s="496"/>
      <c r="S2521" s="496"/>
      <c r="T2521" s="496"/>
      <c r="U2521" s="496"/>
    </row>
    <row r="2522" spans="1:21" ht="25.5">
      <c r="A2522" s="171">
        <v>46</v>
      </c>
      <c r="B2522" s="162"/>
      <c r="C2522" s="54" t="s">
        <v>3046</v>
      </c>
      <c r="D2522" s="171" t="s">
        <v>25</v>
      </c>
      <c r="E2522" s="171">
        <v>3</v>
      </c>
      <c r="F2522" s="171">
        <v>21</v>
      </c>
      <c r="G2522" s="503">
        <f t="shared" si="135"/>
        <v>63</v>
      </c>
      <c r="H2522" s="504"/>
      <c r="I2522" s="504"/>
      <c r="J2522" s="504"/>
      <c r="K2522" s="504"/>
      <c r="L2522" s="503">
        <f t="shared" si="136"/>
        <v>63</v>
      </c>
      <c r="M2522" s="496"/>
      <c r="N2522" s="496"/>
      <c r="O2522" s="496"/>
      <c r="P2522" s="496"/>
      <c r="Q2522" s="496"/>
      <c r="R2522" s="496"/>
      <c r="S2522" s="496"/>
      <c r="T2522" s="496"/>
      <c r="U2522" s="496"/>
    </row>
    <row r="2523" spans="1:21">
      <c r="A2523" s="171">
        <v>47</v>
      </c>
      <c r="B2523" s="162"/>
      <c r="C2523" s="54" t="s">
        <v>3047</v>
      </c>
      <c r="D2523" s="171" t="s">
        <v>25</v>
      </c>
      <c r="E2523" s="171">
        <v>3</v>
      </c>
      <c r="F2523" s="171">
        <v>21</v>
      </c>
      <c r="G2523" s="503">
        <f t="shared" si="135"/>
        <v>63</v>
      </c>
      <c r="H2523" s="504"/>
      <c r="I2523" s="504"/>
      <c r="J2523" s="504"/>
      <c r="K2523" s="504"/>
      <c r="L2523" s="503">
        <f t="shared" si="136"/>
        <v>63</v>
      </c>
      <c r="M2523" s="496"/>
      <c r="N2523" s="496"/>
      <c r="O2523" s="496"/>
      <c r="P2523" s="496"/>
      <c r="Q2523" s="496"/>
      <c r="R2523" s="496"/>
      <c r="S2523" s="496"/>
      <c r="T2523" s="496"/>
      <c r="U2523" s="496"/>
    </row>
    <row r="2524" spans="1:21" ht="25.5">
      <c r="A2524" s="171">
        <v>48</v>
      </c>
      <c r="B2524" s="162"/>
      <c r="C2524" s="54" t="s">
        <v>3026</v>
      </c>
      <c r="D2524" s="171" t="s">
        <v>25</v>
      </c>
      <c r="E2524" s="171">
        <v>3</v>
      </c>
      <c r="F2524" s="171">
        <v>21</v>
      </c>
      <c r="G2524" s="503">
        <f t="shared" si="135"/>
        <v>63</v>
      </c>
      <c r="H2524" s="504"/>
      <c r="I2524" s="504"/>
      <c r="J2524" s="504"/>
      <c r="K2524" s="504"/>
      <c r="L2524" s="503">
        <f t="shared" si="136"/>
        <v>63</v>
      </c>
      <c r="M2524" s="496"/>
      <c r="N2524" s="496"/>
      <c r="O2524" s="496"/>
      <c r="P2524" s="496"/>
      <c r="Q2524" s="496"/>
      <c r="R2524" s="496"/>
      <c r="S2524" s="496"/>
      <c r="T2524" s="496"/>
      <c r="U2524" s="496"/>
    </row>
    <row r="2525" spans="1:21">
      <c r="A2525" s="171">
        <v>49</v>
      </c>
      <c r="B2525" s="162"/>
      <c r="C2525" s="54" t="s">
        <v>3027</v>
      </c>
      <c r="D2525" s="171" t="s">
        <v>25</v>
      </c>
      <c r="E2525" s="171">
        <v>3</v>
      </c>
      <c r="F2525" s="171">
        <v>21</v>
      </c>
      <c r="G2525" s="503">
        <f t="shared" si="135"/>
        <v>63</v>
      </c>
      <c r="H2525" s="504"/>
      <c r="I2525" s="504"/>
      <c r="J2525" s="504"/>
      <c r="K2525" s="504"/>
      <c r="L2525" s="503">
        <f t="shared" si="136"/>
        <v>63</v>
      </c>
      <c r="M2525" s="496"/>
      <c r="N2525" s="496"/>
      <c r="O2525" s="496"/>
      <c r="P2525" s="496"/>
      <c r="Q2525" s="496"/>
      <c r="R2525" s="496"/>
      <c r="S2525" s="496"/>
      <c r="T2525" s="496"/>
      <c r="U2525" s="496"/>
    </row>
    <row r="2526" spans="1:21">
      <c r="A2526" s="171">
        <v>50</v>
      </c>
      <c r="B2526" s="162"/>
      <c r="C2526" s="54" t="s">
        <v>3028</v>
      </c>
      <c r="D2526" s="171" t="s">
        <v>25</v>
      </c>
      <c r="E2526" s="171">
        <v>3</v>
      </c>
      <c r="F2526" s="171">
        <v>21</v>
      </c>
      <c r="G2526" s="503">
        <f t="shared" si="135"/>
        <v>63</v>
      </c>
      <c r="H2526" s="504"/>
      <c r="I2526" s="504"/>
      <c r="J2526" s="504"/>
      <c r="K2526" s="504"/>
      <c r="L2526" s="503">
        <f t="shared" si="136"/>
        <v>63</v>
      </c>
      <c r="M2526" s="496"/>
      <c r="N2526" s="496"/>
      <c r="O2526" s="496"/>
      <c r="P2526" s="496"/>
      <c r="Q2526" s="496"/>
      <c r="R2526" s="496"/>
      <c r="S2526" s="496"/>
      <c r="T2526" s="496"/>
      <c r="U2526" s="496"/>
    </row>
    <row r="2527" spans="1:21">
      <c r="A2527" s="171">
        <v>51</v>
      </c>
      <c r="B2527" s="162"/>
      <c r="C2527" s="54" t="s">
        <v>3029</v>
      </c>
      <c r="D2527" s="171" t="s">
        <v>25</v>
      </c>
      <c r="E2527" s="171">
        <v>3</v>
      </c>
      <c r="F2527" s="171">
        <v>21</v>
      </c>
      <c r="G2527" s="503">
        <f t="shared" si="135"/>
        <v>63</v>
      </c>
      <c r="H2527" s="504"/>
      <c r="I2527" s="504"/>
      <c r="J2527" s="504"/>
      <c r="K2527" s="504"/>
      <c r="L2527" s="503">
        <f t="shared" si="136"/>
        <v>63</v>
      </c>
      <c r="M2527" s="496"/>
      <c r="N2527" s="496"/>
      <c r="O2527" s="496"/>
      <c r="P2527" s="496"/>
      <c r="Q2527" s="496"/>
      <c r="R2527" s="496"/>
      <c r="S2527" s="496"/>
      <c r="T2527" s="496"/>
      <c r="U2527" s="496"/>
    </row>
    <row r="2528" spans="1:21">
      <c r="A2528" s="171">
        <v>52</v>
      </c>
      <c r="B2528" s="162"/>
      <c r="C2528" s="54" t="s">
        <v>3048</v>
      </c>
      <c r="D2528" s="171" t="s">
        <v>25</v>
      </c>
      <c r="E2528" s="171">
        <v>1</v>
      </c>
      <c r="F2528" s="171">
        <v>8682</v>
      </c>
      <c r="G2528" s="503">
        <f t="shared" si="135"/>
        <v>8682</v>
      </c>
      <c r="H2528" s="504"/>
      <c r="I2528" s="504"/>
      <c r="J2528" s="504"/>
      <c r="K2528" s="504"/>
      <c r="L2528" s="503">
        <f t="shared" si="136"/>
        <v>8682</v>
      </c>
      <c r="M2528" s="496"/>
      <c r="N2528" s="496"/>
      <c r="O2528" s="496"/>
      <c r="P2528" s="496"/>
      <c r="Q2528" s="496"/>
      <c r="R2528" s="496"/>
      <c r="S2528" s="496"/>
      <c r="T2528" s="496"/>
      <c r="U2528" s="496"/>
    </row>
    <row r="2529" spans="1:21">
      <c r="A2529" s="171">
        <v>53</v>
      </c>
      <c r="B2529" s="162"/>
      <c r="C2529" s="54" t="s">
        <v>3049</v>
      </c>
      <c r="D2529" s="171" t="s">
        <v>25</v>
      </c>
      <c r="E2529" s="171">
        <v>1</v>
      </c>
      <c r="F2529" s="171">
        <v>6000</v>
      </c>
      <c r="G2529" s="503">
        <f t="shared" si="135"/>
        <v>6000</v>
      </c>
      <c r="H2529" s="504"/>
      <c r="I2529" s="504"/>
      <c r="J2529" s="504"/>
      <c r="K2529" s="504"/>
      <c r="L2529" s="503">
        <f t="shared" si="136"/>
        <v>6000</v>
      </c>
      <c r="M2529" s="496"/>
      <c r="N2529" s="496"/>
      <c r="O2529" s="496"/>
      <c r="P2529" s="496"/>
      <c r="Q2529" s="496"/>
      <c r="R2529" s="496"/>
      <c r="S2529" s="496"/>
      <c r="T2529" s="496"/>
      <c r="U2529" s="496"/>
    </row>
    <row r="2530" spans="1:21">
      <c r="A2530" s="171">
        <v>54</v>
      </c>
      <c r="B2530" s="162"/>
      <c r="C2530" s="54" t="s">
        <v>3050</v>
      </c>
      <c r="D2530" s="171" t="s">
        <v>25</v>
      </c>
      <c r="E2530" s="171">
        <v>1</v>
      </c>
      <c r="F2530" s="171">
        <v>63.33</v>
      </c>
      <c r="G2530" s="503">
        <f t="shared" si="135"/>
        <v>63.33</v>
      </c>
      <c r="H2530" s="504"/>
      <c r="I2530" s="504"/>
      <c r="J2530" s="504"/>
      <c r="K2530" s="504"/>
      <c r="L2530" s="503">
        <f t="shared" si="136"/>
        <v>63.33</v>
      </c>
      <c r="M2530" s="496"/>
      <c r="N2530" s="496"/>
      <c r="O2530" s="496"/>
      <c r="P2530" s="496"/>
      <c r="Q2530" s="496"/>
      <c r="R2530" s="496"/>
      <c r="S2530" s="496"/>
      <c r="T2530" s="496"/>
      <c r="U2530" s="496"/>
    </row>
    <row r="2531" spans="1:21">
      <c r="A2531" s="171">
        <v>55</v>
      </c>
      <c r="B2531" s="162"/>
      <c r="C2531" s="54" t="s">
        <v>3051</v>
      </c>
      <c r="D2531" s="171" t="s">
        <v>25</v>
      </c>
      <c r="E2531" s="171">
        <v>1</v>
      </c>
      <c r="F2531" s="171">
        <v>63.33</v>
      </c>
      <c r="G2531" s="503">
        <f t="shared" si="135"/>
        <v>63.33</v>
      </c>
      <c r="H2531" s="504"/>
      <c r="I2531" s="504"/>
      <c r="J2531" s="504"/>
      <c r="K2531" s="504"/>
      <c r="L2531" s="503">
        <f t="shared" si="136"/>
        <v>63.33</v>
      </c>
      <c r="M2531" s="496"/>
      <c r="N2531" s="496"/>
      <c r="O2531" s="496"/>
      <c r="P2531" s="496"/>
      <c r="Q2531" s="496"/>
      <c r="R2531" s="496"/>
      <c r="S2531" s="496"/>
      <c r="T2531" s="496"/>
      <c r="U2531" s="496"/>
    </row>
    <row r="2532" spans="1:21">
      <c r="A2532" s="171">
        <v>56</v>
      </c>
      <c r="B2532" s="162"/>
      <c r="C2532" s="54" t="s">
        <v>3052</v>
      </c>
      <c r="D2532" s="171" t="s">
        <v>25</v>
      </c>
      <c r="E2532" s="171">
        <v>1</v>
      </c>
      <c r="F2532" s="171">
        <v>63.33</v>
      </c>
      <c r="G2532" s="503">
        <f t="shared" si="135"/>
        <v>63.33</v>
      </c>
      <c r="H2532" s="504"/>
      <c r="I2532" s="504"/>
      <c r="J2532" s="504"/>
      <c r="K2532" s="504"/>
      <c r="L2532" s="503">
        <f t="shared" si="136"/>
        <v>63.33</v>
      </c>
      <c r="M2532" s="496"/>
      <c r="N2532" s="496"/>
      <c r="O2532" s="496"/>
      <c r="P2532" s="496"/>
      <c r="Q2532" s="496"/>
      <c r="R2532" s="496"/>
      <c r="S2532" s="496"/>
      <c r="T2532" s="496"/>
      <c r="U2532" s="496"/>
    </row>
    <row r="2533" spans="1:21" ht="38.25">
      <c r="A2533" s="171">
        <v>57</v>
      </c>
      <c r="B2533" s="162"/>
      <c r="C2533" s="54" t="s">
        <v>3053</v>
      </c>
      <c r="D2533" s="171" t="s">
        <v>25</v>
      </c>
      <c r="E2533" s="171">
        <v>1</v>
      </c>
      <c r="F2533" s="171">
        <v>1689</v>
      </c>
      <c r="G2533" s="503">
        <f t="shared" si="135"/>
        <v>1689</v>
      </c>
      <c r="H2533" s="504"/>
      <c r="I2533" s="504"/>
      <c r="J2533" s="504"/>
      <c r="K2533" s="504"/>
      <c r="L2533" s="503">
        <f t="shared" si="136"/>
        <v>1689</v>
      </c>
      <c r="M2533" s="496"/>
      <c r="N2533" s="496"/>
      <c r="O2533" s="496"/>
      <c r="P2533" s="496"/>
      <c r="Q2533" s="496"/>
      <c r="R2533" s="496"/>
      <c r="S2533" s="496"/>
      <c r="T2533" s="496"/>
      <c r="U2533" s="496"/>
    </row>
    <row r="2534" spans="1:21">
      <c r="A2534" s="171">
        <v>58</v>
      </c>
      <c r="B2534" s="162"/>
      <c r="C2534" s="54" t="s">
        <v>3032</v>
      </c>
      <c r="D2534" s="171" t="s">
        <v>25</v>
      </c>
      <c r="E2534" s="171">
        <v>1</v>
      </c>
      <c r="F2534" s="171">
        <v>632</v>
      </c>
      <c r="G2534" s="503">
        <f t="shared" si="135"/>
        <v>632</v>
      </c>
      <c r="H2534" s="504"/>
      <c r="I2534" s="504"/>
      <c r="J2534" s="504"/>
      <c r="K2534" s="504"/>
      <c r="L2534" s="503">
        <f t="shared" si="136"/>
        <v>632</v>
      </c>
      <c r="M2534" s="496"/>
      <c r="N2534" s="496"/>
      <c r="O2534" s="496"/>
      <c r="P2534" s="496"/>
      <c r="Q2534" s="496"/>
      <c r="R2534" s="496"/>
      <c r="S2534" s="496"/>
      <c r="T2534" s="496"/>
      <c r="U2534" s="496"/>
    </row>
    <row r="2535" spans="1:21" ht="38.25">
      <c r="A2535" s="171">
        <v>59</v>
      </c>
      <c r="B2535" s="162"/>
      <c r="C2535" s="54" t="s">
        <v>3033</v>
      </c>
      <c r="D2535" s="171" t="s">
        <v>25</v>
      </c>
      <c r="E2535" s="171">
        <v>1</v>
      </c>
      <c r="F2535" s="171">
        <v>799</v>
      </c>
      <c r="G2535" s="503">
        <f t="shared" si="135"/>
        <v>799</v>
      </c>
      <c r="H2535" s="504"/>
      <c r="I2535" s="504"/>
      <c r="J2535" s="504"/>
      <c r="K2535" s="504"/>
      <c r="L2535" s="503">
        <f t="shared" si="136"/>
        <v>799</v>
      </c>
      <c r="M2535" s="496"/>
      <c r="N2535" s="496"/>
      <c r="O2535" s="496"/>
      <c r="P2535" s="496"/>
      <c r="Q2535" s="496"/>
      <c r="R2535" s="496"/>
      <c r="S2535" s="496"/>
      <c r="T2535" s="496"/>
      <c r="U2535" s="496"/>
    </row>
    <row r="2536" spans="1:21" ht="25.5">
      <c r="A2536" s="171">
        <v>60</v>
      </c>
      <c r="B2536" s="162"/>
      <c r="C2536" s="54" t="s">
        <v>3034</v>
      </c>
      <c r="D2536" s="171" t="s">
        <v>25</v>
      </c>
      <c r="E2536" s="171">
        <v>1</v>
      </c>
      <c r="F2536" s="171">
        <v>50562</v>
      </c>
      <c r="G2536" s="503">
        <f t="shared" si="135"/>
        <v>50562</v>
      </c>
      <c r="H2536" s="504"/>
      <c r="I2536" s="504"/>
      <c r="J2536" s="504"/>
      <c r="K2536" s="504"/>
      <c r="L2536" s="503">
        <f t="shared" si="136"/>
        <v>50562</v>
      </c>
      <c r="M2536" s="496"/>
      <c r="N2536" s="496"/>
      <c r="O2536" s="496"/>
      <c r="P2536" s="496"/>
      <c r="Q2536" s="496"/>
      <c r="R2536" s="496"/>
      <c r="S2536" s="496"/>
      <c r="T2536" s="496"/>
      <c r="U2536" s="496"/>
    </row>
    <row r="2537" spans="1:21" ht="25.5">
      <c r="A2537" s="171">
        <v>61</v>
      </c>
      <c r="B2537" s="162"/>
      <c r="C2537" s="54" t="s">
        <v>3035</v>
      </c>
      <c r="D2537" s="171" t="s">
        <v>25</v>
      </c>
      <c r="E2537" s="171">
        <v>1</v>
      </c>
      <c r="F2537" s="171">
        <v>3360</v>
      </c>
      <c r="G2537" s="503">
        <f t="shared" si="135"/>
        <v>3360</v>
      </c>
      <c r="H2537" s="504"/>
      <c r="I2537" s="504"/>
      <c r="J2537" s="504"/>
      <c r="K2537" s="504"/>
      <c r="L2537" s="503">
        <f t="shared" si="136"/>
        <v>3360</v>
      </c>
      <c r="M2537" s="496"/>
      <c r="N2537" s="496"/>
      <c r="O2537" s="496"/>
      <c r="P2537" s="496"/>
      <c r="Q2537" s="496"/>
      <c r="R2537" s="496"/>
      <c r="S2537" s="496"/>
      <c r="T2537" s="496"/>
      <c r="U2537" s="496"/>
    </row>
    <row r="2538" spans="1:21" ht="25.5">
      <c r="A2538" s="171">
        <v>62</v>
      </c>
      <c r="B2538" s="162"/>
      <c r="C2538" s="54" t="s">
        <v>3036</v>
      </c>
      <c r="D2538" s="171" t="s">
        <v>25</v>
      </c>
      <c r="E2538" s="171">
        <v>1</v>
      </c>
      <c r="F2538" s="171">
        <v>14360</v>
      </c>
      <c r="G2538" s="503">
        <f t="shared" si="135"/>
        <v>14360</v>
      </c>
      <c r="H2538" s="504"/>
      <c r="I2538" s="504"/>
      <c r="J2538" s="504"/>
      <c r="K2538" s="504"/>
      <c r="L2538" s="503">
        <f t="shared" si="136"/>
        <v>14360</v>
      </c>
      <c r="M2538" s="496"/>
      <c r="N2538" s="496"/>
      <c r="O2538" s="496"/>
      <c r="P2538" s="496"/>
      <c r="Q2538" s="496"/>
      <c r="R2538" s="496"/>
      <c r="S2538" s="496"/>
      <c r="T2538" s="496"/>
      <c r="U2538" s="496"/>
    </row>
    <row r="2539" spans="1:21" ht="25.5">
      <c r="A2539" s="171">
        <v>63</v>
      </c>
      <c r="B2539" s="162"/>
      <c r="C2539" s="54" t="s">
        <v>3054</v>
      </c>
      <c r="D2539" s="171" t="s">
        <v>25</v>
      </c>
      <c r="E2539" s="171">
        <v>1</v>
      </c>
      <c r="F2539" s="171">
        <v>1464</v>
      </c>
      <c r="G2539" s="503">
        <f t="shared" si="135"/>
        <v>1464</v>
      </c>
      <c r="H2539" s="504"/>
      <c r="I2539" s="504"/>
      <c r="J2539" s="504"/>
      <c r="K2539" s="504"/>
      <c r="L2539" s="503">
        <f t="shared" si="136"/>
        <v>1464</v>
      </c>
      <c r="M2539" s="496"/>
      <c r="N2539" s="496"/>
      <c r="O2539" s="496"/>
      <c r="P2539" s="496"/>
      <c r="Q2539" s="496"/>
      <c r="R2539" s="496"/>
      <c r="S2539" s="496"/>
      <c r="T2539" s="496"/>
      <c r="U2539" s="496"/>
    </row>
    <row r="2540" spans="1:21">
      <c r="A2540" s="171">
        <v>64</v>
      </c>
      <c r="B2540" s="162"/>
      <c r="C2540" s="54" t="s">
        <v>2573</v>
      </c>
      <c r="D2540" s="171" t="s">
        <v>122</v>
      </c>
      <c r="E2540" s="171">
        <v>1</v>
      </c>
      <c r="F2540" s="171">
        <v>1145398</v>
      </c>
      <c r="G2540" s="503">
        <f t="shared" si="135"/>
        <v>1145398</v>
      </c>
      <c r="H2540" s="504"/>
      <c r="I2540" s="504"/>
      <c r="J2540" s="504"/>
      <c r="K2540" s="504"/>
      <c r="L2540" s="503">
        <f t="shared" si="136"/>
        <v>1145398</v>
      </c>
      <c r="M2540" s="496"/>
      <c r="N2540" s="496"/>
      <c r="O2540" s="496"/>
      <c r="P2540" s="496"/>
      <c r="Q2540" s="496"/>
      <c r="R2540" s="496"/>
      <c r="S2540" s="496"/>
      <c r="T2540" s="496"/>
      <c r="U2540" s="496"/>
    </row>
    <row r="2541" spans="1:21">
      <c r="A2541" s="171">
        <v>65</v>
      </c>
      <c r="B2541" s="162"/>
      <c r="C2541" s="54" t="s">
        <v>2574</v>
      </c>
      <c r="D2541" s="171" t="s">
        <v>122</v>
      </c>
      <c r="E2541" s="171">
        <v>1</v>
      </c>
      <c r="F2541" s="171">
        <v>75000</v>
      </c>
      <c r="G2541" s="503">
        <f t="shared" si="135"/>
        <v>75000</v>
      </c>
      <c r="H2541" s="504"/>
      <c r="I2541" s="504"/>
      <c r="J2541" s="504"/>
      <c r="K2541" s="504"/>
      <c r="L2541" s="503">
        <f t="shared" ref="L2541:L2602" si="137">SUM(G2541:K2541)</f>
        <v>75000</v>
      </c>
      <c r="M2541" s="496"/>
      <c r="N2541" s="496"/>
      <c r="O2541" s="496"/>
      <c r="P2541" s="496"/>
      <c r="Q2541" s="496"/>
      <c r="R2541" s="496"/>
      <c r="S2541" s="496"/>
      <c r="T2541" s="496"/>
      <c r="U2541" s="496"/>
    </row>
    <row r="2542" spans="1:21" ht="25.5">
      <c r="A2542" s="171">
        <v>66</v>
      </c>
      <c r="B2542" s="162"/>
      <c r="C2542" s="54" t="s">
        <v>3055</v>
      </c>
      <c r="D2542" s="171" t="s">
        <v>122</v>
      </c>
      <c r="E2542" s="171">
        <v>1</v>
      </c>
      <c r="F2542" s="171">
        <v>30000</v>
      </c>
      <c r="G2542" s="503">
        <f t="shared" si="135"/>
        <v>30000</v>
      </c>
      <c r="H2542" s="504"/>
      <c r="I2542" s="504"/>
      <c r="J2542" s="504"/>
      <c r="K2542" s="504"/>
      <c r="L2542" s="503">
        <f t="shared" si="137"/>
        <v>30000</v>
      </c>
      <c r="M2542" s="496"/>
      <c r="N2542" s="496"/>
      <c r="O2542" s="496"/>
      <c r="P2542" s="496"/>
      <c r="Q2542" s="496"/>
      <c r="R2542" s="496"/>
      <c r="S2542" s="496"/>
      <c r="T2542" s="496"/>
      <c r="U2542" s="496"/>
    </row>
    <row r="2543" spans="1:21">
      <c r="A2543" s="171">
        <v>67</v>
      </c>
      <c r="B2543" s="162"/>
      <c r="C2543" s="54" t="s">
        <v>3056</v>
      </c>
      <c r="D2543" s="171" t="s">
        <v>122</v>
      </c>
      <c r="E2543" s="171">
        <v>1</v>
      </c>
      <c r="F2543" s="171">
        <v>35000</v>
      </c>
      <c r="G2543" s="503">
        <f t="shared" si="135"/>
        <v>35000</v>
      </c>
      <c r="H2543" s="504"/>
      <c r="I2543" s="504"/>
      <c r="J2543" s="504"/>
      <c r="K2543" s="504"/>
      <c r="L2543" s="503">
        <f t="shared" si="137"/>
        <v>35000</v>
      </c>
      <c r="M2543" s="496"/>
      <c r="N2543" s="496"/>
      <c r="O2543" s="496"/>
      <c r="P2543" s="496"/>
      <c r="Q2543" s="496"/>
      <c r="R2543" s="496"/>
      <c r="S2543" s="496"/>
      <c r="T2543" s="496"/>
      <c r="U2543" s="496"/>
    </row>
    <row r="2544" spans="1:21">
      <c r="A2544" s="171">
        <v>68</v>
      </c>
      <c r="B2544" s="162"/>
      <c r="C2544" s="54" t="s">
        <v>3057</v>
      </c>
      <c r="D2544" s="171" t="s">
        <v>122</v>
      </c>
      <c r="E2544" s="171">
        <v>1</v>
      </c>
      <c r="F2544" s="171">
        <v>60000</v>
      </c>
      <c r="G2544" s="503">
        <f t="shared" ref="G2544:G2607" si="138">E2544*F2544</f>
        <v>60000</v>
      </c>
      <c r="H2544" s="504"/>
      <c r="I2544" s="504"/>
      <c r="J2544" s="504"/>
      <c r="K2544" s="504"/>
      <c r="L2544" s="503">
        <f t="shared" si="137"/>
        <v>60000</v>
      </c>
      <c r="M2544" s="496"/>
      <c r="N2544" s="496"/>
      <c r="O2544" s="496"/>
      <c r="P2544" s="496"/>
      <c r="Q2544" s="496"/>
      <c r="R2544" s="496"/>
      <c r="S2544" s="496"/>
      <c r="T2544" s="496"/>
      <c r="U2544" s="496"/>
    </row>
    <row r="2545" spans="1:21" ht="25.5">
      <c r="A2545" s="171">
        <v>69</v>
      </c>
      <c r="B2545" s="162"/>
      <c r="C2545" s="54" t="s">
        <v>3058</v>
      </c>
      <c r="D2545" s="171" t="s">
        <v>122</v>
      </c>
      <c r="E2545" s="171">
        <v>1</v>
      </c>
      <c r="F2545" s="171">
        <v>70000</v>
      </c>
      <c r="G2545" s="503">
        <f t="shared" si="138"/>
        <v>70000</v>
      </c>
      <c r="H2545" s="504"/>
      <c r="I2545" s="504"/>
      <c r="J2545" s="504"/>
      <c r="K2545" s="504"/>
      <c r="L2545" s="503">
        <f t="shared" si="137"/>
        <v>70000</v>
      </c>
      <c r="M2545" s="496"/>
      <c r="N2545" s="496"/>
      <c r="O2545" s="496"/>
      <c r="P2545" s="496"/>
      <c r="Q2545" s="496"/>
      <c r="R2545" s="496"/>
      <c r="S2545" s="496"/>
      <c r="T2545" s="496"/>
      <c r="U2545" s="496"/>
    </row>
    <row r="2546" spans="1:21">
      <c r="A2546" s="171">
        <v>70</v>
      </c>
      <c r="B2546" s="162"/>
      <c r="C2546" s="54" t="s">
        <v>3059</v>
      </c>
      <c r="D2546" s="171" t="s">
        <v>122</v>
      </c>
      <c r="E2546" s="171">
        <v>1</v>
      </c>
      <c r="F2546" s="171">
        <v>30000</v>
      </c>
      <c r="G2546" s="503">
        <f t="shared" si="138"/>
        <v>30000</v>
      </c>
      <c r="H2546" s="504"/>
      <c r="I2546" s="504"/>
      <c r="J2546" s="504"/>
      <c r="K2546" s="504"/>
      <c r="L2546" s="503">
        <f t="shared" si="137"/>
        <v>30000</v>
      </c>
      <c r="M2546" s="496"/>
      <c r="N2546" s="496"/>
      <c r="O2546" s="496"/>
      <c r="P2546" s="496"/>
      <c r="Q2546" s="496"/>
      <c r="R2546" s="496"/>
      <c r="S2546" s="496"/>
      <c r="T2546" s="496"/>
      <c r="U2546" s="496"/>
    </row>
    <row r="2547" spans="1:21">
      <c r="A2547" s="171">
        <v>71</v>
      </c>
      <c r="B2547" s="162"/>
      <c r="C2547" s="54" t="s">
        <v>2578</v>
      </c>
      <c r="D2547" s="171" t="s">
        <v>122</v>
      </c>
      <c r="E2547" s="171">
        <v>1</v>
      </c>
      <c r="F2547" s="171">
        <v>36000</v>
      </c>
      <c r="G2547" s="503">
        <f t="shared" si="138"/>
        <v>36000</v>
      </c>
      <c r="H2547" s="504"/>
      <c r="I2547" s="504"/>
      <c r="J2547" s="504"/>
      <c r="K2547" s="504"/>
      <c r="L2547" s="503">
        <f t="shared" si="137"/>
        <v>36000</v>
      </c>
      <c r="M2547" s="496"/>
      <c r="N2547" s="496"/>
      <c r="O2547" s="496"/>
      <c r="P2547" s="496"/>
      <c r="Q2547" s="496"/>
      <c r="R2547" s="496"/>
      <c r="S2547" s="496"/>
      <c r="T2547" s="496"/>
      <c r="U2547" s="496"/>
    </row>
    <row r="2548" spans="1:21" ht="25.5">
      <c r="A2548" s="171">
        <v>72</v>
      </c>
      <c r="B2548" s="162"/>
      <c r="C2548" s="54" t="s">
        <v>3060</v>
      </c>
      <c r="D2548" s="171" t="s">
        <v>403</v>
      </c>
      <c r="E2548" s="171">
        <v>1</v>
      </c>
      <c r="F2548" s="171">
        <v>90000</v>
      </c>
      <c r="G2548" s="503">
        <f t="shared" si="138"/>
        <v>90000</v>
      </c>
      <c r="H2548" s="504"/>
      <c r="I2548" s="504"/>
      <c r="J2548" s="504"/>
      <c r="K2548" s="504"/>
      <c r="L2548" s="503">
        <f t="shared" si="137"/>
        <v>90000</v>
      </c>
      <c r="M2548" s="496"/>
      <c r="N2548" s="496"/>
      <c r="O2548" s="496"/>
      <c r="P2548" s="496"/>
      <c r="Q2548" s="496"/>
      <c r="R2548" s="496"/>
      <c r="S2548" s="496"/>
      <c r="T2548" s="496"/>
      <c r="U2548" s="496"/>
    </row>
    <row r="2549" spans="1:21">
      <c r="A2549" s="171">
        <v>73</v>
      </c>
      <c r="B2549" s="162"/>
      <c r="C2549" s="54" t="s">
        <v>3061</v>
      </c>
      <c r="D2549" s="171" t="s">
        <v>122</v>
      </c>
      <c r="E2549" s="171">
        <v>1</v>
      </c>
      <c r="F2549" s="171">
        <v>20000</v>
      </c>
      <c r="G2549" s="503">
        <f t="shared" si="138"/>
        <v>20000</v>
      </c>
      <c r="H2549" s="504"/>
      <c r="I2549" s="504"/>
      <c r="J2549" s="504"/>
      <c r="K2549" s="504"/>
      <c r="L2549" s="503">
        <f t="shared" si="137"/>
        <v>20000</v>
      </c>
      <c r="M2549" s="496"/>
      <c r="N2549" s="496"/>
      <c r="O2549" s="496"/>
      <c r="P2549" s="496"/>
      <c r="Q2549" s="496"/>
      <c r="R2549" s="496"/>
      <c r="S2549" s="496"/>
      <c r="T2549" s="496"/>
      <c r="U2549" s="496"/>
    </row>
    <row r="2550" spans="1:21">
      <c r="A2550" s="171">
        <v>74</v>
      </c>
      <c r="B2550" s="162"/>
      <c r="C2550" s="54" t="s">
        <v>3062</v>
      </c>
      <c r="D2550" s="171" t="s">
        <v>403</v>
      </c>
      <c r="E2550" s="171">
        <v>1</v>
      </c>
      <c r="F2550" s="171">
        <v>20000.740000000002</v>
      </c>
      <c r="G2550" s="503">
        <f t="shared" si="138"/>
        <v>20000.740000000002</v>
      </c>
      <c r="H2550" s="504"/>
      <c r="I2550" s="504"/>
      <c r="J2550" s="504"/>
      <c r="K2550" s="504"/>
      <c r="L2550" s="503">
        <f t="shared" si="137"/>
        <v>20000.740000000002</v>
      </c>
      <c r="M2550" s="496"/>
      <c r="N2550" s="496"/>
      <c r="O2550" s="496"/>
      <c r="P2550" s="496"/>
      <c r="Q2550" s="496"/>
      <c r="R2550" s="496"/>
      <c r="S2550" s="496"/>
      <c r="T2550" s="496"/>
      <c r="U2550" s="496"/>
    </row>
    <row r="2551" spans="1:21">
      <c r="A2551" s="171">
        <v>75</v>
      </c>
      <c r="B2551" s="162"/>
      <c r="C2551" s="54" t="s">
        <v>3063</v>
      </c>
      <c r="D2551" s="171" t="s">
        <v>122</v>
      </c>
      <c r="E2551" s="171">
        <v>1</v>
      </c>
      <c r="F2551" s="171">
        <v>100000</v>
      </c>
      <c r="G2551" s="503">
        <f t="shared" si="138"/>
        <v>100000</v>
      </c>
      <c r="H2551" s="504"/>
      <c r="I2551" s="504"/>
      <c r="J2551" s="504"/>
      <c r="K2551" s="504"/>
      <c r="L2551" s="503">
        <f t="shared" si="137"/>
        <v>100000</v>
      </c>
      <c r="M2551" s="496"/>
      <c r="N2551" s="496"/>
      <c r="O2551" s="496"/>
      <c r="P2551" s="496"/>
      <c r="Q2551" s="496"/>
      <c r="R2551" s="496"/>
      <c r="S2551" s="496"/>
      <c r="T2551" s="496"/>
      <c r="U2551" s="496"/>
    </row>
    <row r="2552" spans="1:21">
      <c r="A2552" s="171">
        <v>76</v>
      </c>
      <c r="B2552" s="162"/>
      <c r="C2552" s="50" t="s">
        <v>3064</v>
      </c>
      <c r="D2552" s="171" t="s">
        <v>25</v>
      </c>
      <c r="E2552" s="171">
        <v>1</v>
      </c>
      <c r="F2552" s="171">
        <v>57335.62</v>
      </c>
      <c r="G2552" s="503">
        <f t="shared" si="138"/>
        <v>57335.62</v>
      </c>
      <c r="H2552" s="504"/>
      <c r="I2552" s="504"/>
      <c r="J2552" s="504"/>
      <c r="K2552" s="504"/>
      <c r="L2552" s="503">
        <f t="shared" si="137"/>
        <v>57335.62</v>
      </c>
      <c r="M2552" s="496"/>
      <c r="N2552" s="496"/>
      <c r="O2552" s="496"/>
      <c r="P2552" s="496"/>
      <c r="Q2552" s="496"/>
      <c r="R2552" s="496"/>
      <c r="S2552" s="496"/>
      <c r="T2552" s="496"/>
      <c r="U2552" s="496"/>
    </row>
    <row r="2553" spans="1:21">
      <c r="A2553" s="171">
        <v>77</v>
      </c>
      <c r="B2553" s="162"/>
      <c r="C2553" s="50" t="s">
        <v>3065</v>
      </c>
      <c r="D2553" s="171" t="s">
        <v>25</v>
      </c>
      <c r="E2553" s="171">
        <v>1</v>
      </c>
      <c r="F2553" s="171">
        <v>57335.62</v>
      </c>
      <c r="G2553" s="503">
        <f t="shared" si="138"/>
        <v>57335.62</v>
      </c>
      <c r="H2553" s="504"/>
      <c r="I2553" s="504"/>
      <c r="J2553" s="504"/>
      <c r="K2553" s="504"/>
      <c r="L2553" s="503">
        <f t="shared" si="137"/>
        <v>57335.62</v>
      </c>
      <c r="M2553" s="496"/>
      <c r="N2553" s="496"/>
      <c r="O2553" s="496"/>
      <c r="P2553" s="496"/>
      <c r="Q2553" s="496"/>
      <c r="R2553" s="496"/>
      <c r="S2553" s="496"/>
      <c r="T2553" s="496"/>
      <c r="U2553" s="496"/>
    </row>
    <row r="2554" spans="1:21">
      <c r="A2554" s="171">
        <v>78</v>
      </c>
      <c r="B2554" s="162"/>
      <c r="C2554" s="50" t="s">
        <v>3066</v>
      </c>
      <c r="D2554" s="171" t="s">
        <v>25</v>
      </c>
      <c r="E2554" s="171">
        <v>1</v>
      </c>
      <c r="F2554" s="171">
        <v>57335.62</v>
      </c>
      <c r="G2554" s="503">
        <f t="shared" si="138"/>
        <v>57335.62</v>
      </c>
      <c r="H2554" s="504"/>
      <c r="I2554" s="504"/>
      <c r="J2554" s="504"/>
      <c r="K2554" s="504"/>
      <c r="L2554" s="503">
        <f t="shared" si="137"/>
        <v>57335.62</v>
      </c>
      <c r="M2554" s="496"/>
      <c r="N2554" s="496"/>
      <c r="O2554" s="496"/>
      <c r="P2554" s="496"/>
      <c r="Q2554" s="496"/>
      <c r="R2554" s="496"/>
      <c r="S2554" s="496"/>
      <c r="T2554" s="496"/>
      <c r="U2554" s="496"/>
    </row>
    <row r="2555" spans="1:21">
      <c r="A2555" s="171">
        <v>79</v>
      </c>
      <c r="B2555" s="162"/>
      <c r="C2555" s="50" t="s">
        <v>3067</v>
      </c>
      <c r="D2555" s="171" t="s">
        <v>25</v>
      </c>
      <c r="E2555" s="171">
        <v>1</v>
      </c>
      <c r="F2555" s="171">
        <v>57335.62</v>
      </c>
      <c r="G2555" s="503">
        <f t="shared" si="138"/>
        <v>57335.62</v>
      </c>
      <c r="H2555" s="504"/>
      <c r="I2555" s="504"/>
      <c r="J2555" s="504"/>
      <c r="K2555" s="504"/>
      <c r="L2555" s="503">
        <f t="shared" si="137"/>
        <v>57335.62</v>
      </c>
      <c r="M2555" s="496"/>
      <c r="N2555" s="496"/>
      <c r="O2555" s="496"/>
      <c r="P2555" s="496"/>
      <c r="Q2555" s="496"/>
      <c r="R2555" s="496"/>
      <c r="S2555" s="496"/>
      <c r="T2555" s="496"/>
      <c r="U2555" s="496"/>
    </row>
    <row r="2556" spans="1:21">
      <c r="A2556" s="171">
        <v>80</v>
      </c>
      <c r="B2556" s="162"/>
      <c r="C2556" s="50" t="s">
        <v>3068</v>
      </c>
      <c r="D2556" s="171" t="s">
        <v>25</v>
      </c>
      <c r="E2556" s="171">
        <v>1</v>
      </c>
      <c r="F2556" s="171">
        <v>57335.62</v>
      </c>
      <c r="G2556" s="503">
        <f t="shared" si="138"/>
        <v>57335.62</v>
      </c>
      <c r="H2556" s="504"/>
      <c r="I2556" s="504"/>
      <c r="J2556" s="504"/>
      <c r="K2556" s="504"/>
      <c r="L2556" s="503">
        <f t="shared" si="137"/>
        <v>57335.62</v>
      </c>
      <c r="M2556" s="496"/>
      <c r="N2556" s="496"/>
      <c r="O2556" s="496"/>
      <c r="P2556" s="496"/>
      <c r="Q2556" s="496"/>
      <c r="R2556" s="496"/>
      <c r="S2556" s="496"/>
      <c r="T2556" s="496"/>
      <c r="U2556" s="496"/>
    </row>
    <row r="2557" spans="1:21">
      <c r="A2557" s="171">
        <v>81</v>
      </c>
      <c r="B2557" s="162"/>
      <c r="C2557" s="50" t="s">
        <v>3069</v>
      </c>
      <c r="D2557" s="171" t="s">
        <v>25</v>
      </c>
      <c r="E2557" s="171">
        <v>1</v>
      </c>
      <c r="F2557" s="171">
        <v>57335.62</v>
      </c>
      <c r="G2557" s="503">
        <f t="shared" si="138"/>
        <v>57335.62</v>
      </c>
      <c r="H2557" s="504"/>
      <c r="I2557" s="504"/>
      <c r="J2557" s="504"/>
      <c r="K2557" s="504"/>
      <c r="L2557" s="503">
        <f t="shared" si="137"/>
        <v>57335.62</v>
      </c>
      <c r="M2557" s="496"/>
      <c r="N2557" s="496"/>
      <c r="O2557" s="496"/>
      <c r="P2557" s="496"/>
      <c r="Q2557" s="496"/>
      <c r="R2557" s="496"/>
      <c r="S2557" s="496"/>
      <c r="T2557" s="496"/>
      <c r="U2557" s="496"/>
    </row>
    <row r="2558" spans="1:21">
      <c r="A2558" s="171">
        <v>82</v>
      </c>
      <c r="B2558" s="162"/>
      <c r="C2558" s="50" t="s">
        <v>3070</v>
      </c>
      <c r="D2558" s="171" t="s">
        <v>25</v>
      </c>
      <c r="E2558" s="171">
        <v>1</v>
      </c>
      <c r="F2558" s="171">
        <v>57335.62</v>
      </c>
      <c r="G2558" s="503">
        <f t="shared" si="138"/>
        <v>57335.62</v>
      </c>
      <c r="H2558" s="504"/>
      <c r="I2558" s="504"/>
      <c r="J2558" s="504"/>
      <c r="K2558" s="504"/>
      <c r="L2558" s="503">
        <f t="shared" si="137"/>
        <v>57335.62</v>
      </c>
      <c r="M2558" s="496"/>
      <c r="N2558" s="496"/>
      <c r="O2558" s="496"/>
      <c r="P2558" s="496"/>
      <c r="Q2558" s="496"/>
      <c r="R2558" s="496"/>
      <c r="S2558" s="496"/>
      <c r="T2558" s="496"/>
      <c r="U2558" s="496"/>
    </row>
    <row r="2559" spans="1:21">
      <c r="A2559" s="171">
        <v>83</v>
      </c>
      <c r="B2559" s="162"/>
      <c r="C2559" s="50" t="s">
        <v>3071</v>
      </c>
      <c r="D2559" s="171" t="s">
        <v>25</v>
      </c>
      <c r="E2559" s="171">
        <v>1</v>
      </c>
      <c r="F2559" s="171">
        <v>57335.62</v>
      </c>
      <c r="G2559" s="503">
        <f t="shared" si="138"/>
        <v>57335.62</v>
      </c>
      <c r="H2559" s="504"/>
      <c r="I2559" s="504"/>
      <c r="J2559" s="504"/>
      <c r="K2559" s="504"/>
      <c r="L2559" s="503">
        <f t="shared" si="137"/>
        <v>57335.62</v>
      </c>
      <c r="M2559" s="496"/>
      <c r="N2559" s="496"/>
      <c r="O2559" s="496"/>
      <c r="P2559" s="496"/>
      <c r="Q2559" s="496"/>
      <c r="R2559" s="496"/>
      <c r="S2559" s="496"/>
      <c r="T2559" s="496"/>
      <c r="U2559" s="496"/>
    </row>
    <row r="2560" spans="1:21">
      <c r="A2560" s="171">
        <v>84</v>
      </c>
      <c r="B2560" s="162"/>
      <c r="C2560" s="50" t="s">
        <v>3072</v>
      </c>
      <c r="D2560" s="171" t="s">
        <v>25</v>
      </c>
      <c r="E2560" s="171">
        <v>1</v>
      </c>
      <c r="F2560" s="171">
        <v>57335.62</v>
      </c>
      <c r="G2560" s="503">
        <f t="shared" si="138"/>
        <v>57335.62</v>
      </c>
      <c r="H2560" s="504"/>
      <c r="I2560" s="504"/>
      <c r="J2560" s="504"/>
      <c r="K2560" s="504"/>
      <c r="L2560" s="503">
        <f t="shared" si="137"/>
        <v>57335.62</v>
      </c>
      <c r="M2560" s="496"/>
      <c r="N2560" s="496"/>
      <c r="O2560" s="496"/>
      <c r="P2560" s="496"/>
      <c r="Q2560" s="496"/>
      <c r="R2560" s="496"/>
      <c r="S2560" s="496"/>
      <c r="T2560" s="496"/>
      <c r="U2560" s="496"/>
    </row>
    <row r="2561" spans="1:21">
      <c r="A2561" s="171">
        <v>85</v>
      </c>
      <c r="B2561" s="162"/>
      <c r="C2561" s="50" t="s">
        <v>3073</v>
      </c>
      <c r="D2561" s="171" t="s">
        <v>25</v>
      </c>
      <c r="E2561" s="171">
        <v>1</v>
      </c>
      <c r="F2561" s="171">
        <v>57335.62</v>
      </c>
      <c r="G2561" s="503">
        <f t="shared" si="138"/>
        <v>57335.62</v>
      </c>
      <c r="H2561" s="504"/>
      <c r="I2561" s="504"/>
      <c r="J2561" s="504"/>
      <c r="K2561" s="504"/>
      <c r="L2561" s="503">
        <f t="shared" si="137"/>
        <v>57335.62</v>
      </c>
      <c r="M2561" s="496"/>
      <c r="N2561" s="496"/>
      <c r="O2561" s="496"/>
      <c r="P2561" s="496"/>
      <c r="Q2561" s="496"/>
      <c r="R2561" s="496"/>
      <c r="S2561" s="496"/>
      <c r="T2561" s="496"/>
      <c r="U2561" s="496"/>
    </row>
    <row r="2562" spans="1:21">
      <c r="A2562" s="171">
        <v>86</v>
      </c>
      <c r="B2562" s="162"/>
      <c r="C2562" s="50" t="s">
        <v>3074</v>
      </c>
      <c r="D2562" s="171" t="s">
        <v>25</v>
      </c>
      <c r="E2562" s="171">
        <v>1</v>
      </c>
      <c r="F2562" s="171">
        <v>57335.62</v>
      </c>
      <c r="G2562" s="503">
        <f t="shared" si="138"/>
        <v>57335.62</v>
      </c>
      <c r="H2562" s="504"/>
      <c r="I2562" s="504"/>
      <c r="J2562" s="504"/>
      <c r="K2562" s="504"/>
      <c r="L2562" s="503">
        <f t="shared" si="137"/>
        <v>57335.62</v>
      </c>
      <c r="M2562" s="496"/>
      <c r="N2562" s="496"/>
      <c r="O2562" s="496"/>
      <c r="P2562" s="496"/>
      <c r="Q2562" s="496"/>
      <c r="R2562" s="496"/>
      <c r="S2562" s="496"/>
      <c r="T2562" s="496"/>
      <c r="U2562" s="496"/>
    </row>
    <row r="2563" spans="1:21">
      <c r="A2563" s="171">
        <v>87</v>
      </c>
      <c r="B2563" s="162"/>
      <c r="C2563" s="50" t="s">
        <v>3075</v>
      </c>
      <c r="D2563" s="171" t="s">
        <v>25</v>
      </c>
      <c r="E2563" s="171">
        <v>1</v>
      </c>
      <c r="F2563" s="171">
        <v>124800</v>
      </c>
      <c r="G2563" s="503">
        <f t="shared" si="138"/>
        <v>124800</v>
      </c>
      <c r="H2563" s="504"/>
      <c r="I2563" s="504"/>
      <c r="J2563" s="504"/>
      <c r="K2563" s="504"/>
      <c r="L2563" s="503">
        <f t="shared" si="137"/>
        <v>124800</v>
      </c>
      <c r="M2563" s="496"/>
      <c r="N2563" s="496"/>
      <c r="O2563" s="496"/>
      <c r="P2563" s="496"/>
      <c r="Q2563" s="496"/>
      <c r="R2563" s="496"/>
      <c r="S2563" s="496"/>
      <c r="T2563" s="496"/>
      <c r="U2563" s="496"/>
    </row>
    <row r="2564" spans="1:21">
      <c r="A2564" s="171">
        <v>88</v>
      </c>
      <c r="B2564" s="162"/>
      <c r="C2564" s="50" t="s">
        <v>3076</v>
      </c>
      <c r="D2564" s="171" t="s">
        <v>25</v>
      </c>
      <c r="E2564" s="171">
        <v>1</v>
      </c>
      <c r="F2564" s="171">
        <v>225000</v>
      </c>
      <c r="G2564" s="503">
        <f t="shared" si="138"/>
        <v>225000</v>
      </c>
      <c r="H2564" s="504"/>
      <c r="I2564" s="504"/>
      <c r="J2564" s="504"/>
      <c r="K2564" s="504"/>
      <c r="L2564" s="503">
        <f t="shared" si="137"/>
        <v>225000</v>
      </c>
      <c r="M2564" s="496"/>
      <c r="N2564" s="496"/>
      <c r="O2564" s="496"/>
      <c r="P2564" s="496"/>
      <c r="Q2564" s="496"/>
      <c r="R2564" s="496"/>
      <c r="S2564" s="496"/>
      <c r="T2564" s="496"/>
      <c r="U2564" s="496"/>
    </row>
    <row r="2565" spans="1:21">
      <c r="A2565" s="171">
        <v>89</v>
      </c>
      <c r="B2565" s="162"/>
      <c r="C2565" s="50" t="s">
        <v>3077</v>
      </c>
      <c r="D2565" s="171" t="s">
        <v>25</v>
      </c>
      <c r="E2565" s="171">
        <v>1</v>
      </c>
      <c r="F2565" s="171">
        <v>47000</v>
      </c>
      <c r="G2565" s="503">
        <f t="shared" si="138"/>
        <v>47000</v>
      </c>
      <c r="H2565" s="504"/>
      <c r="I2565" s="504"/>
      <c r="J2565" s="504"/>
      <c r="K2565" s="504"/>
      <c r="L2565" s="503">
        <f t="shared" si="137"/>
        <v>47000</v>
      </c>
      <c r="M2565" s="496"/>
      <c r="N2565" s="496"/>
      <c r="O2565" s="496"/>
      <c r="P2565" s="496"/>
      <c r="Q2565" s="496"/>
      <c r="R2565" s="496"/>
      <c r="S2565" s="496"/>
      <c r="T2565" s="496"/>
      <c r="U2565" s="496"/>
    </row>
    <row r="2566" spans="1:21">
      <c r="A2566" s="171">
        <v>90</v>
      </c>
      <c r="B2566" s="162"/>
      <c r="C2566" s="50" t="s">
        <v>3078</v>
      </c>
      <c r="D2566" s="171" t="s">
        <v>25</v>
      </c>
      <c r="E2566" s="171">
        <v>1</v>
      </c>
      <c r="F2566" s="171">
        <v>47000</v>
      </c>
      <c r="G2566" s="503">
        <f t="shared" si="138"/>
        <v>47000</v>
      </c>
      <c r="H2566" s="504"/>
      <c r="I2566" s="504"/>
      <c r="J2566" s="504"/>
      <c r="K2566" s="504"/>
      <c r="L2566" s="503">
        <f t="shared" si="137"/>
        <v>47000</v>
      </c>
      <c r="M2566" s="496"/>
      <c r="N2566" s="496"/>
      <c r="O2566" s="496"/>
      <c r="P2566" s="496"/>
      <c r="Q2566" s="496"/>
      <c r="R2566" s="496"/>
      <c r="S2566" s="496"/>
      <c r="T2566" s="496"/>
      <c r="U2566" s="496"/>
    </row>
    <row r="2567" spans="1:21">
      <c r="A2567" s="171">
        <v>91</v>
      </c>
      <c r="B2567" s="162"/>
      <c r="C2567" s="50" t="s">
        <v>3079</v>
      </c>
      <c r="D2567" s="171" t="s">
        <v>403</v>
      </c>
      <c r="E2567" s="171">
        <v>2</v>
      </c>
      <c r="F2567" s="171">
        <v>3138</v>
      </c>
      <c r="G2567" s="503">
        <f t="shared" si="138"/>
        <v>6276</v>
      </c>
      <c r="H2567" s="504"/>
      <c r="I2567" s="504"/>
      <c r="J2567" s="504"/>
      <c r="K2567" s="504"/>
      <c r="L2567" s="503">
        <f t="shared" si="137"/>
        <v>6276</v>
      </c>
      <c r="M2567" s="496"/>
      <c r="N2567" s="496"/>
      <c r="O2567" s="496"/>
      <c r="P2567" s="496"/>
      <c r="Q2567" s="496"/>
      <c r="R2567" s="496"/>
      <c r="S2567" s="496"/>
      <c r="T2567" s="496"/>
      <c r="U2567" s="496"/>
    </row>
    <row r="2568" spans="1:21" ht="25.5">
      <c r="A2568" s="171">
        <v>92</v>
      </c>
      <c r="B2568" s="162"/>
      <c r="C2568" s="54" t="s">
        <v>3080</v>
      </c>
      <c r="D2568" s="171" t="s">
        <v>25</v>
      </c>
      <c r="E2568" s="171">
        <v>2</v>
      </c>
      <c r="F2568" s="171">
        <v>70608.2</v>
      </c>
      <c r="G2568" s="503">
        <f t="shared" si="138"/>
        <v>141216.4</v>
      </c>
      <c r="H2568" s="504"/>
      <c r="I2568" s="504"/>
      <c r="J2568" s="504"/>
      <c r="K2568" s="504"/>
      <c r="L2568" s="503">
        <f t="shared" si="137"/>
        <v>141216.4</v>
      </c>
      <c r="M2568" s="496"/>
      <c r="N2568" s="496"/>
      <c r="O2568" s="496"/>
      <c r="P2568" s="496"/>
      <c r="Q2568" s="496"/>
      <c r="R2568" s="496"/>
      <c r="S2568" s="496"/>
      <c r="T2568" s="496"/>
      <c r="U2568" s="496"/>
    </row>
    <row r="2569" spans="1:21">
      <c r="A2569" s="171">
        <v>93</v>
      </c>
      <c r="B2569" s="162"/>
      <c r="C2569" s="50" t="s">
        <v>3081</v>
      </c>
      <c r="D2569" s="171" t="s">
        <v>25</v>
      </c>
      <c r="E2569" s="171">
        <v>2</v>
      </c>
      <c r="F2569" s="171">
        <v>300000</v>
      </c>
      <c r="G2569" s="503">
        <f t="shared" si="138"/>
        <v>600000</v>
      </c>
      <c r="H2569" s="504"/>
      <c r="I2569" s="504"/>
      <c r="J2569" s="504"/>
      <c r="K2569" s="504"/>
      <c r="L2569" s="503">
        <f t="shared" si="137"/>
        <v>600000</v>
      </c>
      <c r="M2569" s="496"/>
      <c r="N2569" s="496"/>
      <c r="O2569" s="496"/>
      <c r="P2569" s="496"/>
      <c r="Q2569" s="496"/>
      <c r="R2569" s="496"/>
      <c r="S2569" s="496"/>
      <c r="T2569" s="496"/>
      <c r="U2569" s="496"/>
    </row>
    <row r="2570" spans="1:21">
      <c r="A2570" s="171">
        <v>94</v>
      </c>
      <c r="B2570" s="162"/>
      <c r="C2570" s="50" t="s">
        <v>1654</v>
      </c>
      <c r="D2570" s="171" t="s">
        <v>25</v>
      </c>
      <c r="E2570" s="171">
        <v>1</v>
      </c>
      <c r="F2570" s="171">
        <v>16870.189999999999</v>
      </c>
      <c r="G2570" s="503">
        <f t="shared" si="138"/>
        <v>16870.189999999999</v>
      </c>
      <c r="H2570" s="504"/>
      <c r="I2570" s="504"/>
      <c r="J2570" s="504"/>
      <c r="K2570" s="504"/>
      <c r="L2570" s="503">
        <f t="shared" si="137"/>
        <v>16870.189999999999</v>
      </c>
      <c r="M2570" s="496"/>
      <c r="N2570" s="496"/>
      <c r="O2570" s="496"/>
      <c r="P2570" s="496"/>
      <c r="Q2570" s="496"/>
      <c r="R2570" s="496"/>
      <c r="S2570" s="496"/>
      <c r="T2570" s="496"/>
      <c r="U2570" s="496"/>
    </row>
    <row r="2571" spans="1:21">
      <c r="A2571" s="171">
        <v>95</v>
      </c>
      <c r="B2571" s="162"/>
      <c r="C2571" s="50" t="s">
        <v>3082</v>
      </c>
      <c r="D2571" s="171" t="s">
        <v>25</v>
      </c>
      <c r="E2571" s="171">
        <v>2</v>
      </c>
      <c r="F2571" s="171">
        <v>72869.929999999993</v>
      </c>
      <c r="G2571" s="503">
        <f t="shared" si="138"/>
        <v>145739.85999999999</v>
      </c>
      <c r="H2571" s="504"/>
      <c r="I2571" s="504"/>
      <c r="J2571" s="504"/>
      <c r="K2571" s="504"/>
      <c r="L2571" s="503">
        <f t="shared" si="137"/>
        <v>145739.85999999999</v>
      </c>
      <c r="M2571" s="496"/>
      <c r="N2571" s="496"/>
      <c r="O2571" s="496"/>
      <c r="P2571" s="496"/>
      <c r="Q2571" s="496"/>
      <c r="R2571" s="496"/>
      <c r="S2571" s="496"/>
      <c r="T2571" s="496"/>
      <c r="U2571" s="496"/>
    </row>
    <row r="2572" spans="1:21" ht="51">
      <c r="A2572" s="171">
        <v>96</v>
      </c>
      <c r="B2572" s="162"/>
      <c r="C2572" s="506" t="s">
        <v>3083</v>
      </c>
      <c r="D2572" s="507" t="s">
        <v>74</v>
      </c>
      <c r="E2572" s="507">
        <v>1</v>
      </c>
      <c r="F2572" s="171">
        <v>757098.87</v>
      </c>
      <c r="G2572" s="503">
        <f t="shared" si="138"/>
        <v>757098.87</v>
      </c>
      <c r="H2572" s="504"/>
      <c r="I2572" s="504"/>
      <c r="J2572" s="504"/>
      <c r="K2572" s="504"/>
      <c r="L2572" s="503">
        <f t="shared" si="137"/>
        <v>757098.87</v>
      </c>
      <c r="M2572" s="496"/>
      <c r="N2572" s="496"/>
      <c r="O2572" s="496"/>
      <c r="P2572" s="496"/>
      <c r="Q2572" s="496"/>
      <c r="R2572" s="496"/>
      <c r="S2572" s="496"/>
      <c r="T2572" s="496"/>
      <c r="U2572" s="496"/>
    </row>
    <row r="2573" spans="1:21" ht="25.5">
      <c r="A2573" s="171">
        <v>97</v>
      </c>
      <c r="B2573" s="162"/>
      <c r="C2573" s="506" t="s">
        <v>3084</v>
      </c>
      <c r="D2573" s="507" t="s">
        <v>403</v>
      </c>
      <c r="E2573" s="507">
        <v>1</v>
      </c>
      <c r="F2573" s="171">
        <v>42000</v>
      </c>
      <c r="G2573" s="503">
        <f t="shared" si="138"/>
        <v>42000</v>
      </c>
      <c r="H2573" s="504"/>
      <c r="I2573" s="504"/>
      <c r="J2573" s="504"/>
      <c r="K2573" s="504"/>
      <c r="L2573" s="503">
        <f t="shared" si="137"/>
        <v>42000</v>
      </c>
      <c r="M2573" s="496"/>
      <c r="N2573" s="496"/>
      <c r="O2573" s="496"/>
      <c r="P2573" s="496"/>
      <c r="Q2573" s="496"/>
      <c r="R2573" s="496"/>
      <c r="S2573" s="496"/>
      <c r="T2573" s="496"/>
      <c r="U2573" s="496"/>
    </row>
    <row r="2574" spans="1:21" ht="25.5">
      <c r="A2574" s="171">
        <v>98</v>
      </c>
      <c r="B2574" s="162"/>
      <c r="C2574" s="506" t="s">
        <v>3085</v>
      </c>
      <c r="D2574" s="507" t="s">
        <v>3086</v>
      </c>
      <c r="E2574" s="507">
        <v>3</v>
      </c>
      <c r="F2574" s="171">
        <v>8000</v>
      </c>
      <c r="G2574" s="503">
        <f t="shared" si="138"/>
        <v>24000</v>
      </c>
      <c r="H2574" s="504"/>
      <c r="I2574" s="504"/>
      <c r="J2574" s="504"/>
      <c r="K2574" s="504"/>
      <c r="L2574" s="503">
        <f t="shared" si="137"/>
        <v>24000</v>
      </c>
      <c r="M2574" s="496"/>
      <c r="N2574" s="496"/>
      <c r="O2574" s="496"/>
      <c r="P2574" s="496"/>
      <c r="Q2574" s="496"/>
      <c r="R2574" s="496"/>
      <c r="S2574" s="496"/>
      <c r="T2574" s="496"/>
      <c r="U2574" s="496"/>
    </row>
    <row r="2575" spans="1:21" ht="25.5">
      <c r="A2575" s="171">
        <v>99</v>
      </c>
      <c r="B2575" s="162"/>
      <c r="C2575" s="506" t="s">
        <v>3087</v>
      </c>
      <c r="D2575" s="507" t="s">
        <v>122</v>
      </c>
      <c r="E2575" s="507">
        <v>1</v>
      </c>
      <c r="F2575" s="171">
        <v>40000</v>
      </c>
      <c r="G2575" s="503">
        <f t="shared" si="138"/>
        <v>40000</v>
      </c>
      <c r="H2575" s="504"/>
      <c r="I2575" s="504"/>
      <c r="J2575" s="504"/>
      <c r="K2575" s="504"/>
      <c r="L2575" s="503">
        <f t="shared" si="137"/>
        <v>40000</v>
      </c>
      <c r="M2575" s="496"/>
      <c r="N2575" s="496"/>
      <c r="O2575" s="496"/>
      <c r="P2575" s="496"/>
      <c r="Q2575" s="496"/>
      <c r="R2575" s="496"/>
      <c r="S2575" s="496"/>
      <c r="T2575" s="496"/>
      <c r="U2575" s="496"/>
    </row>
    <row r="2576" spans="1:21">
      <c r="A2576" s="171">
        <v>100</v>
      </c>
      <c r="B2576" s="162"/>
      <c r="C2576" s="506" t="s">
        <v>3088</v>
      </c>
      <c r="D2576" s="507" t="s">
        <v>74</v>
      </c>
      <c r="E2576" s="507">
        <v>1</v>
      </c>
      <c r="F2576" s="171">
        <v>3000</v>
      </c>
      <c r="G2576" s="503">
        <f t="shared" si="138"/>
        <v>3000</v>
      </c>
      <c r="H2576" s="504"/>
      <c r="I2576" s="504"/>
      <c r="J2576" s="504"/>
      <c r="K2576" s="504"/>
      <c r="L2576" s="503">
        <f t="shared" si="137"/>
        <v>3000</v>
      </c>
      <c r="M2576" s="496"/>
      <c r="N2576" s="496"/>
      <c r="O2576" s="496"/>
      <c r="P2576" s="496"/>
      <c r="Q2576" s="496"/>
      <c r="R2576" s="496"/>
      <c r="S2576" s="496"/>
      <c r="T2576" s="496"/>
      <c r="U2576" s="496"/>
    </row>
    <row r="2577" spans="1:21">
      <c r="A2577" s="171">
        <v>101</v>
      </c>
      <c r="B2577" s="162"/>
      <c r="C2577" s="506" t="s">
        <v>3089</v>
      </c>
      <c r="D2577" s="507" t="s">
        <v>403</v>
      </c>
      <c r="E2577" s="230">
        <v>1</v>
      </c>
      <c r="F2577" s="171">
        <v>20000</v>
      </c>
      <c r="G2577" s="503">
        <f t="shared" si="138"/>
        <v>20000</v>
      </c>
      <c r="H2577" s="504"/>
      <c r="I2577" s="504"/>
      <c r="J2577" s="504"/>
      <c r="K2577" s="504"/>
      <c r="L2577" s="503">
        <f t="shared" si="137"/>
        <v>20000</v>
      </c>
      <c r="M2577" s="496"/>
      <c r="N2577" s="496"/>
      <c r="O2577" s="496"/>
      <c r="P2577" s="496"/>
      <c r="Q2577" s="496"/>
      <c r="R2577" s="496"/>
      <c r="S2577" s="496"/>
      <c r="T2577" s="496"/>
      <c r="U2577" s="496"/>
    </row>
    <row r="2578" spans="1:21">
      <c r="A2578" s="171">
        <v>102</v>
      </c>
      <c r="B2578" s="162"/>
      <c r="C2578" s="506" t="s">
        <v>3090</v>
      </c>
      <c r="D2578" s="507" t="s">
        <v>3091</v>
      </c>
      <c r="E2578" s="507">
        <v>1</v>
      </c>
      <c r="F2578" s="171">
        <v>20000</v>
      </c>
      <c r="G2578" s="503">
        <f t="shared" si="138"/>
        <v>20000</v>
      </c>
      <c r="H2578" s="504"/>
      <c r="I2578" s="504"/>
      <c r="J2578" s="504"/>
      <c r="K2578" s="504"/>
      <c r="L2578" s="503">
        <f t="shared" si="137"/>
        <v>20000</v>
      </c>
      <c r="M2578" s="496"/>
      <c r="N2578" s="496"/>
      <c r="O2578" s="496"/>
      <c r="P2578" s="496"/>
      <c r="Q2578" s="496"/>
      <c r="R2578" s="496"/>
      <c r="S2578" s="496"/>
      <c r="T2578" s="496"/>
      <c r="U2578" s="496"/>
    </row>
    <row r="2579" spans="1:21">
      <c r="A2579" s="171">
        <v>103</v>
      </c>
      <c r="B2579" s="162"/>
      <c r="C2579" s="506" t="s">
        <v>3092</v>
      </c>
      <c r="D2579" s="507" t="s">
        <v>3091</v>
      </c>
      <c r="E2579" s="507">
        <v>1</v>
      </c>
      <c r="F2579" s="171">
        <v>49560</v>
      </c>
      <c r="G2579" s="503">
        <f t="shared" si="138"/>
        <v>49560</v>
      </c>
      <c r="H2579" s="504"/>
      <c r="I2579" s="504"/>
      <c r="J2579" s="504"/>
      <c r="K2579" s="504"/>
      <c r="L2579" s="503">
        <f t="shared" si="137"/>
        <v>49560</v>
      </c>
      <c r="M2579" s="496"/>
      <c r="N2579" s="496"/>
      <c r="O2579" s="496"/>
      <c r="P2579" s="496"/>
      <c r="Q2579" s="496"/>
      <c r="R2579" s="496"/>
      <c r="S2579" s="496"/>
      <c r="T2579" s="496"/>
      <c r="U2579" s="496"/>
    </row>
    <row r="2580" spans="1:21">
      <c r="A2580" s="171">
        <v>104</v>
      </c>
      <c r="B2580" s="162"/>
      <c r="C2580" s="506" t="s">
        <v>3093</v>
      </c>
      <c r="D2580" s="507" t="s">
        <v>122</v>
      </c>
      <c r="E2580" s="507">
        <v>1</v>
      </c>
      <c r="F2580" s="171">
        <v>187000</v>
      </c>
      <c r="G2580" s="503">
        <f t="shared" si="138"/>
        <v>187000</v>
      </c>
      <c r="H2580" s="504"/>
      <c r="I2580" s="504"/>
      <c r="J2580" s="504"/>
      <c r="K2580" s="504"/>
      <c r="L2580" s="503">
        <f t="shared" si="137"/>
        <v>187000</v>
      </c>
      <c r="M2580" s="496"/>
      <c r="N2580" s="496"/>
      <c r="O2580" s="496"/>
      <c r="P2580" s="496"/>
      <c r="Q2580" s="496"/>
      <c r="R2580" s="496"/>
      <c r="S2580" s="496"/>
      <c r="T2580" s="496"/>
      <c r="U2580" s="496"/>
    </row>
    <row r="2581" spans="1:21">
      <c r="A2581" s="171">
        <v>105</v>
      </c>
      <c r="B2581" s="162"/>
      <c r="C2581" s="506" t="s">
        <v>3094</v>
      </c>
      <c r="D2581" s="507" t="s">
        <v>3091</v>
      </c>
      <c r="E2581" s="507">
        <v>1</v>
      </c>
      <c r="F2581" s="171">
        <v>10000</v>
      </c>
      <c r="G2581" s="503">
        <f t="shared" si="138"/>
        <v>10000</v>
      </c>
      <c r="H2581" s="504"/>
      <c r="I2581" s="504"/>
      <c r="J2581" s="504"/>
      <c r="K2581" s="504"/>
      <c r="L2581" s="503">
        <f t="shared" si="137"/>
        <v>10000</v>
      </c>
      <c r="M2581" s="496"/>
      <c r="N2581" s="496"/>
      <c r="O2581" s="496"/>
      <c r="P2581" s="496"/>
      <c r="Q2581" s="496"/>
      <c r="R2581" s="496"/>
      <c r="S2581" s="496"/>
      <c r="T2581" s="496"/>
      <c r="U2581" s="496"/>
    </row>
    <row r="2582" spans="1:21">
      <c r="A2582" s="171">
        <v>106</v>
      </c>
      <c r="B2582" s="162"/>
      <c r="C2582" s="506" t="s">
        <v>3095</v>
      </c>
      <c r="D2582" s="507" t="s">
        <v>3091</v>
      </c>
      <c r="E2582" s="507">
        <v>1</v>
      </c>
      <c r="F2582" s="171">
        <v>10000</v>
      </c>
      <c r="G2582" s="503">
        <f t="shared" si="138"/>
        <v>10000</v>
      </c>
      <c r="H2582" s="504"/>
      <c r="I2582" s="504"/>
      <c r="J2582" s="504"/>
      <c r="K2582" s="504"/>
      <c r="L2582" s="503">
        <f t="shared" si="137"/>
        <v>10000</v>
      </c>
      <c r="M2582" s="496"/>
      <c r="N2582" s="496"/>
      <c r="O2582" s="496"/>
      <c r="P2582" s="496"/>
      <c r="Q2582" s="496"/>
      <c r="R2582" s="496"/>
      <c r="S2582" s="496"/>
      <c r="T2582" s="496"/>
      <c r="U2582" s="496"/>
    </row>
    <row r="2583" spans="1:21">
      <c r="A2583" s="171">
        <v>107</v>
      </c>
      <c r="B2583" s="162"/>
      <c r="C2583" s="506" t="s">
        <v>3096</v>
      </c>
      <c r="D2583" s="507" t="s">
        <v>3091</v>
      </c>
      <c r="E2583" s="507">
        <v>1</v>
      </c>
      <c r="F2583" s="171">
        <v>13000</v>
      </c>
      <c r="G2583" s="503">
        <f t="shared" si="138"/>
        <v>13000</v>
      </c>
      <c r="H2583" s="504"/>
      <c r="I2583" s="504"/>
      <c r="J2583" s="504"/>
      <c r="K2583" s="504"/>
      <c r="L2583" s="503">
        <f t="shared" si="137"/>
        <v>13000</v>
      </c>
      <c r="M2583" s="496"/>
      <c r="N2583" s="496"/>
      <c r="O2583" s="496"/>
      <c r="P2583" s="496"/>
      <c r="Q2583" s="496"/>
      <c r="R2583" s="496"/>
      <c r="S2583" s="496"/>
      <c r="T2583" s="496"/>
      <c r="U2583" s="496"/>
    </row>
    <row r="2584" spans="1:21">
      <c r="A2584" s="171">
        <v>108</v>
      </c>
      <c r="B2584" s="162"/>
      <c r="C2584" s="506" t="s">
        <v>3097</v>
      </c>
      <c r="D2584" s="507" t="s">
        <v>3091</v>
      </c>
      <c r="E2584" s="507">
        <v>1</v>
      </c>
      <c r="F2584" s="171">
        <v>13000</v>
      </c>
      <c r="G2584" s="503">
        <f t="shared" si="138"/>
        <v>13000</v>
      </c>
      <c r="H2584" s="504"/>
      <c r="I2584" s="504"/>
      <c r="J2584" s="504"/>
      <c r="K2584" s="504"/>
      <c r="L2584" s="503">
        <f t="shared" si="137"/>
        <v>13000</v>
      </c>
      <c r="M2584" s="496"/>
      <c r="N2584" s="496"/>
      <c r="O2584" s="496"/>
      <c r="P2584" s="496"/>
      <c r="Q2584" s="496"/>
      <c r="R2584" s="496"/>
      <c r="S2584" s="496"/>
      <c r="T2584" s="496"/>
      <c r="U2584" s="496"/>
    </row>
    <row r="2585" spans="1:21" ht="38.25">
      <c r="A2585" s="171">
        <v>109</v>
      </c>
      <c r="B2585" s="162"/>
      <c r="C2585" s="54" t="s">
        <v>3098</v>
      </c>
      <c r="D2585" s="171" t="s">
        <v>122</v>
      </c>
      <c r="E2585" s="171">
        <v>1</v>
      </c>
      <c r="F2585" s="171">
        <v>4860</v>
      </c>
      <c r="G2585" s="503">
        <f t="shared" si="138"/>
        <v>4860</v>
      </c>
      <c r="H2585" s="504"/>
      <c r="I2585" s="504"/>
      <c r="J2585" s="504"/>
      <c r="K2585" s="504"/>
      <c r="L2585" s="503">
        <f t="shared" si="137"/>
        <v>4860</v>
      </c>
      <c r="M2585" s="496"/>
      <c r="N2585" s="496"/>
      <c r="O2585" s="496"/>
      <c r="P2585" s="496"/>
      <c r="Q2585" s="496"/>
      <c r="R2585" s="496"/>
      <c r="S2585" s="496"/>
      <c r="T2585" s="496"/>
      <c r="U2585" s="496"/>
    </row>
    <row r="2586" spans="1:21" ht="38.25">
      <c r="A2586" s="171">
        <v>110</v>
      </c>
      <c r="B2586" s="162"/>
      <c r="C2586" s="54" t="s">
        <v>3099</v>
      </c>
      <c r="D2586" s="171" t="s">
        <v>122</v>
      </c>
      <c r="E2586" s="171">
        <v>1</v>
      </c>
      <c r="F2586" s="171">
        <v>3425</v>
      </c>
      <c r="G2586" s="503">
        <f t="shared" si="138"/>
        <v>3425</v>
      </c>
      <c r="H2586" s="504"/>
      <c r="I2586" s="504"/>
      <c r="J2586" s="504"/>
      <c r="K2586" s="504"/>
      <c r="L2586" s="503">
        <f t="shared" si="137"/>
        <v>3425</v>
      </c>
      <c r="M2586" s="496"/>
      <c r="N2586" s="496"/>
      <c r="O2586" s="496"/>
      <c r="P2586" s="496"/>
      <c r="Q2586" s="496"/>
      <c r="R2586" s="496"/>
      <c r="S2586" s="496"/>
      <c r="T2586" s="496"/>
      <c r="U2586" s="496"/>
    </row>
    <row r="2587" spans="1:21" ht="25.5">
      <c r="A2587" s="171">
        <v>111</v>
      </c>
      <c r="B2587" s="162"/>
      <c r="C2587" s="54" t="s">
        <v>3100</v>
      </c>
      <c r="D2587" s="171" t="s">
        <v>122</v>
      </c>
      <c r="E2587" s="171">
        <v>1</v>
      </c>
      <c r="F2587" s="171">
        <v>4887</v>
      </c>
      <c r="G2587" s="503">
        <f t="shared" si="138"/>
        <v>4887</v>
      </c>
      <c r="H2587" s="504"/>
      <c r="I2587" s="504"/>
      <c r="J2587" s="504"/>
      <c r="K2587" s="504"/>
      <c r="L2587" s="503">
        <f t="shared" si="137"/>
        <v>4887</v>
      </c>
      <c r="M2587" s="496"/>
      <c r="N2587" s="496"/>
      <c r="O2587" s="496"/>
      <c r="P2587" s="496"/>
      <c r="Q2587" s="496"/>
      <c r="R2587" s="496"/>
      <c r="S2587" s="496"/>
      <c r="T2587" s="496"/>
      <c r="U2587" s="496"/>
    </row>
    <row r="2588" spans="1:21" ht="25.5">
      <c r="A2588" s="171">
        <v>112</v>
      </c>
      <c r="B2588" s="162"/>
      <c r="C2588" s="54" t="s">
        <v>3101</v>
      </c>
      <c r="D2588" s="171" t="s">
        <v>122</v>
      </c>
      <c r="E2588" s="171">
        <v>1</v>
      </c>
      <c r="F2588" s="171">
        <v>3666</v>
      </c>
      <c r="G2588" s="503">
        <f t="shared" si="138"/>
        <v>3666</v>
      </c>
      <c r="H2588" s="504"/>
      <c r="I2588" s="504"/>
      <c r="J2588" s="504"/>
      <c r="K2588" s="504"/>
      <c r="L2588" s="503">
        <f t="shared" si="137"/>
        <v>3666</v>
      </c>
      <c r="M2588" s="496"/>
      <c r="N2588" s="496"/>
      <c r="O2588" s="496"/>
      <c r="P2588" s="496"/>
      <c r="Q2588" s="496"/>
      <c r="R2588" s="496"/>
      <c r="S2588" s="496"/>
      <c r="T2588" s="496"/>
      <c r="U2588" s="496"/>
    </row>
    <row r="2589" spans="1:21" ht="25.5">
      <c r="A2589" s="171">
        <v>113</v>
      </c>
      <c r="B2589" s="162"/>
      <c r="C2589" s="54" t="s">
        <v>3102</v>
      </c>
      <c r="D2589" s="171" t="s">
        <v>122</v>
      </c>
      <c r="E2589" s="171">
        <v>1</v>
      </c>
      <c r="F2589" s="171">
        <v>3026</v>
      </c>
      <c r="G2589" s="503">
        <f t="shared" si="138"/>
        <v>3026</v>
      </c>
      <c r="H2589" s="504"/>
      <c r="I2589" s="504"/>
      <c r="J2589" s="504"/>
      <c r="K2589" s="504"/>
      <c r="L2589" s="503">
        <f t="shared" si="137"/>
        <v>3026</v>
      </c>
      <c r="M2589" s="496"/>
      <c r="N2589" s="496"/>
      <c r="O2589" s="496"/>
      <c r="P2589" s="496"/>
      <c r="Q2589" s="496"/>
      <c r="R2589" s="496"/>
      <c r="S2589" s="496"/>
      <c r="T2589" s="496"/>
      <c r="U2589" s="496"/>
    </row>
    <row r="2590" spans="1:21" ht="25.5">
      <c r="A2590" s="171">
        <v>114</v>
      </c>
      <c r="B2590" s="162"/>
      <c r="C2590" s="54" t="s">
        <v>3103</v>
      </c>
      <c r="D2590" s="171" t="s">
        <v>122</v>
      </c>
      <c r="E2590" s="171">
        <v>1</v>
      </c>
      <c r="F2590" s="171">
        <v>2200</v>
      </c>
      <c r="G2590" s="503">
        <f t="shared" si="138"/>
        <v>2200</v>
      </c>
      <c r="H2590" s="504"/>
      <c r="I2590" s="504"/>
      <c r="J2590" s="504"/>
      <c r="K2590" s="504"/>
      <c r="L2590" s="503">
        <f t="shared" si="137"/>
        <v>2200</v>
      </c>
      <c r="M2590" s="496"/>
      <c r="N2590" s="496"/>
      <c r="O2590" s="496"/>
      <c r="P2590" s="496"/>
      <c r="Q2590" s="496"/>
      <c r="R2590" s="496"/>
      <c r="S2590" s="496"/>
      <c r="T2590" s="496"/>
      <c r="U2590" s="496"/>
    </row>
    <row r="2591" spans="1:21" ht="25.5">
      <c r="A2591" s="171">
        <v>115</v>
      </c>
      <c r="B2591" s="162"/>
      <c r="C2591" s="54" t="s">
        <v>3104</v>
      </c>
      <c r="D2591" s="171" t="s">
        <v>122</v>
      </c>
      <c r="E2591" s="171">
        <v>1</v>
      </c>
      <c r="F2591" s="171">
        <v>4077</v>
      </c>
      <c r="G2591" s="503">
        <f t="shared" si="138"/>
        <v>4077</v>
      </c>
      <c r="H2591" s="504"/>
      <c r="I2591" s="504"/>
      <c r="J2591" s="504"/>
      <c r="K2591" s="504"/>
      <c r="L2591" s="503">
        <f t="shared" si="137"/>
        <v>4077</v>
      </c>
      <c r="M2591" s="496"/>
      <c r="N2591" s="496"/>
      <c r="O2591" s="496"/>
      <c r="P2591" s="496"/>
      <c r="Q2591" s="496"/>
      <c r="R2591" s="496"/>
      <c r="S2591" s="496"/>
      <c r="T2591" s="496"/>
      <c r="U2591" s="496"/>
    </row>
    <row r="2592" spans="1:21" ht="25.5">
      <c r="A2592" s="171">
        <v>116</v>
      </c>
      <c r="B2592" s="162"/>
      <c r="C2592" s="54" t="s">
        <v>3105</v>
      </c>
      <c r="D2592" s="171" t="s">
        <v>122</v>
      </c>
      <c r="E2592" s="171">
        <v>1</v>
      </c>
      <c r="F2592" s="171">
        <v>5300</v>
      </c>
      <c r="G2592" s="503">
        <f t="shared" si="138"/>
        <v>5300</v>
      </c>
      <c r="H2592" s="504"/>
      <c r="I2592" s="504"/>
      <c r="J2592" s="504"/>
      <c r="K2592" s="504"/>
      <c r="L2592" s="503">
        <f t="shared" si="137"/>
        <v>5300</v>
      </c>
      <c r="M2592" s="496"/>
      <c r="N2592" s="496"/>
      <c r="O2592" s="496"/>
      <c r="P2592" s="496"/>
      <c r="Q2592" s="496"/>
      <c r="R2592" s="496"/>
      <c r="S2592" s="496"/>
      <c r="T2592" s="496"/>
      <c r="U2592" s="496"/>
    </row>
    <row r="2593" spans="1:21" ht="25.5">
      <c r="A2593" s="171">
        <v>117</v>
      </c>
      <c r="B2593" s="162"/>
      <c r="C2593" s="54" t="s">
        <v>3106</v>
      </c>
      <c r="D2593" s="171" t="s">
        <v>122</v>
      </c>
      <c r="E2593" s="171">
        <v>1</v>
      </c>
      <c r="F2593" s="171">
        <v>3000</v>
      </c>
      <c r="G2593" s="503">
        <f t="shared" si="138"/>
        <v>3000</v>
      </c>
      <c r="H2593" s="504"/>
      <c r="I2593" s="504"/>
      <c r="J2593" s="504"/>
      <c r="K2593" s="504"/>
      <c r="L2593" s="503">
        <f t="shared" si="137"/>
        <v>3000</v>
      </c>
      <c r="M2593" s="496"/>
      <c r="N2593" s="496"/>
      <c r="O2593" s="496"/>
      <c r="P2593" s="496"/>
      <c r="Q2593" s="496"/>
      <c r="R2593" s="496"/>
      <c r="S2593" s="496"/>
      <c r="T2593" s="496"/>
      <c r="U2593" s="496"/>
    </row>
    <row r="2594" spans="1:21" ht="25.5">
      <c r="A2594" s="171">
        <v>118</v>
      </c>
      <c r="B2594" s="162"/>
      <c r="C2594" s="54" t="s">
        <v>3107</v>
      </c>
      <c r="D2594" s="171" t="s">
        <v>122</v>
      </c>
      <c r="E2594" s="171">
        <v>1</v>
      </c>
      <c r="F2594" s="171">
        <v>3200</v>
      </c>
      <c r="G2594" s="503">
        <f t="shared" si="138"/>
        <v>3200</v>
      </c>
      <c r="H2594" s="504"/>
      <c r="I2594" s="504"/>
      <c r="J2594" s="504"/>
      <c r="K2594" s="504"/>
      <c r="L2594" s="503">
        <f t="shared" si="137"/>
        <v>3200</v>
      </c>
      <c r="M2594" s="496"/>
      <c r="N2594" s="496"/>
      <c r="O2594" s="496"/>
      <c r="P2594" s="496"/>
      <c r="Q2594" s="496"/>
      <c r="R2594" s="496"/>
      <c r="S2594" s="496"/>
      <c r="T2594" s="496"/>
      <c r="U2594" s="496"/>
    </row>
    <row r="2595" spans="1:21" ht="25.5">
      <c r="A2595" s="171">
        <v>119</v>
      </c>
      <c r="B2595" s="162"/>
      <c r="C2595" s="54" t="s">
        <v>3108</v>
      </c>
      <c r="D2595" s="171" t="s">
        <v>122</v>
      </c>
      <c r="E2595" s="171">
        <v>1</v>
      </c>
      <c r="F2595" s="171">
        <v>1500</v>
      </c>
      <c r="G2595" s="503">
        <f t="shared" si="138"/>
        <v>1500</v>
      </c>
      <c r="H2595" s="504"/>
      <c r="I2595" s="504"/>
      <c r="J2595" s="504"/>
      <c r="K2595" s="504"/>
      <c r="L2595" s="503">
        <f t="shared" si="137"/>
        <v>1500</v>
      </c>
      <c r="M2595" s="496"/>
      <c r="N2595" s="496"/>
      <c r="O2595" s="496"/>
      <c r="P2595" s="496"/>
      <c r="Q2595" s="496"/>
      <c r="R2595" s="496"/>
      <c r="S2595" s="496"/>
      <c r="T2595" s="496"/>
      <c r="U2595" s="496"/>
    </row>
    <row r="2596" spans="1:21" ht="25.5">
      <c r="A2596" s="171">
        <v>120</v>
      </c>
      <c r="B2596" s="162"/>
      <c r="C2596" s="54" t="s">
        <v>3109</v>
      </c>
      <c r="D2596" s="171" t="s">
        <v>122</v>
      </c>
      <c r="E2596" s="171">
        <v>1</v>
      </c>
      <c r="F2596" s="171">
        <v>1500</v>
      </c>
      <c r="G2596" s="503">
        <f t="shared" si="138"/>
        <v>1500</v>
      </c>
      <c r="H2596" s="504"/>
      <c r="I2596" s="504"/>
      <c r="J2596" s="504"/>
      <c r="K2596" s="504"/>
      <c r="L2596" s="503">
        <f t="shared" si="137"/>
        <v>1500</v>
      </c>
      <c r="M2596" s="496"/>
      <c r="N2596" s="496"/>
      <c r="O2596" s="496"/>
      <c r="P2596" s="496"/>
      <c r="Q2596" s="496"/>
      <c r="R2596" s="496"/>
      <c r="S2596" s="496"/>
      <c r="T2596" s="496"/>
      <c r="U2596" s="496"/>
    </row>
    <row r="2597" spans="1:21" ht="25.5">
      <c r="A2597" s="171">
        <v>121</v>
      </c>
      <c r="B2597" s="162"/>
      <c r="C2597" s="54" t="s">
        <v>3110</v>
      </c>
      <c r="D2597" s="171" t="s">
        <v>122</v>
      </c>
      <c r="E2597" s="171">
        <v>1</v>
      </c>
      <c r="F2597" s="171">
        <v>1500</v>
      </c>
      <c r="G2597" s="503">
        <f t="shared" si="138"/>
        <v>1500</v>
      </c>
      <c r="H2597" s="504"/>
      <c r="I2597" s="504"/>
      <c r="J2597" s="504"/>
      <c r="K2597" s="504"/>
      <c r="L2597" s="503">
        <f t="shared" si="137"/>
        <v>1500</v>
      </c>
      <c r="M2597" s="496"/>
      <c r="N2597" s="496"/>
      <c r="O2597" s="496"/>
      <c r="P2597" s="496"/>
      <c r="Q2597" s="496"/>
      <c r="R2597" s="496"/>
      <c r="S2597" s="496"/>
      <c r="T2597" s="496"/>
      <c r="U2597" s="496"/>
    </row>
    <row r="2598" spans="1:21" ht="25.5">
      <c r="A2598" s="171">
        <v>122</v>
      </c>
      <c r="B2598" s="162"/>
      <c r="C2598" s="54" t="s">
        <v>3111</v>
      </c>
      <c r="D2598" s="171" t="s">
        <v>122</v>
      </c>
      <c r="E2598" s="171">
        <v>1</v>
      </c>
      <c r="F2598" s="171">
        <v>1500</v>
      </c>
      <c r="G2598" s="503">
        <f t="shared" si="138"/>
        <v>1500</v>
      </c>
      <c r="H2598" s="504"/>
      <c r="I2598" s="504"/>
      <c r="J2598" s="504"/>
      <c r="K2598" s="504"/>
      <c r="L2598" s="503">
        <f t="shared" si="137"/>
        <v>1500</v>
      </c>
      <c r="M2598" s="496"/>
      <c r="N2598" s="496"/>
      <c r="O2598" s="496"/>
      <c r="P2598" s="496"/>
      <c r="Q2598" s="496"/>
      <c r="R2598" s="496"/>
      <c r="S2598" s="496"/>
      <c r="T2598" s="496"/>
      <c r="U2598" s="496"/>
    </row>
    <row r="2599" spans="1:21" ht="25.5">
      <c r="A2599" s="171">
        <v>123</v>
      </c>
      <c r="B2599" s="162"/>
      <c r="C2599" s="54" t="s">
        <v>3112</v>
      </c>
      <c r="D2599" s="171" t="s">
        <v>122</v>
      </c>
      <c r="E2599" s="171">
        <v>1</v>
      </c>
      <c r="F2599" s="171">
        <v>1500</v>
      </c>
      <c r="G2599" s="503">
        <f t="shared" si="138"/>
        <v>1500</v>
      </c>
      <c r="H2599" s="504"/>
      <c r="I2599" s="504"/>
      <c r="J2599" s="504"/>
      <c r="K2599" s="504"/>
      <c r="L2599" s="503">
        <f t="shared" si="137"/>
        <v>1500</v>
      </c>
      <c r="M2599" s="496"/>
      <c r="N2599" s="496"/>
      <c r="O2599" s="496"/>
      <c r="P2599" s="496"/>
      <c r="Q2599" s="496"/>
      <c r="R2599" s="496"/>
      <c r="S2599" s="496"/>
      <c r="T2599" s="496"/>
      <c r="U2599" s="496"/>
    </row>
    <row r="2600" spans="1:21">
      <c r="A2600" s="171">
        <v>124</v>
      </c>
      <c r="B2600" s="162"/>
      <c r="C2600" s="54" t="s">
        <v>3113</v>
      </c>
      <c r="D2600" s="171" t="s">
        <v>122</v>
      </c>
      <c r="E2600" s="171">
        <v>1</v>
      </c>
      <c r="F2600" s="171">
        <v>1000</v>
      </c>
      <c r="G2600" s="503">
        <f t="shared" si="138"/>
        <v>1000</v>
      </c>
      <c r="H2600" s="504"/>
      <c r="I2600" s="504"/>
      <c r="J2600" s="504"/>
      <c r="K2600" s="504"/>
      <c r="L2600" s="503">
        <f t="shared" si="137"/>
        <v>1000</v>
      </c>
      <c r="M2600" s="496"/>
      <c r="N2600" s="496"/>
      <c r="O2600" s="496"/>
      <c r="P2600" s="496"/>
      <c r="Q2600" s="496"/>
      <c r="R2600" s="496"/>
      <c r="S2600" s="496"/>
      <c r="T2600" s="496"/>
      <c r="U2600" s="496"/>
    </row>
    <row r="2601" spans="1:21">
      <c r="A2601" s="171">
        <v>125</v>
      </c>
      <c r="B2601" s="162"/>
      <c r="C2601" s="54" t="s">
        <v>3114</v>
      </c>
      <c r="D2601" s="171" t="s">
        <v>122</v>
      </c>
      <c r="E2601" s="171">
        <v>1</v>
      </c>
      <c r="F2601" s="171">
        <v>690</v>
      </c>
      <c r="G2601" s="503">
        <f t="shared" si="138"/>
        <v>690</v>
      </c>
      <c r="H2601" s="504"/>
      <c r="I2601" s="504"/>
      <c r="J2601" s="504"/>
      <c r="K2601" s="504"/>
      <c r="L2601" s="503">
        <f t="shared" si="137"/>
        <v>690</v>
      </c>
      <c r="M2601" s="496"/>
      <c r="N2601" s="496"/>
      <c r="O2601" s="496"/>
      <c r="P2601" s="496"/>
      <c r="Q2601" s="496"/>
      <c r="R2601" s="496"/>
      <c r="S2601" s="496"/>
      <c r="T2601" s="496"/>
      <c r="U2601" s="496"/>
    </row>
    <row r="2602" spans="1:21">
      <c r="A2602" s="171">
        <v>126</v>
      </c>
      <c r="B2602" s="162"/>
      <c r="C2602" s="54" t="s">
        <v>3115</v>
      </c>
      <c r="D2602" s="171" t="s">
        <v>122</v>
      </c>
      <c r="E2602" s="171">
        <v>1</v>
      </c>
      <c r="F2602" s="171">
        <v>690</v>
      </c>
      <c r="G2602" s="503">
        <f t="shared" si="138"/>
        <v>690</v>
      </c>
      <c r="H2602" s="504"/>
      <c r="I2602" s="504"/>
      <c r="J2602" s="504"/>
      <c r="K2602" s="504"/>
      <c r="L2602" s="503">
        <f t="shared" si="137"/>
        <v>690</v>
      </c>
      <c r="M2602" s="496"/>
      <c r="N2602" s="496"/>
      <c r="O2602" s="496"/>
      <c r="P2602" s="496"/>
      <c r="Q2602" s="496"/>
      <c r="R2602" s="496"/>
      <c r="S2602" s="496"/>
      <c r="T2602" s="496"/>
      <c r="U2602" s="496"/>
    </row>
    <row r="2603" spans="1:21">
      <c r="A2603" s="171">
        <v>127</v>
      </c>
      <c r="B2603" s="162"/>
      <c r="C2603" s="54" t="s">
        <v>3116</v>
      </c>
      <c r="D2603" s="171" t="s">
        <v>122</v>
      </c>
      <c r="E2603" s="171">
        <v>1</v>
      </c>
      <c r="F2603" s="171">
        <v>2299</v>
      </c>
      <c r="G2603" s="503">
        <f t="shared" si="138"/>
        <v>2299</v>
      </c>
      <c r="H2603" s="504"/>
      <c r="I2603" s="504"/>
      <c r="J2603" s="504"/>
      <c r="K2603" s="504"/>
      <c r="L2603" s="503">
        <f t="shared" ref="L2603:L2666" si="139">SUM(G2603:K2603)</f>
        <v>2299</v>
      </c>
      <c r="M2603" s="496"/>
      <c r="N2603" s="496"/>
      <c r="O2603" s="496"/>
      <c r="P2603" s="496"/>
      <c r="Q2603" s="496"/>
      <c r="R2603" s="496"/>
      <c r="S2603" s="496"/>
      <c r="T2603" s="496"/>
      <c r="U2603" s="496"/>
    </row>
    <row r="2604" spans="1:21">
      <c r="A2604" s="171">
        <v>128</v>
      </c>
      <c r="B2604" s="162"/>
      <c r="C2604" s="54" t="s">
        <v>3117</v>
      </c>
      <c r="D2604" s="171" t="s">
        <v>122</v>
      </c>
      <c r="E2604" s="171">
        <v>1</v>
      </c>
      <c r="F2604" s="171">
        <v>1700</v>
      </c>
      <c r="G2604" s="503">
        <f t="shared" si="138"/>
        <v>1700</v>
      </c>
      <c r="H2604" s="504"/>
      <c r="I2604" s="504"/>
      <c r="J2604" s="504"/>
      <c r="K2604" s="504"/>
      <c r="L2604" s="503">
        <f t="shared" si="139"/>
        <v>1700</v>
      </c>
      <c r="M2604" s="496"/>
      <c r="N2604" s="496"/>
      <c r="O2604" s="496"/>
      <c r="P2604" s="496"/>
      <c r="Q2604" s="496"/>
      <c r="R2604" s="496"/>
      <c r="S2604" s="496"/>
      <c r="T2604" s="496"/>
      <c r="U2604" s="496"/>
    </row>
    <row r="2605" spans="1:21">
      <c r="A2605" s="171">
        <v>129</v>
      </c>
      <c r="B2605" s="162"/>
      <c r="C2605" s="54" t="s">
        <v>3118</v>
      </c>
      <c r="D2605" s="171" t="s">
        <v>122</v>
      </c>
      <c r="E2605" s="171">
        <v>1</v>
      </c>
      <c r="F2605" s="171">
        <v>2000</v>
      </c>
      <c r="G2605" s="503">
        <f t="shared" si="138"/>
        <v>2000</v>
      </c>
      <c r="H2605" s="504"/>
      <c r="I2605" s="504"/>
      <c r="J2605" s="504"/>
      <c r="K2605" s="504"/>
      <c r="L2605" s="503">
        <f t="shared" si="139"/>
        <v>2000</v>
      </c>
      <c r="M2605" s="496"/>
      <c r="N2605" s="496"/>
      <c r="O2605" s="496"/>
      <c r="P2605" s="496"/>
      <c r="Q2605" s="496"/>
      <c r="R2605" s="496"/>
      <c r="S2605" s="496"/>
      <c r="T2605" s="496"/>
      <c r="U2605" s="496"/>
    </row>
    <row r="2606" spans="1:21">
      <c r="A2606" s="171">
        <v>130</v>
      </c>
      <c r="B2606" s="162"/>
      <c r="C2606" s="54" t="s">
        <v>3119</v>
      </c>
      <c r="D2606" s="171" t="s">
        <v>122</v>
      </c>
      <c r="E2606" s="171">
        <v>1</v>
      </c>
      <c r="F2606" s="171">
        <v>1831</v>
      </c>
      <c r="G2606" s="503">
        <f t="shared" si="138"/>
        <v>1831</v>
      </c>
      <c r="H2606" s="504"/>
      <c r="I2606" s="504"/>
      <c r="J2606" s="504"/>
      <c r="K2606" s="504"/>
      <c r="L2606" s="503">
        <f t="shared" si="139"/>
        <v>1831</v>
      </c>
      <c r="M2606" s="496"/>
      <c r="N2606" s="496"/>
      <c r="O2606" s="496"/>
      <c r="P2606" s="496"/>
      <c r="Q2606" s="496"/>
      <c r="R2606" s="496"/>
      <c r="S2606" s="496"/>
      <c r="T2606" s="496"/>
      <c r="U2606" s="496"/>
    </row>
    <row r="2607" spans="1:21">
      <c r="A2607" s="171">
        <v>131</v>
      </c>
      <c r="B2607" s="162"/>
      <c r="C2607" s="54" t="s">
        <v>3120</v>
      </c>
      <c r="D2607" s="171" t="s">
        <v>122</v>
      </c>
      <c r="E2607" s="171">
        <v>1</v>
      </c>
      <c r="F2607" s="171">
        <v>759</v>
      </c>
      <c r="G2607" s="503">
        <f t="shared" si="138"/>
        <v>759</v>
      </c>
      <c r="H2607" s="504"/>
      <c r="I2607" s="504"/>
      <c r="J2607" s="504"/>
      <c r="K2607" s="504"/>
      <c r="L2607" s="503">
        <f t="shared" si="139"/>
        <v>759</v>
      </c>
      <c r="M2607" s="496"/>
      <c r="N2607" s="496"/>
      <c r="O2607" s="496"/>
      <c r="P2607" s="496"/>
      <c r="Q2607" s="496"/>
      <c r="R2607" s="496"/>
      <c r="S2607" s="496"/>
      <c r="T2607" s="496"/>
      <c r="U2607" s="496"/>
    </row>
    <row r="2608" spans="1:21">
      <c r="A2608" s="171">
        <v>132</v>
      </c>
      <c r="B2608" s="162"/>
      <c r="C2608" s="54" t="s">
        <v>3121</v>
      </c>
      <c r="D2608" s="171" t="s">
        <v>122</v>
      </c>
      <c r="E2608" s="171">
        <v>1</v>
      </c>
      <c r="F2608" s="171">
        <v>1200</v>
      </c>
      <c r="G2608" s="503">
        <f t="shared" ref="G2608:G2671" si="140">E2608*F2608</f>
        <v>1200</v>
      </c>
      <c r="H2608" s="504"/>
      <c r="I2608" s="504"/>
      <c r="J2608" s="504"/>
      <c r="K2608" s="504"/>
      <c r="L2608" s="503">
        <f t="shared" si="139"/>
        <v>1200</v>
      </c>
      <c r="M2608" s="496"/>
      <c r="N2608" s="496"/>
      <c r="O2608" s="496"/>
      <c r="P2608" s="496"/>
      <c r="Q2608" s="496"/>
      <c r="R2608" s="496"/>
      <c r="S2608" s="496"/>
      <c r="T2608" s="496"/>
      <c r="U2608" s="496"/>
    </row>
    <row r="2609" spans="1:21">
      <c r="A2609" s="171">
        <v>133</v>
      </c>
      <c r="B2609" s="162"/>
      <c r="C2609" s="54" t="s">
        <v>3122</v>
      </c>
      <c r="D2609" s="171" t="s">
        <v>122</v>
      </c>
      <c r="E2609" s="171">
        <v>1</v>
      </c>
      <c r="F2609" s="171">
        <v>463</v>
      </c>
      <c r="G2609" s="503">
        <f t="shared" si="140"/>
        <v>463</v>
      </c>
      <c r="H2609" s="504"/>
      <c r="I2609" s="504"/>
      <c r="J2609" s="504"/>
      <c r="K2609" s="504"/>
      <c r="L2609" s="503">
        <f t="shared" si="139"/>
        <v>463</v>
      </c>
      <c r="M2609" s="496"/>
      <c r="N2609" s="496"/>
      <c r="O2609" s="496"/>
      <c r="P2609" s="496"/>
      <c r="Q2609" s="496"/>
      <c r="R2609" s="496"/>
      <c r="S2609" s="496"/>
      <c r="T2609" s="496"/>
      <c r="U2609" s="496"/>
    </row>
    <row r="2610" spans="1:21">
      <c r="A2610" s="171">
        <v>134</v>
      </c>
      <c r="B2610" s="162"/>
      <c r="C2610" s="54" t="s">
        <v>3123</v>
      </c>
      <c r="D2610" s="171" t="s">
        <v>122</v>
      </c>
      <c r="E2610" s="171">
        <v>1</v>
      </c>
      <c r="F2610" s="171">
        <v>463</v>
      </c>
      <c r="G2610" s="503">
        <f t="shared" si="140"/>
        <v>463</v>
      </c>
      <c r="H2610" s="504"/>
      <c r="I2610" s="504"/>
      <c r="J2610" s="504"/>
      <c r="K2610" s="504"/>
      <c r="L2610" s="503">
        <f t="shared" si="139"/>
        <v>463</v>
      </c>
      <c r="M2610" s="496"/>
      <c r="N2610" s="496"/>
      <c r="O2610" s="496"/>
      <c r="P2610" s="496"/>
      <c r="Q2610" s="496"/>
      <c r="R2610" s="496"/>
      <c r="S2610" s="496"/>
      <c r="T2610" s="496"/>
      <c r="U2610" s="496"/>
    </row>
    <row r="2611" spans="1:21">
      <c r="A2611" s="171">
        <v>135</v>
      </c>
      <c r="B2611" s="162"/>
      <c r="C2611" s="54" t="s">
        <v>3124</v>
      </c>
      <c r="D2611" s="171" t="s">
        <v>122</v>
      </c>
      <c r="E2611" s="171">
        <v>1</v>
      </c>
      <c r="F2611" s="171">
        <v>463</v>
      </c>
      <c r="G2611" s="503">
        <f t="shared" si="140"/>
        <v>463</v>
      </c>
      <c r="H2611" s="504"/>
      <c r="I2611" s="504"/>
      <c r="J2611" s="504"/>
      <c r="K2611" s="504"/>
      <c r="L2611" s="503">
        <f t="shared" si="139"/>
        <v>463</v>
      </c>
      <c r="M2611" s="496"/>
      <c r="N2611" s="496"/>
      <c r="O2611" s="496"/>
      <c r="P2611" s="496"/>
      <c r="Q2611" s="496"/>
      <c r="R2611" s="496"/>
      <c r="S2611" s="496"/>
      <c r="T2611" s="496"/>
      <c r="U2611" s="496"/>
    </row>
    <row r="2612" spans="1:21">
      <c r="A2612" s="171">
        <v>136</v>
      </c>
      <c r="B2612" s="162"/>
      <c r="C2612" s="54" t="s">
        <v>3125</v>
      </c>
      <c r="D2612" s="171" t="s">
        <v>122</v>
      </c>
      <c r="E2612" s="171">
        <v>1</v>
      </c>
      <c r="F2612" s="171">
        <v>2054</v>
      </c>
      <c r="G2612" s="503">
        <f t="shared" si="140"/>
        <v>2054</v>
      </c>
      <c r="H2612" s="504"/>
      <c r="I2612" s="504"/>
      <c r="J2612" s="504"/>
      <c r="K2612" s="504"/>
      <c r="L2612" s="503">
        <f t="shared" si="139"/>
        <v>2054</v>
      </c>
      <c r="M2612" s="496"/>
      <c r="N2612" s="496"/>
      <c r="O2612" s="496"/>
      <c r="P2612" s="496"/>
      <c r="Q2612" s="496"/>
      <c r="R2612" s="496"/>
      <c r="S2612" s="496"/>
      <c r="T2612" s="496"/>
      <c r="U2612" s="496"/>
    </row>
    <row r="2613" spans="1:21">
      <c r="A2613" s="171">
        <v>137</v>
      </c>
      <c r="B2613" s="162"/>
      <c r="C2613" s="54" t="s">
        <v>3126</v>
      </c>
      <c r="D2613" s="171" t="s">
        <v>122</v>
      </c>
      <c r="E2613" s="171">
        <v>1</v>
      </c>
      <c r="F2613" s="171">
        <v>454</v>
      </c>
      <c r="G2613" s="503">
        <f t="shared" si="140"/>
        <v>454</v>
      </c>
      <c r="H2613" s="504"/>
      <c r="I2613" s="504"/>
      <c r="J2613" s="504"/>
      <c r="K2613" s="504"/>
      <c r="L2613" s="503">
        <f t="shared" si="139"/>
        <v>454</v>
      </c>
      <c r="M2613" s="496"/>
      <c r="N2613" s="496"/>
      <c r="O2613" s="496"/>
      <c r="P2613" s="496"/>
      <c r="Q2613" s="496"/>
      <c r="R2613" s="496"/>
      <c r="S2613" s="496"/>
      <c r="T2613" s="496"/>
      <c r="U2613" s="496"/>
    </row>
    <row r="2614" spans="1:21">
      <c r="A2614" s="171">
        <v>138</v>
      </c>
      <c r="B2614" s="162"/>
      <c r="C2614" s="54" t="s">
        <v>3127</v>
      </c>
      <c r="D2614" s="171" t="s">
        <v>122</v>
      </c>
      <c r="E2614" s="171">
        <v>1</v>
      </c>
      <c r="F2614" s="171">
        <v>722</v>
      </c>
      <c r="G2614" s="503">
        <f t="shared" si="140"/>
        <v>722</v>
      </c>
      <c r="H2614" s="504"/>
      <c r="I2614" s="504"/>
      <c r="J2614" s="504"/>
      <c r="K2614" s="504"/>
      <c r="L2614" s="503">
        <f t="shared" si="139"/>
        <v>722</v>
      </c>
      <c r="M2614" s="496"/>
      <c r="N2614" s="496"/>
      <c r="O2614" s="496"/>
      <c r="P2614" s="496"/>
      <c r="Q2614" s="496"/>
      <c r="R2614" s="496"/>
      <c r="S2614" s="496"/>
      <c r="T2614" s="496"/>
      <c r="U2614" s="496"/>
    </row>
    <row r="2615" spans="1:21">
      <c r="A2615" s="171">
        <v>139</v>
      </c>
      <c r="B2615" s="162"/>
      <c r="C2615" s="54" t="s">
        <v>3128</v>
      </c>
      <c r="D2615" s="171" t="s">
        <v>122</v>
      </c>
      <c r="E2615" s="171">
        <v>1</v>
      </c>
      <c r="F2615" s="171">
        <v>726</v>
      </c>
      <c r="G2615" s="503">
        <f t="shared" si="140"/>
        <v>726</v>
      </c>
      <c r="H2615" s="504"/>
      <c r="I2615" s="504"/>
      <c r="J2615" s="504"/>
      <c r="K2615" s="504"/>
      <c r="L2615" s="503">
        <f t="shared" si="139"/>
        <v>726</v>
      </c>
      <c r="M2615" s="496"/>
      <c r="N2615" s="496"/>
      <c r="O2615" s="496"/>
      <c r="P2615" s="496"/>
      <c r="Q2615" s="496"/>
      <c r="R2615" s="496"/>
      <c r="S2615" s="496"/>
      <c r="T2615" s="496"/>
      <c r="U2615" s="496"/>
    </row>
    <row r="2616" spans="1:21">
      <c r="A2616" s="171">
        <v>140</v>
      </c>
      <c r="B2616" s="162"/>
      <c r="C2616" s="54" t="s">
        <v>3129</v>
      </c>
      <c r="D2616" s="171" t="s">
        <v>122</v>
      </c>
      <c r="E2616" s="171">
        <v>1</v>
      </c>
      <c r="F2616" s="171">
        <v>1392</v>
      </c>
      <c r="G2616" s="503">
        <f t="shared" si="140"/>
        <v>1392</v>
      </c>
      <c r="H2616" s="504"/>
      <c r="I2616" s="504"/>
      <c r="J2616" s="504"/>
      <c r="K2616" s="504"/>
      <c r="L2616" s="503">
        <f t="shared" si="139"/>
        <v>1392</v>
      </c>
      <c r="M2616" s="496"/>
      <c r="N2616" s="496"/>
      <c r="O2616" s="496"/>
      <c r="P2616" s="496"/>
      <c r="Q2616" s="496"/>
      <c r="R2616" s="496"/>
      <c r="S2616" s="496"/>
      <c r="T2616" s="496"/>
      <c r="U2616" s="496"/>
    </row>
    <row r="2617" spans="1:21" ht="25.5">
      <c r="A2617" s="171">
        <v>141</v>
      </c>
      <c r="B2617" s="162"/>
      <c r="C2617" s="54" t="s">
        <v>3130</v>
      </c>
      <c r="D2617" s="171" t="s">
        <v>122</v>
      </c>
      <c r="E2617" s="171">
        <v>1</v>
      </c>
      <c r="F2617" s="171">
        <v>144</v>
      </c>
      <c r="G2617" s="503">
        <f t="shared" si="140"/>
        <v>144</v>
      </c>
      <c r="H2617" s="504"/>
      <c r="I2617" s="504"/>
      <c r="J2617" s="504"/>
      <c r="K2617" s="504"/>
      <c r="L2617" s="503">
        <f t="shared" si="139"/>
        <v>144</v>
      </c>
      <c r="M2617" s="496"/>
      <c r="N2617" s="496"/>
      <c r="O2617" s="496"/>
      <c r="P2617" s="496"/>
      <c r="Q2617" s="496"/>
      <c r="R2617" s="496"/>
      <c r="S2617" s="496"/>
      <c r="T2617" s="496"/>
      <c r="U2617" s="496"/>
    </row>
    <row r="2618" spans="1:21" ht="25.5">
      <c r="A2618" s="171">
        <v>142</v>
      </c>
      <c r="B2618" s="162"/>
      <c r="C2618" s="54" t="s">
        <v>3131</v>
      </c>
      <c r="D2618" s="171" t="s">
        <v>122</v>
      </c>
      <c r="E2618" s="171">
        <v>1</v>
      </c>
      <c r="F2618" s="171">
        <v>144</v>
      </c>
      <c r="G2618" s="503">
        <f t="shared" si="140"/>
        <v>144</v>
      </c>
      <c r="H2618" s="504"/>
      <c r="I2618" s="504"/>
      <c r="J2618" s="504"/>
      <c r="K2618" s="504"/>
      <c r="L2618" s="503">
        <f t="shared" si="139"/>
        <v>144</v>
      </c>
      <c r="M2618" s="496"/>
      <c r="N2618" s="496"/>
      <c r="O2618" s="496"/>
      <c r="P2618" s="496"/>
      <c r="Q2618" s="496"/>
      <c r="R2618" s="496"/>
      <c r="S2618" s="496"/>
      <c r="T2618" s="496"/>
      <c r="U2618" s="496"/>
    </row>
    <row r="2619" spans="1:21">
      <c r="A2619" s="171">
        <v>143</v>
      </c>
      <c r="B2619" s="162"/>
      <c r="C2619" s="54" t="s">
        <v>3132</v>
      </c>
      <c r="D2619" s="171" t="s">
        <v>122</v>
      </c>
      <c r="E2619" s="171">
        <v>1</v>
      </c>
      <c r="F2619" s="171">
        <v>513</v>
      </c>
      <c r="G2619" s="503">
        <f t="shared" si="140"/>
        <v>513</v>
      </c>
      <c r="H2619" s="504"/>
      <c r="I2619" s="504"/>
      <c r="J2619" s="504"/>
      <c r="K2619" s="504"/>
      <c r="L2619" s="503">
        <f t="shared" si="139"/>
        <v>513</v>
      </c>
      <c r="M2619" s="496"/>
      <c r="N2619" s="496"/>
      <c r="O2619" s="496"/>
      <c r="P2619" s="496"/>
      <c r="Q2619" s="496"/>
      <c r="R2619" s="496"/>
      <c r="S2619" s="496"/>
      <c r="T2619" s="496"/>
      <c r="U2619" s="496"/>
    </row>
    <row r="2620" spans="1:21">
      <c r="A2620" s="171">
        <v>144</v>
      </c>
      <c r="B2620" s="162"/>
      <c r="C2620" s="54" t="s">
        <v>3133</v>
      </c>
      <c r="D2620" s="171" t="s">
        <v>122</v>
      </c>
      <c r="E2620" s="171">
        <v>1</v>
      </c>
      <c r="F2620" s="171">
        <v>489</v>
      </c>
      <c r="G2620" s="503">
        <f t="shared" si="140"/>
        <v>489</v>
      </c>
      <c r="H2620" s="504"/>
      <c r="I2620" s="504"/>
      <c r="J2620" s="504"/>
      <c r="K2620" s="504"/>
      <c r="L2620" s="503">
        <f t="shared" si="139"/>
        <v>489</v>
      </c>
      <c r="M2620" s="496"/>
      <c r="N2620" s="496"/>
      <c r="O2620" s="496"/>
      <c r="P2620" s="496"/>
      <c r="Q2620" s="496"/>
      <c r="R2620" s="496"/>
      <c r="S2620" s="496"/>
      <c r="T2620" s="496"/>
      <c r="U2620" s="496"/>
    </row>
    <row r="2621" spans="1:21">
      <c r="A2621" s="171">
        <v>145</v>
      </c>
      <c r="B2621" s="162"/>
      <c r="C2621" s="54" t="s">
        <v>3134</v>
      </c>
      <c r="D2621" s="171" t="s">
        <v>122</v>
      </c>
      <c r="E2621" s="171">
        <v>1</v>
      </c>
      <c r="F2621" s="171">
        <v>325</v>
      </c>
      <c r="G2621" s="503">
        <f t="shared" si="140"/>
        <v>325</v>
      </c>
      <c r="H2621" s="504"/>
      <c r="I2621" s="504"/>
      <c r="J2621" s="504"/>
      <c r="K2621" s="504"/>
      <c r="L2621" s="503">
        <f t="shared" si="139"/>
        <v>325</v>
      </c>
      <c r="M2621" s="496"/>
      <c r="N2621" s="496"/>
      <c r="O2621" s="496"/>
      <c r="P2621" s="496"/>
      <c r="Q2621" s="496"/>
      <c r="R2621" s="496"/>
      <c r="S2621" s="496"/>
      <c r="T2621" s="496"/>
      <c r="U2621" s="496"/>
    </row>
    <row r="2622" spans="1:21">
      <c r="A2622" s="171">
        <v>146</v>
      </c>
      <c r="B2622" s="162"/>
      <c r="C2622" s="54" t="s">
        <v>3135</v>
      </c>
      <c r="D2622" s="171" t="s">
        <v>122</v>
      </c>
      <c r="E2622" s="171">
        <v>1</v>
      </c>
      <c r="F2622" s="171">
        <v>2000</v>
      </c>
      <c r="G2622" s="503">
        <f t="shared" si="140"/>
        <v>2000</v>
      </c>
      <c r="H2622" s="504"/>
      <c r="I2622" s="504"/>
      <c r="J2622" s="504"/>
      <c r="K2622" s="504"/>
      <c r="L2622" s="503">
        <f t="shared" si="139"/>
        <v>2000</v>
      </c>
      <c r="M2622" s="496"/>
      <c r="N2622" s="496"/>
      <c r="O2622" s="496"/>
      <c r="P2622" s="496"/>
      <c r="Q2622" s="496"/>
      <c r="R2622" s="496"/>
      <c r="S2622" s="496"/>
      <c r="T2622" s="496"/>
      <c r="U2622" s="496"/>
    </row>
    <row r="2623" spans="1:21">
      <c r="A2623" s="171">
        <v>147</v>
      </c>
      <c r="B2623" s="162"/>
      <c r="C2623" s="54" t="s">
        <v>3136</v>
      </c>
      <c r="D2623" s="171" t="s">
        <v>122</v>
      </c>
      <c r="E2623" s="171">
        <v>1</v>
      </c>
      <c r="F2623" s="171">
        <v>2000</v>
      </c>
      <c r="G2623" s="503">
        <f t="shared" si="140"/>
        <v>2000</v>
      </c>
      <c r="H2623" s="504"/>
      <c r="I2623" s="504"/>
      <c r="J2623" s="504"/>
      <c r="K2623" s="504"/>
      <c r="L2623" s="503">
        <f t="shared" si="139"/>
        <v>2000</v>
      </c>
      <c r="M2623" s="496"/>
      <c r="N2623" s="496"/>
      <c r="O2623" s="496"/>
      <c r="P2623" s="496"/>
      <c r="Q2623" s="496"/>
      <c r="R2623" s="496"/>
      <c r="S2623" s="496"/>
      <c r="T2623" s="496"/>
      <c r="U2623" s="496"/>
    </row>
    <row r="2624" spans="1:21" ht="25.5">
      <c r="A2624" s="171">
        <v>148</v>
      </c>
      <c r="B2624" s="162"/>
      <c r="C2624" s="54" t="s">
        <v>3137</v>
      </c>
      <c r="D2624" s="171" t="s">
        <v>122</v>
      </c>
      <c r="E2624" s="171">
        <v>1</v>
      </c>
      <c r="F2624" s="171">
        <v>2100</v>
      </c>
      <c r="G2624" s="503">
        <f t="shared" si="140"/>
        <v>2100</v>
      </c>
      <c r="H2624" s="504"/>
      <c r="I2624" s="504"/>
      <c r="J2624" s="504"/>
      <c r="K2624" s="504"/>
      <c r="L2624" s="503">
        <f t="shared" si="139"/>
        <v>2100</v>
      </c>
      <c r="M2624" s="496"/>
      <c r="N2624" s="496"/>
      <c r="O2624" s="496"/>
      <c r="P2624" s="496"/>
      <c r="Q2624" s="496"/>
      <c r="R2624" s="496"/>
      <c r="S2624" s="496"/>
      <c r="T2624" s="496"/>
      <c r="U2624" s="496"/>
    </row>
    <row r="2625" spans="1:21" ht="25.5">
      <c r="A2625" s="171">
        <v>149</v>
      </c>
      <c r="B2625" s="162"/>
      <c r="C2625" s="54" t="s">
        <v>3138</v>
      </c>
      <c r="D2625" s="171" t="s">
        <v>122</v>
      </c>
      <c r="E2625" s="171">
        <v>1</v>
      </c>
      <c r="F2625" s="171">
        <v>10000</v>
      </c>
      <c r="G2625" s="503">
        <f t="shared" si="140"/>
        <v>10000</v>
      </c>
      <c r="H2625" s="504"/>
      <c r="I2625" s="504"/>
      <c r="J2625" s="504"/>
      <c r="K2625" s="504"/>
      <c r="L2625" s="503">
        <f t="shared" si="139"/>
        <v>10000</v>
      </c>
      <c r="M2625" s="496"/>
      <c r="N2625" s="496"/>
      <c r="O2625" s="496"/>
      <c r="P2625" s="496"/>
      <c r="Q2625" s="496"/>
      <c r="R2625" s="496"/>
      <c r="S2625" s="496"/>
      <c r="T2625" s="496"/>
      <c r="U2625" s="496"/>
    </row>
    <row r="2626" spans="1:21" ht="25.5">
      <c r="A2626" s="171">
        <v>150</v>
      </c>
      <c r="B2626" s="162"/>
      <c r="C2626" s="54" t="s">
        <v>3139</v>
      </c>
      <c r="D2626" s="171" t="s">
        <v>122</v>
      </c>
      <c r="E2626" s="171">
        <v>1</v>
      </c>
      <c r="F2626" s="171">
        <v>1200</v>
      </c>
      <c r="G2626" s="503">
        <f t="shared" si="140"/>
        <v>1200</v>
      </c>
      <c r="H2626" s="504"/>
      <c r="I2626" s="504"/>
      <c r="J2626" s="504"/>
      <c r="K2626" s="504"/>
      <c r="L2626" s="503">
        <f t="shared" si="139"/>
        <v>1200</v>
      </c>
      <c r="M2626" s="496"/>
      <c r="N2626" s="496"/>
      <c r="O2626" s="496"/>
      <c r="P2626" s="496"/>
      <c r="Q2626" s="496"/>
      <c r="R2626" s="496"/>
      <c r="S2626" s="496"/>
      <c r="T2626" s="496"/>
      <c r="U2626" s="496"/>
    </row>
    <row r="2627" spans="1:21" ht="25.5">
      <c r="A2627" s="171">
        <v>151</v>
      </c>
      <c r="B2627" s="162"/>
      <c r="C2627" s="54" t="s">
        <v>3140</v>
      </c>
      <c r="D2627" s="171" t="s">
        <v>122</v>
      </c>
      <c r="E2627" s="171">
        <v>1</v>
      </c>
      <c r="F2627" s="171">
        <v>2000</v>
      </c>
      <c r="G2627" s="503">
        <f t="shared" si="140"/>
        <v>2000</v>
      </c>
      <c r="H2627" s="504"/>
      <c r="I2627" s="504"/>
      <c r="J2627" s="504"/>
      <c r="K2627" s="504"/>
      <c r="L2627" s="503">
        <f t="shared" si="139"/>
        <v>2000</v>
      </c>
      <c r="M2627" s="496"/>
      <c r="N2627" s="496"/>
      <c r="O2627" s="496"/>
      <c r="P2627" s="496"/>
      <c r="Q2627" s="496"/>
      <c r="R2627" s="496"/>
      <c r="S2627" s="496"/>
      <c r="T2627" s="496"/>
      <c r="U2627" s="496"/>
    </row>
    <row r="2628" spans="1:21" ht="25.5">
      <c r="A2628" s="171">
        <v>152</v>
      </c>
      <c r="B2628" s="162"/>
      <c r="C2628" s="54" t="s">
        <v>3141</v>
      </c>
      <c r="D2628" s="171" t="s">
        <v>122</v>
      </c>
      <c r="E2628" s="171">
        <v>1</v>
      </c>
      <c r="F2628" s="171">
        <v>3000</v>
      </c>
      <c r="G2628" s="503">
        <f t="shared" si="140"/>
        <v>3000</v>
      </c>
      <c r="H2628" s="504"/>
      <c r="I2628" s="504"/>
      <c r="J2628" s="504"/>
      <c r="K2628" s="504"/>
      <c r="L2628" s="503">
        <f t="shared" si="139"/>
        <v>3000</v>
      </c>
      <c r="M2628" s="496"/>
      <c r="N2628" s="496"/>
      <c r="O2628" s="496"/>
      <c r="P2628" s="496"/>
      <c r="Q2628" s="496"/>
      <c r="R2628" s="496"/>
      <c r="S2628" s="496"/>
      <c r="T2628" s="496"/>
      <c r="U2628" s="496"/>
    </row>
    <row r="2629" spans="1:21" ht="25.5">
      <c r="A2629" s="171">
        <v>153</v>
      </c>
      <c r="B2629" s="162"/>
      <c r="C2629" s="54" t="s">
        <v>3142</v>
      </c>
      <c r="D2629" s="171" t="s">
        <v>122</v>
      </c>
      <c r="E2629" s="171">
        <v>1</v>
      </c>
      <c r="F2629" s="171">
        <v>3000</v>
      </c>
      <c r="G2629" s="503">
        <f t="shared" si="140"/>
        <v>3000</v>
      </c>
      <c r="H2629" s="504"/>
      <c r="I2629" s="504"/>
      <c r="J2629" s="504"/>
      <c r="K2629" s="504"/>
      <c r="L2629" s="503">
        <f t="shared" si="139"/>
        <v>3000</v>
      </c>
      <c r="M2629" s="496"/>
      <c r="N2629" s="496"/>
      <c r="O2629" s="496"/>
      <c r="P2629" s="496"/>
      <c r="Q2629" s="496"/>
      <c r="R2629" s="496"/>
      <c r="S2629" s="496"/>
      <c r="T2629" s="496"/>
      <c r="U2629" s="496"/>
    </row>
    <row r="2630" spans="1:21" ht="25.5">
      <c r="A2630" s="171">
        <v>154</v>
      </c>
      <c r="B2630" s="162"/>
      <c r="C2630" s="54" t="s">
        <v>3143</v>
      </c>
      <c r="D2630" s="171" t="s">
        <v>122</v>
      </c>
      <c r="E2630" s="171">
        <v>1</v>
      </c>
      <c r="F2630" s="171">
        <v>3000</v>
      </c>
      <c r="G2630" s="503">
        <f t="shared" si="140"/>
        <v>3000</v>
      </c>
      <c r="H2630" s="504"/>
      <c r="I2630" s="504"/>
      <c r="J2630" s="504"/>
      <c r="K2630" s="504"/>
      <c r="L2630" s="503">
        <f t="shared" si="139"/>
        <v>3000</v>
      </c>
      <c r="M2630" s="496"/>
      <c r="N2630" s="496"/>
      <c r="O2630" s="496"/>
      <c r="P2630" s="496"/>
      <c r="Q2630" s="496"/>
      <c r="R2630" s="496"/>
      <c r="S2630" s="496"/>
      <c r="T2630" s="496"/>
      <c r="U2630" s="496"/>
    </row>
    <row r="2631" spans="1:21" ht="25.5">
      <c r="A2631" s="171">
        <v>155</v>
      </c>
      <c r="B2631" s="162"/>
      <c r="C2631" s="54" t="s">
        <v>3144</v>
      </c>
      <c r="D2631" s="171" t="s">
        <v>122</v>
      </c>
      <c r="E2631" s="171">
        <v>1</v>
      </c>
      <c r="F2631" s="171">
        <v>3000</v>
      </c>
      <c r="G2631" s="503">
        <f t="shared" si="140"/>
        <v>3000</v>
      </c>
      <c r="H2631" s="504"/>
      <c r="I2631" s="504"/>
      <c r="J2631" s="504"/>
      <c r="K2631" s="504"/>
      <c r="L2631" s="503">
        <f t="shared" si="139"/>
        <v>3000</v>
      </c>
      <c r="M2631" s="496"/>
      <c r="N2631" s="496"/>
      <c r="O2631" s="496"/>
      <c r="P2631" s="496"/>
      <c r="Q2631" s="496"/>
      <c r="R2631" s="496"/>
      <c r="S2631" s="496"/>
      <c r="T2631" s="496"/>
      <c r="U2631" s="496"/>
    </row>
    <row r="2632" spans="1:21">
      <c r="A2632" s="171">
        <v>156</v>
      </c>
      <c r="B2632" s="162"/>
      <c r="C2632" s="54" t="s">
        <v>3145</v>
      </c>
      <c r="D2632" s="171" t="s">
        <v>122</v>
      </c>
      <c r="E2632" s="171">
        <v>1</v>
      </c>
      <c r="F2632" s="171">
        <v>200</v>
      </c>
      <c r="G2632" s="503">
        <f t="shared" si="140"/>
        <v>200</v>
      </c>
      <c r="H2632" s="504"/>
      <c r="I2632" s="504"/>
      <c r="J2632" s="504"/>
      <c r="K2632" s="504"/>
      <c r="L2632" s="503">
        <f t="shared" si="139"/>
        <v>200</v>
      </c>
      <c r="M2632" s="496"/>
      <c r="N2632" s="496"/>
      <c r="O2632" s="496"/>
      <c r="P2632" s="496"/>
      <c r="Q2632" s="496"/>
      <c r="R2632" s="496"/>
      <c r="S2632" s="496"/>
      <c r="T2632" s="496"/>
      <c r="U2632" s="496"/>
    </row>
    <row r="2633" spans="1:21">
      <c r="A2633" s="171">
        <v>157</v>
      </c>
      <c r="B2633" s="162"/>
      <c r="C2633" s="54" t="s">
        <v>3146</v>
      </c>
      <c r="D2633" s="171" t="s">
        <v>122</v>
      </c>
      <c r="E2633" s="171">
        <v>1</v>
      </c>
      <c r="F2633" s="171">
        <v>50.34</v>
      </c>
      <c r="G2633" s="503">
        <f t="shared" si="140"/>
        <v>50.34</v>
      </c>
      <c r="H2633" s="504"/>
      <c r="I2633" s="504"/>
      <c r="J2633" s="504"/>
      <c r="K2633" s="504"/>
      <c r="L2633" s="503">
        <f t="shared" si="139"/>
        <v>50.34</v>
      </c>
      <c r="M2633" s="496"/>
      <c r="N2633" s="496"/>
      <c r="O2633" s="496"/>
      <c r="P2633" s="496"/>
      <c r="Q2633" s="496"/>
      <c r="R2633" s="496"/>
      <c r="S2633" s="496"/>
      <c r="T2633" s="496"/>
      <c r="U2633" s="496"/>
    </row>
    <row r="2634" spans="1:21">
      <c r="A2634" s="171">
        <v>158</v>
      </c>
      <c r="B2634" s="162"/>
      <c r="C2634" s="54" t="s">
        <v>3147</v>
      </c>
      <c r="D2634" s="171" t="s">
        <v>122</v>
      </c>
      <c r="E2634" s="171">
        <v>1</v>
      </c>
      <c r="F2634" s="171">
        <v>144</v>
      </c>
      <c r="G2634" s="503">
        <f t="shared" si="140"/>
        <v>144</v>
      </c>
      <c r="H2634" s="504"/>
      <c r="I2634" s="504"/>
      <c r="J2634" s="504"/>
      <c r="K2634" s="504"/>
      <c r="L2634" s="503">
        <f t="shared" si="139"/>
        <v>144</v>
      </c>
      <c r="M2634" s="496"/>
      <c r="N2634" s="496"/>
      <c r="O2634" s="496"/>
      <c r="P2634" s="496"/>
      <c r="Q2634" s="496"/>
      <c r="R2634" s="496"/>
      <c r="S2634" s="496"/>
      <c r="T2634" s="496"/>
      <c r="U2634" s="496"/>
    </row>
    <row r="2635" spans="1:21" ht="25.5">
      <c r="A2635" s="171">
        <v>159</v>
      </c>
      <c r="B2635" s="162"/>
      <c r="C2635" s="54" t="s">
        <v>3148</v>
      </c>
      <c r="D2635" s="171" t="s">
        <v>122</v>
      </c>
      <c r="E2635" s="171">
        <v>1</v>
      </c>
      <c r="F2635" s="171">
        <v>5239.53</v>
      </c>
      <c r="G2635" s="503">
        <f t="shared" si="140"/>
        <v>5239.53</v>
      </c>
      <c r="H2635" s="504"/>
      <c r="I2635" s="504"/>
      <c r="J2635" s="504"/>
      <c r="K2635" s="504"/>
      <c r="L2635" s="503">
        <f t="shared" si="139"/>
        <v>5239.53</v>
      </c>
      <c r="M2635" s="496"/>
      <c r="N2635" s="496"/>
      <c r="O2635" s="496"/>
      <c r="P2635" s="496"/>
      <c r="Q2635" s="496"/>
      <c r="R2635" s="496"/>
      <c r="S2635" s="496"/>
      <c r="T2635" s="496"/>
      <c r="U2635" s="496"/>
    </row>
    <row r="2636" spans="1:21">
      <c r="A2636" s="171">
        <v>160</v>
      </c>
      <c r="B2636" s="162"/>
      <c r="C2636" s="54" t="s">
        <v>3149</v>
      </c>
      <c r="D2636" s="171" t="s">
        <v>122</v>
      </c>
      <c r="E2636" s="171">
        <v>1</v>
      </c>
      <c r="F2636" s="171">
        <v>5239.53</v>
      </c>
      <c r="G2636" s="503">
        <f t="shared" si="140"/>
        <v>5239.53</v>
      </c>
      <c r="H2636" s="504"/>
      <c r="I2636" s="504"/>
      <c r="J2636" s="504"/>
      <c r="K2636" s="504"/>
      <c r="L2636" s="503">
        <f t="shared" si="139"/>
        <v>5239.53</v>
      </c>
      <c r="M2636" s="496"/>
      <c r="N2636" s="496"/>
      <c r="O2636" s="496"/>
      <c r="P2636" s="496"/>
      <c r="Q2636" s="496"/>
      <c r="R2636" s="496"/>
      <c r="S2636" s="496"/>
      <c r="T2636" s="496"/>
      <c r="U2636" s="496"/>
    </row>
    <row r="2637" spans="1:21">
      <c r="A2637" s="171">
        <v>161</v>
      </c>
      <c r="B2637" s="162"/>
      <c r="C2637" s="54" t="s">
        <v>3150</v>
      </c>
      <c r="D2637" s="171" t="s">
        <v>122</v>
      </c>
      <c r="E2637" s="171">
        <v>1</v>
      </c>
      <c r="F2637" s="171">
        <v>5239.53</v>
      </c>
      <c r="G2637" s="503">
        <f t="shared" si="140"/>
        <v>5239.53</v>
      </c>
      <c r="H2637" s="504"/>
      <c r="I2637" s="504"/>
      <c r="J2637" s="504"/>
      <c r="K2637" s="504"/>
      <c r="L2637" s="503">
        <f t="shared" si="139"/>
        <v>5239.53</v>
      </c>
      <c r="M2637" s="496"/>
      <c r="N2637" s="496"/>
      <c r="O2637" s="496"/>
      <c r="P2637" s="496"/>
      <c r="Q2637" s="496"/>
      <c r="R2637" s="496"/>
      <c r="S2637" s="496"/>
      <c r="T2637" s="496"/>
      <c r="U2637" s="496"/>
    </row>
    <row r="2638" spans="1:21">
      <c r="A2638" s="171">
        <v>162</v>
      </c>
      <c r="B2638" s="162"/>
      <c r="C2638" s="54" t="s">
        <v>3151</v>
      </c>
      <c r="D2638" s="171" t="s">
        <v>122</v>
      </c>
      <c r="E2638" s="171">
        <v>1</v>
      </c>
      <c r="F2638" s="171">
        <v>5239.53</v>
      </c>
      <c r="G2638" s="503">
        <f t="shared" si="140"/>
        <v>5239.53</v>
      </c>
      <c r="H2638" s="504"/>
      <c r="I2638" s="504"/>
      <c r="J2638" s="504"/>
      <c r="K2638" s="504"/>
      <c r="L2638" s="503">
        <f t="shared" si="139"/>
        <v>5239.53</v>
      </c>
      <c r="M2638" s="496"/>
      <c r="N2638" s="496"/>
      <c r="O2638" s="496"/>
      <c r="P2638" s="496"/>
      <c r="Q2638" s="496"/>
      <c r="R2638" s="496"/>
      <c r="S2638" s="496"/>
      <c r="T2638" s="496"/>
      <c r="U2638" s="496"/>
    </row>
    <row r="2639" spans="1:21">
      <c r="A2639" s="171">
        <v>163</v>
      </c>
      <c r="B2639" s="162"/>
      <c r="C2639" s="54" t="s">
        <v>3152</v>
      </c>
      <c r="D2639" s="171" t="s">
        <v>122</v>
      </c>
      <c r="E2639" s="171">
        <v>1</v>
      </c>
      <c r="F2639" s="171">
        <v>5239.53</v>
      </c>
      <c r="G2639" s="503">
        <f t="shared" si="140"/>
        <v>5239.53</v>
      </c>
      <c r="H2639" s="504"/>
      <c r="I2639" s="504"/>
      <c r="J2639" s="504"/>
      <c r="K2639" s="504"/>
      <c r="L2639" s="503">
        <f t="shared" si="139"/>
        <v>5239.53</v>
      </c>
      <c r="M2639" s="496"/>
      <c r="N2639" s="496"/>
      <c r="O2639" s="496"/>
      <c r="P2639" s="496"/>
      <c r="Q2639" s="496"/>
      <c r="R2639" s="496"/>
      <c r="S2639" s="496"/>
      <c r="T2639" s="496"/>
      <c r="U2639" s="496"/>
    </row>
    <row r="2640" spans="1:21">
      <c r="A2640" s="171">
        <v>164</v>
      </c>
      <c r="B2640" s="162"/>
      <c r="C2640" s="54" t="s">
        <v>3153</v>
      </c>
      <c r="D2640" s="171" t="s">
        <v>122</v>
      </c>
      <c r="E2640" s="171">
        <v>1</v>
      </c>
      <c r="F2640" s="171">
        <v>5239.53</v>
      </c>
      <c r="G2640" s="503">
        <f t="shared" si="140"/>
        <v>5239.53</v>
      </c>
      <c r="H2640" s="504"/>
      <c r="I2640" s="504"/>
      <c r="J2640" s="504"/>
      <c r="K2640" s="504"/>
      <c r="L2640" s="503">
        <f t="shared" si="139"/>
        <v>5239.53</v>
      </c>
      <c r="M2640" s="496"/>
      <c r="N2640" s="496"/>
      <c r="O2640" s="496"/>
      <c r="P2640" s="496"/>
      <c r="Q2640" s="496"/>
      <c r="R2640" s="496"/>
      <c r="S2640" s="496"/>
      <c r="T2640" s="496"/>
      <c r="U2640" s="496"/>
    </row>
    <row r="2641" spans="1:21">
      <c r="A2641" s="171">
        <v>165</v>
      </c>
      <c r="B2641" s="162"/>
      <c r="C2641" s="54" t="s">
        <v>3154</v>
      </c>
      <c r="D2641" s="171" t="s">
        <v>122</v>
      </c>
      <c r="E2641" s="171">
        <v>1</v>
      </c>
      <c r="F2641" s="171">
        <v>5239.53</v>
      </c>
      <c r="G2641" s="503">
        <f t="shared" si="140"/>
        <v>5239.53</v>
      </c>
      <c r="H2641" s="504"/>
      <c r="I2641" s="504"/>
      <c r="J2641" s="504"/>
      <c r="K2641" s="504"/>
      <c r="L2641" s="503">
        <f t="shared" si="139"/>
        <v>5239.53</v>
      </c>
      <c r="M2641" s="496"/>
      <c r="N2641" s="496"/>
      <c r="O2641" s="496"/>
      <c r="P2641" s="496"/>
      <c r="Q2641" s="496"/>
      <c r="R2641" s="496"/>
      <c r="S2641" s="496"/>
      <c r="T2641" s="496"/>
      <c r="U2641" s="496"/>
    </row>
    <row r="2642" spans="1:21">
      <c r="A2642" s="171">
        <v>166</v>
      </c>
      <c r="B2642" s="162"/>
      <c r="C2642" s="54" t="s">
        <v>3155</v>
      </c>
      <c r="D2642" s="171" t="s">
        <v>122</v>
      </c>
      <c r="E2642" s="171">
        <v>1</v>
      </c>
      <c r="F2642" s="171">
        <v>5239.53</v>
      </c>
      <c r="G2642" s="503">
        <f t="shared" si="140"/>
        <v>5239.53</v>
      </c>
      <c r="H2642" s="504"/>
      <c r="I2642" s="504"/>
      <c r="J2642" s="504"/>
      <c r="K2642" s="504"/>
      <c r="L2642" s="503">
        <f t="shared" si="139"/>
        <v>5239.53</v>
      </c>
      <c r="M2642" s="496"/>
      <c r="N2642" s="496"/>
      <c r="O2642" s="496"/>
      <c r="P2642" s="496"/>
      <c r="Q2642" s="496"/>
      <c r="R2642" s="496"/>
      <c r="S2642" s="496"/>
      <c r="T2642" s="496"/>
      <c r="U2642" s="496"/>
    </row>
    <row r="2643" spans="1:21">
      <c r="A2643" s="171">
        <v>167</v>
      </c>
      <c r="B2643" s="162"/>
      <c r="C2643" s="54" t="s">
        <v>3156</v>
      </c>
      <c r="D2643" s="171" t="s">
        <v>122</v>
      </c>
      <c r="E2643" s="171">
        <v>1</v>
      </c>
      <c r="F2643" s="171">
        <v>5239.53</v>
      </c>
      <c r="G2643" s="503">
        <f t="shared" si="140"/>
        <v>5239.53</v>
      </c>
      <c r="H2643" s="504"/>
      <c r="I2643" s="504"/>
      <c r="J2643" s="504"/>
      <c r="K2643" s="504"/>
      <c r="L2643" s="503">
        <f t="shared" si="139"/>
        <v>5239.53</v>
      </c>
      <c r="M2643" s="496"/>
      <c r="N2643" s="496"/>
      <c r="O2643" s="496"/>
      <c r="P2643" s="496"/>
      <c r="Q2643" s="496"/>
      <c r="R2643" s="496"/>
      <c r="S2643" s="496"/>
      <c r="T2643" s="496"/>
      <c r="U2643" s="496"/>
    </row>
    <row r="2644" spans="1:21">
      <c r="A2644" s="171">
        <v>168</v>
      </c>
      <c r="B2644" s="162"/>
      <c r="C2644" s="54" t="s">
        <v>3157</v>
      </c>
      <c r="D2644" s="171" t="s">
        <v>122</v>
      </c>
      <c r="E2644" s="171">
        <v>1</v>
      </c>
      <c r="F2644" s="171">
        <v>5239.53</v>
      </c>
      <c r="G2644" s="503">
        <f t="shared" si="140"/>
        <v>5239.53</v>
      </c>
      <c r="H2644" s="504"/>
      <c r="I2644" s="504"/>
      <c r="J2644" s="504"/>
      <c r="K2644" s="504"/>
      <c r="L2644" s="503">
        <f t="shared" si="139"/>
        <v>5239.53</v>
      </c>
      <c r="M2644" s="496"/>
      <c r="N2644" s="496"/>
      <c r="O2644" s="496"/>
      <c r="P2644" s="496"/>
      <c r="Q2644" s="496"/>
      <c r="R2644" s="496"/>
      <c r="S2644" s="496"/>
      <c r="T2644" s="496"/>
      <c r="U2644" s="496"/>
    </row>
    <row r="2645" spans="1:21">
      <c r="A2645" s="171">
        <v>169</v>
      </c>
      <c r="B2645" s="162"/>
      <c r="C2645" s="54" t="s">
        <v>3158</v>
      </c>
      <c r="D2645" s="171" t="s">
        <v>122</v>
      </c>
      <c r="E2645" s="171">
        <v>1</v>
      </c>
      <c r="F2645" s="171">
        <v>5239.53</v>
      </c>
      <c r="G2645" s="503">
        <f t="shared" si="140"/>
        <v>5239.53</v>
      </c>
      <c r="H2645" s="504"/>
      <c r="I2645" s="504"/>
      <c r="J2645" s="504"/>
      <c r="K2645" s="504"/>
      <c r="L2645" s="503">
        <f t="shared" si="139"/>
        <v>5239.53</v>
      </c>
      <c r="M2645" s="496"/>
      <c r="N2645" s="496"/>
      <c r="O2645" s="496"/>
      <c r="P2645" s="496"/>
      <c r="Q2645" s="496"/>
      <c r="R2645" s="496"/>
      <c r="S2645" s="496"/>
      <c r="T2645" s="496"/>
      <c r="U2645" s="496"/>
    </row>
    <row r="2646" spans="1:21">
      <c r="A2646" s="171">
        <v>170</v>
      </c>
      <c r="B2646" s="162"/>
      <c r="C2646" s="54" t="s">
        <v>3159</v>
      </c>
      <c r="D2646" s="171" t="s">
        <v>122</v>
      </c>
      <c r="E2646" s="171">
        <v>1</v>
      </c>
      <c r="F2646" s="171">
        <v>5239.53</v>
      </c>
      <c r="G2646" s="503">
        <f t="shared" si="140"/>
        <v>5239.53</v>
      </c>
      <c r="H2646" s="504"/>
      <c r="I2646" s="504"/>
      <c r="J2646" s="504"/>
      <c r="K2646" s="504"/>
      <c r="L2646" s="503">
        <f t="shared" si="139"/>
        <v>5239.53</v>
      </c>
      <c r="M2646" s="496"/>
      <c r="N2646" s="496"/>
      <c r="O2646" s="496"/>
      <c r="P2646" s="496"/>
      <c r="Q2646" s="496"/>
      <c r="R2646" s="496"/>
      <c r="S2646" s="496"/>
      <c r="T2646" s="496"/>
      <c r="U2646" s="496"/>
    </row>
    <row r="2647" spans="1:21">
      <c r="A2647" s="171">
        <v>171</v>
      </c>
      <c r="B2647" s="162"/>
      <c r="C2647" s="54" t="s">
        <v>3160</v>
      </c>
      <c r="D2647" s="171" t="s">
        <v>122</v>
      </c>
      <c r="E2647" s="171">
        <v>1</v>
      </c>
      <c r="F2647" s="171">
        <v>2000</v>
      </c>
      <c r="G2647" s="503">
        <f t="shared" si="140"/>
        <v>2000</v>
      </c>
      <c r="H2647" s="504"/>
      <c r="I2647" s="504"/>
      <c r="J2647" s="504"/>
      <c r="K2647" s="504"/>
      <c r="L2647" s="503">
        <f t="shared" si="139"/>
        <v>2000</v>
      </c>
      <c r="M2647" s="496"/>
      <c r="N2647" s="496"/>
      <c r="O2647" s="496"/>
      <c r="P2647" s="496"/>
      <c r="Q2647" s="496"/>
      <c r="R2647" s="496"/>
      <c r="S2647" s="496"/>
      <c r="T2647" s="496"/>
      <c r="U2647" s="496"/>
    </row>
    <row r="2648" spans="1:21">
      <c r="A2648" s="171">
        <v>172</v>
      </c>
      <c r="B2648" s="162"/>
      <c r="C2648" s="54" t="s">
        <v>3161</v>
      </c>
      <c r="D2648" s="171" t="s">
        <v>122</v>
      </c>
      <c r="E2648" s="171">
        <v>1</v>
      </c>
      <c r="F2648" s="171">
        <v>2000</v>
      </c>
      <c r="G2648" s="503">
        <f t="shared" si="140"/>
        <v>2000</v>
      </c>
      <c r="H2648" s="504"/>
      <c r="I2648" s="504"/>
      <c r="J2648" s="504"/>
      <c r="K2648" s="504"/>
      <c r="L2648" s="503">
        <f t="shared" si="139"/>
        <v>2000</v>
      </c>
      <c r="M2648" s="496"/>
      <c r="N2648" s="496"/>
      <c r="O2648" s="496"/>
      <c r="P2648" s="496"/>
      <c r="Q2648" s="496"/>
      <c r="R2648" s="496"/>
      <c r="S2648" s="496"/>
      <c r="T2648" s="496"/>
      <c r="U2648" s="496"/>
    </row>
    <row r="2649" spans="1:21">
      <c r="A2649" s="171">
        <v>173</v>
      </c>
      <c r="B2649" s="162"/>
      <c r="C2649" s="54" t="s">
        <v>3162</v>
      </c>
      <c r="D2649" s="171" t="s">
        <v>122</v>
      </c>
      <c r="E2649" s="171">
        <v>1</v>
      </c>
      <c r="F2649" s="171">
        <v>4500</v>
      </c>
      <c r="G2649" s="503">
        <f t="shared" si="140"/>
        <v>4500</v>
      </c>
      <c r="H2649" s="504"/>
      <c r="I2649" s="504"/>
      <c r="J2649" s="504"/>
      <c r="K2649" s="504"/>
      <c r="L2649" s="503">
        <f t="shared" si="139"/>
        <v>4500</v>
      </c>
      <c r="M2649" s="496"/>
      <c r="N2649" s="496"/>
      <c r="O2649" s="496"/>
      <c r="P2649" s="496"/>
      <c r="Q2649" s="496"/>
      <c r="R2649" s="496"/>
      <c r="S2649" s="496"/>
      <c r="T2649" s="496"/>
      <c r="U2649" s="496"/>
    </row>
    <row r="2650" spans="1:21">
      <c r="A2650" s="171">
        <v>174</v>
      </c>
      <c r="B2650" s="162"/>
      <c r="C2650" s="54" t="s">
        <v>3163</v>
      </c>
      <c r="D2650" s="171" t="s">
        <v>122</v>
      </c>
      <c r="E2650" s="171">
        <v>1</v>
      </c>
      <c r="F2650" s="171">
        <v>350</v>
      </c>
      <c r="G2650" s="503">
        <f t="shared" si="140"/>
        <v>350</v>
      </c>
      <c r="H2650" s="504"/>
      <c r="I2650" s="504"/>
      <c r="J2650" s="504"/>
      <c r="K2650" s="504"/>
      <c r="L2650" s="503">
        <f t="shared" si="139"/>
        <v>350</v>
      </c>
      <c r="M2650" s="496"/>
      <c r="N2650" s="496"/>
      <c r="O2650" s="496"/>
      <c r="P2650" s="496"/>
      <c r="Q2650" s="496"/>
      <c r="R2650" s="496"/>
      <c r="S2650" s="496"/>
      <c r="T2650" s="496"/>
      <c r="U2650" s="496"/>
    </row>
    <row r="2651" spans="1:21">
      <c r="A2651" s="171">
        <v>175</v>
      </c>
      <c r="B2651" s="162"/>
      <c r="C2651" s="54" t="s">
        <v>3164</v>
      </c>
      <c r="D2651" s="171" t="s">
        <v>122</v>
      </c>
      <c r="E2651" s="171">
        <v>2</v>
      </c>
      <c r="F2651" s="171">
        <v>2500</v>
      </c>
      <c r="G2651" s="503">
        <f t="shared" si="140"/>
        <v>5000</v>
      </c>
      <c r="H2651" s="504"/>
      <c r="I2651" s="504"/>
      <c r="J2651" s="504"/>
      <c r="K2651" s="504"/>
      <c r="L2651" s="503">
        <f t="shared" si="139"/>
        <v>5000</v>
      </c>
      <c r="M2651" s="496"/>
      <c r="N2651" s="496"/>
      <c r="O2651" s="496"/>
      <c r="P2651" s="496"/>
      <c r="Q2651" s="496"/>
      <c r="R2651" s="496"/>
      <c r="S2651" s="496"/>
      <c r="T2651" s="496"/>
      <c r="U2651" s="496"/>
    </row>
    <row r="2652" spans="1:21">
      <c r="A2652" s="171">
        <v>176</v>
      </c>
      <c r="B2652" s="162"/>
      <c r="C2652" s="54" t="s">
        <v>3165</v>
      </c>
      <c r="D2652" s="171" t="s">
        <v>122</v>
      </c>
      <c r="E2652" s="171">
        <v>1</v>
      </c>
      <c r="F2652" s="171">
        <v>2000</v>
      </c>
      <c r="G2652" s="503">
        <f t="shared" si="140"/>
        <v>2000</v>
      </c>
      <c r="H2652" s="504"/>
      <c r="I2652" s="504"/>
      <c r="J2652" s="504"/>
      <c r="K2652" s="504"/>
      <c r="L2652" s="503">
        <f t="shared" si="139"/>
        <v>2000</v>
      </c>
      <c r="M2652" s="496"/>
      <c r="N2652" s="496"/>
      <c r="O2652" s="496"/>
      <c r="P2652" s="496"/>
      <c r="Q2652" s="496"/>
      <c r="R2652" s="496"/>
      <c r="S2652" s="496"/>
      <c r="T2652" s="496"/>
      <c r="U2652" s="496"/>
    </row>
    <row r="2653" spans="1:21">
      <c r="A2653" s="171">
        <v>177</v>
      </c>
      <c r="B2653" s="162"/>
      <c r="C2653" s="54" t="s">
        <v>3166</v>
      </c>
      <c r="D2653" s="171" t="s">
        <v>122</v>
      </c>
      <c r="E2653" s="171">
        <v>1</v>
      </c>
      <c r="F2653" s="171">
        <v>1500</v>
      </c>
      <c r="G2653" s="503">
        <f t="shared" si="140"/>
        <v>1500</v>
      </c>
      <c r="H2653" s="504"/>
      <c r="I2653" s="504"/>
      <c r="J2653" s="504"/>
      <c r="K2653" s="504"/>
      <c r="L2653" s="503">
        <f t="shared" si="139"/>
        <v>1500</v>
      </c>
      <c r="M2653" s="496"/>
      <c r="N2653" s="496"/>
      <c r="O2653" s="496"/>
      <c r="P2653" s="496"/>
      <c r="Q2653" s="496"/>
      <c r="R2653" s="496"/>
      <c r="S2653" s="496"/>
      <c r="T2653" s="496"/>
      <c r="U2653" s="496"/>
    </row>
    <row r="2654" spans="1:21">
      <c r="A2654" s="171">
        <v>178</v>
      </c>
      <c r="B2654" s="162"/>
      <c r="C2654" s="54" t="s">
        <v>3167</v>
      </c>
      <c r="D2654" s="171" t="s">
        <v>122</v>
      </c>
      <c r="E2654" s="171">
        <v>1</v>
      </c>
      <c r="F2654" s="171">
        <v>51.04</v>
      </c>
      <c r="G2654" s="503">
        <f t="shared" si="140"/>
        <v>51.04</v>
      </c>
      <c r="H2654" s="504"/>
      <c r="I2654" s="504"/>
      <c r="J2654" s="504"/>
      <c r="K2654" s="504"/>
      <c r="L2654" s="503">
        <f t="shared" si="139"/>
        <v>51.04</v>
      </c>
      <c r="M2654" s="496"/>
      <c r="N2654" s="496"/>
      <c r="O2654" s="496"/>
      <c r="P2654" s="496"/>
      <c r="Q2654" s="496"/>
      <c r="R2654" s="496"/>
      <c r="S2654" s="496"/>
      <c r="T2654" s="496"/>
      <c r="U2654" s="496"/>
    </row>
    <row r="2655" spans="1:21">
      <c r="A2655" s="171">
        <v>179</v>
      </c>
      <c r="B2655" s="162"/>
      <c r="C2655" s="54" t="s">
        <v>3168</v>
      </c>
      <c r="D2655" s="171" t="s">
        <v>122</v>
      </c>
      <c r="E2655" s="171">
        <v>1</v>
      </c>
      <c r="F2655" s="171">
        <v>35</v>
      </c>
      <c r="G2655" s="503">
        <f t="shared" si="140"/>
        <v>35</v>
      </c>
      <c r="H2655" s="504"/>
      <c r="I2655" s="504"/>
      <c r="J2655" s="504"/>
      <c r="K2655" s="504"/>
      <c r="L2655" s="503">
        <f t="shared" si="139"/>
        <v>35</v>
      </c>
      <c r="M2655" s="496"/>
      <c r="N2655" s="496"/>
      <c r="O2655" s="496"/>
      <c r="P2655" s="496"/>
      <c r="Q2655" s="496"/>
      <c r="R2655" s="496"/>
      <c r="S2655" s="496"/>
      <c r="T2655" s="496"/>
      <c r="U2655" s="496"/>
    </row>
    <row r="2656" spans="1:21">
      <c r="A2656" s="171">
        <v>180</v>
      </c>
      <c r="B2656" s="162"/>
      <c r="C2656" s="54" t="s">
        <v>3169</v>
      </c>
      <c r="D2656" s="171" t="s">
        <v>122</v>
      </c>
      <c r="E2656" s="171">
        <v>1</v>
      </c>
      <c r="F2656" s="171">
        <v>20</v>
      </c>
      <c r="G2656" s="503">
        <f t="shared" si="140"/>
        <v>20</v>
      </c>
      <c r="H2656" s="504"/>
      <c r="I2656" s="504"/>
      <c r="J2656" s="504"/>
      <c r="K2656" s="504"/>
      <c r="L2656" s="503">
        <f t="shared" si="139"/>
        <v>20</v>
      </c>
      <c r="M2656" s="496"/>
      <c r="N2656" s="496"/>
      <c r="O2656" s="496"/>
      <c r="P2656" s="496"/>
      <c r="Q2656" s="496"/>
      <c r="R2656" s="496"/>
      <c r="S2656" s="496"/>
      <c r="T2656" s="496"/>
      <c r="U2656" s="496"/>
    </row>
    <row r="2657" spans="1:21">
      <c r="A2657" s="171">
        <v>181</v>
      </c>
      <c r="B2657" s="162"/>
      <c r="C2657" s="54" t="s">
        <v>3170</v>
      </c>
      <c r="D2657" s="171" t="s">
        <v>122</v>
      </c>
      <c r="E2657" s="171">
        <v>1</v>
      </c>
      <c r="F2657" s="171">
        <v>375</v>
      </c>
      <c r="G2657" s="503">
        <f t="shared" si="140"/>
        <v>375</v>
      </c>
      <c r="H2657" s="504"/>
      <c r="I2657" s="504"/>
      <c r="J2657" s="504"/>
      <c r="K2657" s="504"/>
      <c r="L2657" s="503">
        <f t="shared" si="139"/>
        <v>375</v>
      </c>
      <c r="M2657" s="496"/>
      <c r="N2657" s="496"/>
      <c r="O2657" s="496"/>
      <c r="P2657" s="496"/>
      <c r="Q2657" s="496"/>
      <c r="R2657" s="496"/>
      <c r="S2657" s="496"/>
      <c r="T2657" s="496"/>
      <c r="U2657" s="496"/>
    </row>
    <row r="2658" spans="1:21">
      <c r="A2658" s="171">
        <v>182</v>
      </c>
      <c r="B2658" s="162"/>
      <c r="C2658" s="54" t="s">
        <v>3171</v>
      </c>
      <c r="D2658" s="171" t="s">
        <v>122</v>
      </c>
      <c r="E2658" s="171">
        <v>1</v>
      </c>
      <c r="F2658" s="171">
        <v>275</v>
      </c>
      <c r="G2658" s="503">
        <f t="shared" si="140"/>
        <v>275</v>
      </c>
      <c r="H2658" s="504"/>
      <c r="I2658" s="504"/>
      <c r="J2658" s="504"/>
      <c r="K2658" s="504"/>
      <c r="L2658" s="503">
        <f t="shared" si="139"/>
        <v>275</v>
      </c>
      <c r="M2658" s="496"/>
      <c r="N2658" s="496"/>
      <c r="O2658" s="496"/>
      <c r="P2658" s="496"/>
      <c r="Q2658" s="496"/>
      <c r="R2658" s="496"/>
      <c r="S2658" s="496"/>
      <c r="T2658" s="496"/>
      <c r="U2658" s="496"/>
    </row>
    <row r="2659" spans="1:21">
      <c r="A2659" s="171">
        <v>183</v>
      </c>
      <c r="B2659" s="162"/>
      <c r="C2659" s="54" t="s">
        <v>3172</v>
      </c>
      <c r="D2659" s="171" t="s">
        <v>122</v>
      </c>
      <c r="E2659" s="171">
        <v>2</v>
      </c>
      <c r="F2659" s="171">
        <v>650</v>
      </c>
      <c r="G2659" s="503">
        <f t="shared" si="140"/>
        <v>1300</v>
      </c>
      <c r="H2659" s="504"/>
      <c r="I2659" s="504"/>
      <c r="J2659" s="504"/>
      <c r="K2659" s="504"/>
      <c r="L2659" s="503">
        <f t="shared" si="139"/>
        <v>1300</v>
      </c>
      <c r="M2659" s="496"/>
      <c r="N2659" s="496"/>
      <c r="O2659" s="496"/>
      <c r="P2659" s="496"/>
      <c r="Q2659" s="496"/>
      <c r="R2659" s="496"/>
      <c r="S2659" s="496"/>
      <c r="T2659" s="496"/>
      <c r="U2659" s="496"/>
    </row>
    <row r="2660" spans="1:21">
      <c r="A2660" s="171">
        <v>184</v>
      </c>
      <c r="B2660" s="162"/>
      <c r="C2660" s="54" t="s">
        <v>3173</v>
      </c>
      <c r="D2660" s="171" t="s">
        <v>122</v>
      </c>
      <c r="E2660" s="171">
        <v>6</v>
      </c>
      <c r="F2660" s="171">
        <v>175</v>
      </c>
      <c r="G2660" s="503">
        <f t="shared" si="140"/>
        <v>1050</v>
      </c>
      <c r="H2660" s="504"/>
      <c r="I2660" s="504"/>
      <c r="J2660" s="504"/>
      <c r="K2660" s="504"/>
      <c r="L2660" s="503">
        <f t="shared" si="139"/>
        <v>1050</v>
      </c>
      <c r="M2660" s="496"/>
      <c r="N2660" s="496"/>
      <c r="O2660" s="496"/>
      <c r="P2660" s="496"/>
      <c r="Q2660" s="496"/>
      <c r="R2660" s="496"/>
      <c r="S2660" s="496"/>
      <c r="T2660" s="496"/>
      <c r="U2660" s="496"/>
    </row>
    <row r="2661" spans="1:21" ht="25.5">
      <c r="A2661" s="171">
        <v>185</v>
      </c>
      <c r="B2661" s="162"/>
      <c r="C2661" s="16" t="s">
        <v>3174</v>
      </c>
      <c r="D2661" s="171" t="s">
        <v>122</v>
      </c>
      <c r="E2661" s="171">
        <v>1</v>
      </c>
      <c r="F2661" s="171">
        <v>5239.53</v>
      </c>
      <c r="G2661" s="503">
        <f t="shared" si="140"/>
        <v>5239.53</v>
      </c>
      <c r="H2661" s="504"/>
      <c r="I2661" s="504"/>
      <c r="J2661" s="504"/>
      <c r="K2661" s="504"/>
      <c r="L2661" s="503">
        <f t="shared" si="139"/>
        <v>5239.53</v>
      </c>
      <c r="M2661" s="496"/>
      <c r="N2661" s="496"/>
      <c r="O2661" s="496"/>
      <c r="P2661" s="496"/>
      <c r="Q2661" s="496"/>
      <c r="R2661" s="496"/>
      <c r="S2661" s="496"/>
      <c r="T2661" s="496"/>
      <c r="U2661" s="496"/>
    </row>
    <row r="2662" spans="1:21">
      <c r="A2662" s="171">
        <v>186</v>
      </c>
      <c r="B2662" s="162"/>
      <c r="C2662" s="54" t="s">
        <v>3149</v>
      </c>
      <c r="D2662" s="171" t="s">
        <v>122</v>
      </c>
      <c r="E2662" s="171">
        <v>1</v>
      </c>
      <c r="F2662" s="171">
        <v>5239.53</v>
      </c>
      <c r="G2662" s="503">
        <f t="shared" si="140"/>
        <v>5239.53</v>
      </c>
      <c r="H2662" s="504"/>
      <c r="I2662" s="504"/>
      <c r="J2662" s="504"/>
      <c r="K2662" s="504"/>
      <c r="L2662" s="503">
        <f t="shared" si="139"/>
        <v>5239.53</v>
      </c>
      <c r="M2662" s="496"/>
      <c r="N2662" s="496"/>
      <c r="O2662" s="496"/>
      <c r="P2662" s="496"/>
      <c r="Q2662" s="496"/>
      <c r="R2662" s="496"/>
      <c r="S2662" s="496"/>
      <c r="T2662" s="496"/>
      <c r="U2662" s="496"/>
    </row>
    <row r="2663" spans="1:21">
      <c r="A2663" s="171">
        <v>187</v>
      </c>
      <c r="B2663" s="162"/>
      <c r="C2663" s="54" t="s">
        <v>3150</v>
      </c>
      <c r="D2663" s="171" t="s">
        <v>122</v>
      </c>
      <c r="E2663" s="171">
        <v>1</v>
      </c>
      <c r="F2663" s="171">
        <v>5239.53</v>
      </c>
      <c r="G2663" s="503">
        <f t="shared" si="140"/>
        <v>5239.53</v>
      </c>
      <c r="H2663" s="504"/>
      <c r="I2663" s="504"/>
      <c r="J2663" s="504"/>
      <c r="K2663" s="504"/>
      <c r="L2663" s="503">
        <f t="shared" si="139"/>
        <v>5239.53</v>
      </c>
      <c r="M2663" s="496"/>
      <c r="N2663" s="496"/>
      <c r="O2663" s="496"/>
      <c r="P2663" s="496"/>
      <c r="Q2663" s="496"/>
      <c r="R2663" s="496"/>
      <c r="S2663" s="496"/>
      <c r="T2663" s="496"/>
      <c r="U2663" s="496"/>
    </row>
    <row r="2664" spans="1:21">
      <c r="A2664" s="171">
        <v>188</v>
      </c>
      <c r="B2664" s="162"/>
      <c r="C2664" s="54" t="s">
        <v>3175</v>
      </c>
      <c r="D2664" s="171" t="s">
        <v>122</v>
      </c>
      <c r="E2664" s="171">
        <v>1</v>
      </c>
      <c r="F2664" s="171">
        <v>5239.53</v>
      </c>
      <c r="G2664" s="503">
        <f t="shared" si="140"/>
        <v>5239.53</v>
      </c>
      <c r="H2664" s="504"/>
      <c r="I2664" s="504"/>
      <c r="J2664" s="504"/>
      <c r="K2664" s="504"/>
      <c r="L2664" s="503">
        <f t="shared" si="139"/>
        <v>5239.53</v>
      </c>
      <c r="M2664" s="496"/>
      <c r="N2664" s="496"/>
      <c r="O2664" s="496"/>
      <c r="P2664" s="496"/>
      <c r="Q2664" s="496"/>
      <c r="R2664" s="496"/>
      <c r="S2664" s="496"/>
      <c r="T2664" s="496"/>
      <c r="U2664" s="496"/>
    </row>
    <row r="2665" spans="1:21">
      <c r="A2665" s="171">
        <v>189</v>
      </c>
      <c r="B2665" s="162"/>
      <c r="C2665" s="54" t="s">
        <v>3151</v>
      </c>
      <c r="D2665" s="171" t="s">
        <v>122</v>
      </c>
      <c r="E2665" s="171">
        <v>1</v>
      </c>
      <c r="F2665" s="171">
        <v>5239.53</v>
      </c>
      <c r="G2665" s="503">
        <f t="shared" si="140"/>
        <v>5239.53</v>
      </c>
      <c r="H2665" s="504"/>
      <c r="I2665" s="504"/>
      <c r="J2665" s="504"/>
      <c r="K2665" s="504"/>
      <c r="L2665" s="503">
        <f t="shared" si="139"/>
        <v>5239.53</v>
      </c>
      <c r="M2665" s="496"/>
      <c r="N2665" s="496"/>
      <c r="O2665" s="496"/>
      <c r="P2665" s="496"/>
      <c r="Q2665" s="496"/>
      <c r="R2665" s="496"/>
      <c r="S2665" s="496"/>
      <c r="T2665" s="496"/>
      <c r="U2665" s="496"/>
    </row>
    <row r="2666" spans="1:21">
      <c r="A2666" s="171">
        <v>190</v>
      </c>
      <c r="B2666" s="162"/>
      <c r="C2666" s="54" t="s">
        <v>3152</v>
      </c>
      <c r="D2666" s="171" t="s">
        <v>122</v>
      </c>
      <c r="E2666" s="171">
        <v>1</v>
      </c>
      <c r="F2666" s="171">
        <v>5239.53</v>
      </c>
      <c r="G2666" s="503">
        <f t="shared" si="140"/>
        <v>5239.53</v>
      </c>
      <c r="H2666" s="504"/>
      <c r="I2666" s="504"/>
      <c r="J2666" s="504"/>
      <c r="K2666" s="504"/>
      <c r="L2666" s="503">
        <f t="shared" si="139"/>
        <v>5239.53</v>
      </c>
      <c r="M2666" s="496"/>
      <c r="N2666" s="496"/>
      <c r="O2666" s="496"/>
      <c r="P2666" s="496"/>
      <c r="Q2666" s="496"/>
      <c r="R2666" s="496"/>
      <c r="S2666" s="496"/>
      <c r="T2666" s="496"/>
      <c r="U2666" s="496"/>
    </row>
    <row r="2667" spans="1:21">
      <c r="A2667" s="171">
        <v>191</v>
      </c>
      <c r="B2667" s="162"/>
      <c r="C2667" s="54" t="s">
        <v>3153</v>
      </c>
      <c r="D2667" s="171" t="s">
        <v>122</v>
      </c>
      <c r="E2667" s="171">
        <v>1</v>
      </c>
      <c r="F2667" s="171">
        <v>5239.53</v>
      </c>
      <c r="G2667" s="503">
        <f t="shared" si="140"/>
        <v>5239.53</v>
      </c>
      <c r="H2667" s="504"/>
      <c r="I2667" s="504"/>
      <c r="J2667" s="504"/>
      <c r="K2667" s="504"/>
      <c r="L2667" s="503">
        <f t="shared" ref="L2667:L2730" si="141">SUM(G2667:K2667)</f>
        <v>5239.53</v>
      </c>
      <c r="M2667" s="496"/>
      <c r="N2667" s="496"/>
      <c r="O2667" s="496"/>
      <c r="P2667" s="496"/>
      <c r="Q2667" s="496"/>
      <c r="R2667" s="496"/>
      <c r="S2667" s="496"/>
      <c r="T2667" s="496"/>
      <c r="U2667" s="496"/>
    </row>
    <row r="2668" spans="1:21">
      <c r="A2668" s="171">
        <v>192</v>
      </c>
      <c r="B2668" s="162"/>
      <c r="C2668" s="54" t="s">
        <v>3154</v>
      </c>
      <c r="D2668" s="171" t="s">
        <v>122</v>
      </c>
      <c r="E2668" s="171">
        <v>1</v>
      </c>
      <c r="F2668" s="171">
        <v>5239.53</v>
      </c>
      <c r="G2668" s="503">
        <f t="shared" si="140"/>
        <v>5239.53</v>
      </c>
      <c r="H2668" s="504"/>
      <c r="I2668" s="504"/>
      <c r="J2668" s="504"/>
      <c r="K2668" s="504"/>
      <c r="L2668" s="503">
        <f t="shared" si="141"/>
        <v>5239.53</v>
      </c>
      <c r="M2668" s="496"/>
      <c r="N2668" s="496"/>
      <c r="O2668" s="496"/>
      <c r="P2668" s="496"/>
      <c r="Q2668" s="496"/>
      <c r="R2668" s="496"/>
      <c r="S2668" s="496"/>
      <c r="T2668" s="496"/>
      <c r="U2668" s="496"/>
    </row>
    <row r="2669" spans="1:21">
      <c r="A2669" s="171">
        <v>193</v>
      </c>
      <c r="B2669" s="162"/>
      <c r="C2669" s="54" t="s">
        <v>3158</v>
      </c>
      <c r="D2669" s="171" t="s">
        <v>122</v>
      </c>
      <c r="E2669" s="171">
        <v>1</v>
      </c>
      <c r="F2669" s="171">
        <v>5239.53</v>
      </c>
      <c r="G2669" s="503">
        <f t="shared" si="140"/>
        <v>5239.53</v>
      </c>
      <c r="H2669" s="504"/>
      <c r="I2669" s="504"/>
      <c r="J2669" s="504"/>
      <c r="K2669" s="504"/>
      <c r="L2669" s="503">
        <f t="shared" si="141"/>
        <v>5239.53</v>
      </c>
      <c r="M2669" s="496"/>
      <c r="N2669" s="496"/>
      <c r="O2669" s="496"/>
      <c r="P2669" s="496"/>
      <c r="Q2669" s="496"/>
      <c r="R2669" s="496"/>
      <c r="S2669" s="496"/>
      <c r="T2669" s="496"/>
      <c r="U2669" s="496"/>
    </row>
    <row r="2670" spans="1:21">
      <c r="A2670" s="171">
        <v>194</v>
      </c>
      <c r="B2670" s="162"/>
      <c r="C2670" s="54" t="s">
        <v>3155</v>
      </c>
      <c r="D2670" s="171" t="s">
        <v>122</v>
      </c>
      <c r="E2670" s="171">
        <v>1</v>
      </c>
      <c r="F2670" s="171">
        <v>5239.53</v>
      </c>
      <c r="G2670" s="503">
        <f t="shared" si="140"/>
        <v>5239.53</v>
      </c>
      <c r="H2670" s="504"/>
      <c r="I2670" s="504"/>
      <c r="J2670" s="504"/>
      <c r="K2670" s="504"/>
      <c r="L2670" s="503">
        <f t="shared" si="141"/>
        <v>5239.53</v>
      </c>
      <c r="M2670" s="496"/>
      <c r="N2670" s="496"/>
      <c r="O2670" s="496"/>
      <c r="P2670" s="496"/>
      <c r="Q2670" s="496"/>
      <c r="R2670" s="496"/>
      <c r="S2670" s="496"/>
      <c r="T2670" s="496"/>
      <c r="U2670" s="496"/>
    </row>
    <row r="2671" spans="1:21">
      <c r="A2671" s="171">
        <v>195</v>
      </c>
      <c r="B2671" s="162"/>
      <c r="C2671" s="54" t="s">
        <v>3159</v>
      </c>
      <c r="D2671" s="171" t="s">
        <v>122</v>
      </c>
      <c r="E2671" s="171">
        <v>1</v>
      </c>
      <c r="F2671" s="171">
        <v>5239.53</v>
      </c>
      <c r="G2671" s="503">
        <f t="shared" si="140"/>
        <v>5239.53</v>
      </c>
      <c r="H2671" s="504"/>
      <c r="I2671" s="504"/>
      <c r="J2671" s="504"/>
      <c r="K2671" s="504"/>
      <c r="L2671" s="503">
        <f t="shared" si="141"/>
        <v>5239.53</v>
      </c>
      <c r="M2671" s="496"/>
      <c r="N2671" s="496"/>
      <c r="O2671" s="496"/>
      <c r="P2671" s="496"/>
      <c r="Q2671" s="496"/>
      <c r="R2671" s="496"/>
      <c r="S2671" s="496"/>
      <c r="T2671" s="496"/>
      <c r="U2671" s="496"/>
    </row>
    <row r="2672" spans="1:21">
      <c r="A2672" s="171">
        <v>196</v>
      </c>
      <c r="B2672" s="162"/>
      <c r="C2672" s="54" t="s">
        <v>3176</v>
      </c>
      <c r="D2672" s="171" t="s">
        <v>122</v>
      </c>
      <c r="E2672" s="171">
        <v>1</v>
      </c>
      <c r="F2672" s="171">
        <v>5239.53</v>
      </c>
      <c r="G2672" s="503">
        <f t="shared" ref="G2672:G2715" si="142">E2672*F2672</f>
        <v>5239.53</v>
      </c>
      <c r="H2672" s="504"/>
      <c r="I2672" s="504"/>
      <c r="J2672" s="504"/>
      <c r="K2672" s="504"/>
      <c r="L2672" s="503">
        <f t="shared" si="141"/>
        <v>5239.53</v>
      </c>
      <c r="M2672" s="496"/>
      <c r="N2672" s="496"/>
      <c r="O2672" s="496"/>
      <c r="P2672" s="496"/>
      <c r="Q2672" s="496"/>
      <c r="R2672" s="496"/>
      <c r="S2672" s="496"/>
      <c r="T2672" s="496"/>
      <c r="U2672" s="496"/>
    </row>
    <row r="2673" spans="1:21">
      <c r="A2673" s="171">
        <v>197</v>
      </c>
      <c r="B2673" s="162"/>
      <c r="C2673" s="54" t="s">
        <v>3157</v>
      </c>
      <c r="D2673" s="171" t="s">
        <v>122</v>
      </c>
      <c r="E2673" s="171">
        <v>1</v>
      </c>
      <c r="F2673" s="171">
        <v>5239.53</v>
      </c>
      <c r="G2673" s="503">
        <f t="shared" si="142"/>
        <v>5239.53</v>
      </c>
      <c r="H2673" s="504"/>
      <c r="I2673" s="504"/>
      <c r="J2673" s="504"/>
      <c r="K2673" s="504"/>
      <c r="L2673" s="503">
        <f t="shared" si="141"/>
        <v>5239.53</v>
      </c>
      <c r="M2673" s="496"/>
      <c r="N2673" s="496"/>
      <c r="O2673" s="496"/>
      <c r="P2673" s="496"/>
      <c r="Q2673" s="496"/>
      <c r="R2673" s="496"/>
      <c r="S2673" s="496"/>
      <c r="T2673" s="496"/>
      <c r="U2673" s="496"/>
    </row>
    <row r="2674" spans="1:21">
      <c r="A2674" s="171">
        <v>198</v>
      </c>
      <c r="B2674" s="162"/>
      <c r="C2674" s="54" t="s">
        <v>3160</v>
      </c>
      <c r="D2674" s="171" t="s">
        <v>122</v>
      </c>
      <c r="E2674" s="171">
        <v>1</v>
      </c>
      <c r="F2674" s="171">
        <v>2000</v>
      </c>
      <c r="G2674" s="503">
        <f t="shared" si="142"/>
        <v>2000</v>
      </c>
      <c r="H2674" s="504"/>
      <c r="I2674" s="504"/>
      <c r="J2674" s="504"/>
      <c r="K2674" s="504"/>
      <c r="L2674" s="503">
        <f t="shared" si="141"/>
        <v>2000</v>
      </c>
      <c r="M2674" s="496"/>
      <c r="N2674" s="496"/>
      <c r="O2674" s="496"/>
      <c r="P2674" s="496"/>
      <c r="Q2674" s="496"/>
      <c r="R2674" s="496"/>
      <c r="S2674" s="496"/>
      <c r="T2674" s="496"/>
      <c r="U2674" s="496"/>
    </row>
    <row r="2675" spans="1:21">
      <c r="A2675" s="171">
        <v>199</v>
      </c>
      <c r="B2675" s="162"/>
      <c r="C2675" s="54" t="s">
        <v>3177</v>
      </c>
      <c r="D2675" s="171" t="s">
        <v>122</v>
      </c>
      <c r="E2675" s="171">
        <v>1</v>
      </c>
      <c r="F2675" s="171">
        <v>2000</v>
      </c>
      <c r="G2675" s="503">
        <f t="shared" si="142"/>
        <v>2000</v>
      </c>
      <c r="H2675" s="504"/>
      <c r="I2675" s="504"/>
      <c r="J2675" s="504"/>
      <c r="K2675" s="504"/>
      <c r="L2675" s="503">
        <f t="shared" si="141"/>
        <v>2000</v>
      </c>
      <c r="M2675" s="496"/>
      <c r="N2675" s="496"/>
      <c r="O2675" s="496"/>
      <c r="P2675" s="496"/>
      <c r="Q2675" s="496"/>
      <c r="R2675" s="496"/>
      <c r="S2675" s="496"/>
      <c r="T2675" s="496"/>
      <c r="U2675" s="496"/>
    </row>
    <row r="2676" spans="1:21">
      <c r="A2676" s="171">
        <v>200</v>
      </c>
      <c r="B2676" s="162"/>
      <c r="C2676" s="54" t="s">
        <v>3162</v>
      </c>
      <c r="D2676" s="171" t="s">
        <v>122</v>
      </c>
      <c r="E2676" s="171">
        <v>1</v>
      </c>
      <c r="F2676" s="171">
        <v>4500</v>
      </c>
      <c r="G2676" s="503">
        <f t="shared" si="142"/>
        <v>4500</v>
      </c>
      <c r="H2676" s="504"/>
      <c r="I2676" s="504"/>
      <c r="J2676" s="504"/>
      <c r="K2676" s="504"/>
      <c r="L2676" s="503">
        <f t="shared" si="141"/>
        <v>4500</v>
      </c>
      <c r="M2676" s="496"/>
      <c r="N2676" s="496"/>
      <c r="O2676" s="496"/>
      <c r="P2676" s="496"/>
      <c r="Q2676" s="496"/>
      <c r="R2676" s="496"/>
      <c r="S2676" s="496"/>
      <c r="T2676" s="496"/>
      <c r="U2676" s="496"/>
    </row>
    <row r="2677" spans="1:21">
      <c r="A2677" s="171">
        <v>201</v>
      </c>
      <c r="B2677" s="162"/>
      <c r="C2677" s="54" t="s">
        <v>3163</v>
      </c>
      <c r="D2677" s="171" t="s">
        <v>122</v>
      </c>
      <c r="E2677" s="171">
        <v>1</v>
      </c>
      <c r="F2677" s="171">
        <v>350</v>
      </c>
      <c r="G2677" s="503">
        <f t="shared" si="142"/>
        <v>350</v>
      </c>
      <c r="H2677" s="504"/>
      <c r="I2677" s="504"/>
      <c r="J2677" s="504"/>
      <c r="K2677" s="504"/>
      <c r="L2677" s="503">
        <f t="shared" si="141"/>
        <v>350</v>
      </c>
      <c r="M2677" s="496"/>
      <c r="N2677" s="496"/>
      <c r="O2677" s="496"/>
      <c r="P2677" s="496"/>
      <c r="Q2677" s="496"/>
      <c r="R2677" s="496"/>
      <c r="S2677" s="496"/>
      <c r="T2677" s="496"/>
      <c r="U2677" s="496"/>
    </row>
    <row r="2678" spans="1:21">
      <c r="A2678" s="171">
        <v>202</v>
      </c>
      <c r="B2678" s="162"/>
      <c r="C2678" s="54" t="s">
        <v>3164</v>
      </c>
      <c r="D2678" s="171" t="s">
        <v>122</v>
      </c>
      <c r="E2678" s="171">
        <v>2</v>
      </c>
      <c r="F2678" s="171">
        <v>2500</v>
      </c>
      <c r="G2678" s="503">
        <f t="shared" si="142"/>
        <v>5000</v>
      </c>
      <c r="H2678" s="504"/>
      <c r="I2678" s="504"/>
      <c r="J2678" s="504"/>
      <c r="K2678" s="504"/>
      <c r="L2678" s="503">
        <f t="shared" si="141"/>
        <v>5000</v>
      </c>
      <c r="M2678" s="496"/>
      <c r="N2678" s="496"/>
      <c r="O2678" s="496"/>
      <c r="P2678" s="496"/>
      <c r="Q2678" s="496"/>
      <c r="R2678" s="496"/>
      <c r="S2678" s="496"/>
      <c r="T2678" s="496"/>
      <c r="U2678" s="496"/>
    </row>
    <row r="2679" spans="1:21">
      <c r="A2679" s="171">
        <v>203</v>
      </c>
      <c r="B2679" s="162"/>
      <c r="C2679" s="54" t="s">
        <v>3165</v>
      </c>
      <c r="D2679" s="171" t="s">
        <v>122</v>
      </c>
      <c r="E2679" s="171">
        <v>1</v>
      </c>
      <c r="F2679" s="171">
        <v>2000</v>
      </c>
      <c r="G2679" s="503">
        <f t="shared" si="142"/>
        <v>2000</v>
      </c>
      <c r="H2679" s="504"/>
      <c r="I2679" s="504"/>
      <c r="J2679" s="504"/>
      <c r="K2679" s="504"/>
      <c r="L2679" s="503">
        <f t="shared" si="141"/>
        <v>2000</v>
      </c>
      <c r="M2679" s="496"/>
      <c r="N2679" s="496"/>
      <c r="O2679" s="496"/>
      <c r="P2679" s="496"/>
      <c r="Q2679" s="496"/>
      <c r="R2679" s="496"/>
      <c r="S2679" s="496"/>
      <c r="T2679" s="496"/>
      <c r="U2679" s="496"/>
    </row>
    <row r="2680" spans="1:21">
      <c r="A2680" s="171">
        <v>204</v>
      </c>
      <c r="B2680" s="162"/>
      <c r="C2680" s="54" t="s">
        <v>3166</v>
      </c>
      <c r="D2680" s="171" t="s">
        <v>122</v>
      </c>
      <c r="E2680" s="171">
        <v>1</v>
      </c>
      <c r="F2680" s="171">
        <v>1500</v>
      </c>
      <c r="G2680" s="503">
        <f t="shared" si="142"/>
        <v>1500</v>
      </c>
      <c r="H2680" s="504"/>
      <c r="I2680" s="504"/>
      <c r="J2680" s="504"/>
      <c r="K2680" s="504"/>
      <c r="L2680" s="503">
        <f t="shared" si="141"/>
        <v>1500</v>
      </c>
      <c r="M2680" s="496"/>
      <c r="N2680" s="496"/>
      <c r="O2680" s="496"/>
      <c r="P2680" s="496"/>
      <c r="Q2680" s="496"/>
      <c r="R2680" s="496"/>
      <c r="S2680" s="496"/>
      <c r="T2680" s="496"/>
      <c r="U2680" s="496"/>
    </row>
    <row r="2681" spans="1:21">
      <c r="A2681" s="171">
        <v>205</v>
      </c>
      <c r="B2681" s="162"/>
      <c r="C2681" s="54" t="s">
        <v>3172</v>
      </c>
      <c r="D2681" s="171" t="s">
        <v>122</v>
      </c>
      <c r="E2681" s="171">
        <v>1</v>
      </c>
      <c r="F2681" s="171">
        <v>51.04</v>
      </c>
      <c r="G2681" s="503">
        <f t="shared" si="142"/>
        <v>51.04</v>
      </c>
      <c r="H2681" s="504"/>
      <c r="I2681" s="504"/>
      <c r="J2681" s="504"/>
      <c r="K2681" s="504"/>
      <c r="L2681" s="503">
        <f t="shared" si="141"/>
        <v>51.04</v>
      </c>
      <c r="M2681" s="496"/>
      <c r="N2681" s="496"/>
      <c r="O2681" s="496"/>
      <c r="P2681" s="496"/>
      <c r="Q2681" s="496"/>
      <c r="R2681" s="496"/>
      <c r="S2681" s="496"/>
      <c r="T2681" s="496"/>
      <c r="U2681" s="496"/>
    </row>
    <row r="2682" spans="1:21">
      <c r="A2682" s="171">
        <v>206</v>
      </c>
      <c r="B2682" s="162"/>
      <c r="C2682" s="54" t="s">
        <v>3168</v>
      </c>
      <c r="D2682" s="171" t="s">
        <v>122</v>
      </c>
      <c r="E2682" s="171">
        <v>1</v>
      </c>
      <c r="F2682" s="171">
        <v>35</v>
      </c>
      <c r="G2682" s="503">
        <f t="shared" si="142"/>
        <v>35</v>
      </c>
      <c r="H2682" s="504"/>
      <c r="I2682" s="504"/>
      <c r="J2682" s="504"/>
      <c r="K2682" s="504"/>
      <c r="L2682" s="503">
        <f t="shared" si="141"/>
        <v>35</v>
      </c>
      <c r="M2682" s="496"/>
      <c r="N2682" s="496"/>
      <c r="O2682" s="496"/>
      <c r="P2682" s="496"/>
      <c r="Q2682" s="496"/>
      <c r="R2682" s="496"/>
      <c r="S2682" s="496"/>
      <c r="T2682" s="496"/>
      <c r="U2682" s="496"/>
    </row>
    <row r="2683" spans="1:21">
      <c r="A2683" s="171">
        <v>207</v>
      </c>
      <c r="B2683" s="162"/>
      <c r="C2683" s="54" t="s">
        <v>3169</v>
      </c>
      <c r="D2683" s="171" t="s">
        <v>122</v>
      </c>
      <c r="E2683" s="171">
        <v>1</v>
      </c>
      <c r="F2683" s="171">
        <v>20</v>
      </c>
      <c r="G2683" s="503">
        <f t="shared" si="142"/>
        <v>20</v>
      </c>
      <c r="H2683" s="504"/>
      <c r="I2683" s="504"/>
      <c r="J2683" s="504"/>
      <c r="K2683" s="504"/>
      <c r="L2683" s="503">
        <f t="shared" si="141"/>
        <v>20</v>
      </c>
      <c r="M2683" s="496"/>
      <c r="N2683" s="496"/>
      <c r="O2683" s="496"/>
      <c r="P2683" s="496"/>
      <c r="Q2683" s="496"/>
      <c r="R2683" s="496"/>
      <c r="S2683" s="496"/>
      <c r="T2683" s="496"/>
      <c r="U2683" s="496"/>
    </row>
    <row r="2684" spans="1:21">
      <c r="A2684" s="171">
        <v>208</v>
      </c>
      <c r="B2684" s="162"/>
      <c r="C2684" s="54" t="s">
        <v>3170</v>
      </c>
      <c r="D2684" s="171" t="s">
        <v>122</v>
      </c>
      <c r="E2684" s="171">
        <v>1</v>
      </c>
      <c r="F2684" s="171">
        <v>375</v>
      </c>
      <c r="G2684" s="503">
        <f t="shared" si="142"/>
        <v>375</v>
      </c>
      <c r="H2684" s="504"/>
      <c r="I2684" s="504"/>
      <c r="J2684" s="504"/>
      <c r="K2684" s="504"/>
      <c r="L2684" s="503">
        <f t="shared" si="141"/>
        <v>375</v>
      </c>
      <c r="M2684" s="496"/>
      <c r="N2684" s="496"/>
      <c r="O2684" s="496"/>
      <c r="P2684" s="496"/>
      <c r="Q2684" s="496"/>
      <c r="R2684" s="496"/>
      <c r="S2684" s="496"/>
      <c r="T2684" s="496"/>
      <c r="U2684" s="496"/>
    </row>
    <row r="2685" spans="1:21">
      <c r="A2685" s="171">
        <v>209</v>
      </c>
      <c r="B2685" s="162"/>
      <c r="C2685" s="54" t="s">
        <v>3171</v>
      </c>
      <c r="D2685" s="171" t="s">
        <v>122</v>
      </c>
      <c r="E2685" s="171">
        <v>1</v>
      </c>
      <c r="F2685" s="171">
        <v>275</v>
      </c>
      <c r="G2685" s="503">
        <f t="shared" si="142"/>
        <v>275</v>
      </c>
      <c r="H2685" s="504"/>
      <c r="I2685" s="504"/>
      <c r="J2685" s="504"/>
      <c r="K2685" s="504"/>
      <c r="L2685" s="503">
        <f t="shared" si="141"/>
        <v>275</v>
      </c>
      <c r="M2685" s="496"/>
      <c r="N2685" s="496"/>
      <c r="O2685" s="496"/>
      <c r="P2685" s="496"/>
      <c r="Q2685" s="496"/>
      <c r="R2685" s="496"/>
      <c r="S2685" s="496"/>
      <c r="T2685" s="496"/>
      <c r="U2685" s="496"/>
    </row>
    <row r="2686" spans="1:21">
      <c r="A2686" s="171">
        <v>210</v>
      </c>
      <c r="B2686" s="162"/>
      <c r="C2686" s="54" t="s">
        <v>3172</v>
      </c>
      <c r="D2686" s="171" t="s">
        <v>122</v>
      </c>
      <c r="E2686" s="171">
        <v>2</v>
      </c>
      <c r="F2686" s="171">
        <v>650</v>
      </c>
      <c r="G2686" s="503">
        <f t="shared" si="142"/>
        <v>1300</v>
      </c>
      <c r="H2686" s="504"/>
      <c r="I2686" s="504"/>
      <c r="J2686" s="504"/>
      <c r="K2686" s="504"/>
      <c r="L2686" s="503">
        <f t="shared" si="141"/>
        <v>1300</v>
      </c>
      <c r="M2686" s="496"/>
      <c r="N2686" s="496"/>
      <c r="O2686" s="496"/>
      <c r="P2686" s="496"/>
      <c r="Q2686" s="496"/>
      <c r="R2686" s="496"/>
      <c r="S2686" s="496"/>
      <c r="T2686" s="496"/>
      <c r="U2686" s="496"/>
    </row>
    <row r="2687" spans="1:21">
      <c r="A2687" s="171">
        <v>211</v>
      </c>
      <c r="B2687" s="162"/>
      <c r="C2687" s="54" t="s">
        <v>3173</v>
      </c>
      <c r="D2687" s="171" t="s">
        <v>122</v>
      </c>
      <c r="E2687" s="171">
        <v>6</v>
      </c>
      <c r="F2687" s="171">
        <v>175</v>
      </c>
      <c r="G2687" s="503">
        <f t="shared" si="142"/>
        <v>1050</v>
      </c>
      <c r="H2687" s="504"/>
      <c r="I2687" s="504"/>
      <c r="J2687" s="504"/>
      <c r="K2687" s="504"/>
      <c r="L2687" s="503">
        <f t="shared" si="141"/>
        <v>1050</v>
      </c>
      <c r="M2687" s="496"/>
      <c r="N2687" s="496"/>
      <c r="O2687" s="496"/>
      <c r="P2687" s="496"/>
      <c r="Q2687" s="496"/>
      <c r="R2687" s="496"/>
      <c r="S2687" s="496"/>
      <c r="T2687" s="496"/>
      <c r="U2687" s="496"/>
    </row>
    <row r="2688" spans="1:21" ht="38.25">
      <c r="A2688" s="171">
        <v>212</v>
      </c>
      <c r="B2688" s="162"/>
      <c r="C2688" s="54" t="s">
        <v>3178</v>
      </c>
      <c r="D2688" s="171" t="s">
        <v>122</v>
      </c>
      <c r="E2688" s="171">
        <v>1</v>
      </c>
      <c r="F2688" s="171">
        <v>3650</v>
      </c>
      <c r="G2688" s="503">
        <f t="shared" si="142"/>
        <v>3650</v>
      </c>
      <c r="H2688" s="504"/>
      <c r="I2688" s="504"/>
      <c r="J2688" s="504"/>
      <c r="K2688" s="504"/>
      <c r="L2688" s="503">
        <f t="shared" si="141"/>
        <v>3650</v>
      </c>
      <c r="M2688" s="496"/>
      <c r="N2688" s="496"/>
      <c r="O2688" s="496"/>
      <c r="P2688" s="496"/>
      <c r="Q2688" s="496"/>
      <c r="R2688" s="496"/>
      <c r="S2688" s="496"/>
      <c r="T2688" s="496"/>
      <c r="U2688" s="496"/>
    </row>
    <row r="2689" spans="1:21" ht="25.5">
      <c r="A2689" s="171">
        <v>213</v>
      </c>
      <c r="B2689" s="162"/>
      <c r="C2689" s="54" t="s">
        <v>3179</v>
      </c>
      <c r="D2689" s="171" t="s">
        <v>122</v>
      </c>
      <c r="E2689" s="171">
        <v>1</v>
      </c>
      <c r="F2689" s="171">
        <v>3250</v>
      </c>
      <c r="G2689" s="503">
        <f t="shared" si="142"/>
        <v>3250</v>
      </c>
      <c r="H2689" s="504"/>
      <c r="I2689" s="504"/>
      <c r="J2689" s="504"/>
      <c r="K2689" s="504"/>
      <c r="L2689" s="503">
        <f t="shared" si="141"/>
        <v>3250</v>
      </c>
      <c r="M2689" s="496"/>
      <c r="N2689" s="496"/>
      <c r="O2689" s="496"/>
      <c r="P2689" s="496"/>
      <c r="Q2689" s="496"/>
      <c r="R2689" s="496"/>
      <c r="S2689" s="496"/>
      <c r="T2689" s="496"/>
      <c r="U2689" s="496"/>
    </row>
    <row r="2690" spans="1:21" ht="25.5">
      <c r="A2690" s="171">
        <v>214</v>
      </c>
      <c r="B2690" s="162"/>
      <c r="C2690" s="54" t="s">
        <v>3180</v>
      </c>
      <c r="D2690" s="171" t="s">
        <v>122</v>
      </c>
      <c r="E2690" s="171">
        <v>1</v>
      </c>
      <c r="F2690" s="171">
        <v>4650</v>
      </c>
      <c r="G2690" s="503">
        <f t="shared" si="142"/>
        <v>4650</v>
      </c>
      <c r="H2690" s="504"/>
      <c r="I2690" s="504"/>
      <c r="J2690" s="504"/>
      <c r="K2690" s="504"/>
      <c r="L2690" s="503">
        <f t="shared" si="141"/>
        <v>4650</v>
      </c>
      <c r="M2690" s="496"/>
      <c r="N2690" s="496"/>
      <c r="O2690" s="496"/>
      <c r="P2690" s="496"/>
      <c r="Q2690" s="496"/>
      <c r="R2690" s="496"/>
      <c r="S2690" s="496"/>
      <c r="T2690" s="496"/>
      <c r="U2690" s="496"/>
    </row>
    <row r="2691" spans="1:21" ht="25.5">
      <c r="A2691" s="171">
        <v>215</v>
      </c>
      <c r="B2691" s="162"/>
      <c r="C2691" s="54" t="s">
        <v>3181</v>
      </c>
      <c r="D2691" s="171" t="s">
        <v>122</v>
      </c>
      <c r="E2691" s="171">
        <v>1</v>
      </c>
      <c r="F2691" s="171">
        <v>4250</v>
      </c>
      <c r="G2691" s="503">
        <f t="shared" si="142"/>
        <v>4250</v>
      </c>
      <c r="H2691" s="504"/>
      <c r="I2691" s="504"/>
      <c r="J2691" s="504"/>
      <c r="K2691" s="504"/>
      <c r="L2691" s="503">
        <f t="shared" si="141"/>
        <v>4250</v>
      </c>
      <c r="M2691" s="496"/>
      <c r="N2691" s="496"/>
      <c r="O2691" s="496"/>
      <c r="P2691" s="496"/>
      <c r="Q2691" s="496"/>
      <c r="R2691" s="496"/>
      <c r="S2691" s="496"/>
      <c r="T2691" s="496"/>
      <c r="U2691" s="496"/>
    </row>
    <row r="2692" spans="1:21" ht="25.5">
      <c r="A2692" s="171">
        <v>216</v>
      </c>
      <c r="B2692" s="162"/>
      <c r="C2692" s="54" t="s">
        <v>3182</v>
      </c>
      <c r="D2692" s="171" t="s">
        <v>122</v>
      </c>
      <c r="E2692" s="171">
        <v>1</v>
      </c>
      <c r="F2692" s="171">
        <v>1200</v>
      </c>
      <c r="G2692" s="503">
        <f t="shared" si="142"/>
        <v>1200</v>
      </c>
      <c r="H2692" s="504"/>
      <c r="I2692" s="504"/>
      <c r="J2692" s="504"/>
      <c r="K2692" s="504"/>
      <c r="L2692" s="503">
        <f t="shared" si="141"/>
        <v>1200</v>
      </c>
      <c r="M2692" s="496"/>
      <c r="N2692" s="496"/>
      <c r="O2692" s="496"/>
      <c r="P2692" s="496"/>
      <c r="Q2692" s="496"/>
      <c r="R2692" s="496"/>
      <c r="S2692" s="496"/>
      <c r="T2692" s="496"/>
      <c r="U2692" s="496"/>
    </row>
    <row r="2693" spans="1:21" ht="25.5">
      <c r="A2693" s="171">
        <v>217</v>
      </c>
      <c r="B2693" s="162"/>
      <c r="C2693" s="54" t="s">
        <v>3183</v>
      </c>
      <c r="D2693" s="171" t="s">
        <v>122</v>
      </c>
      <c r="E2693" s="171">
        <v>1</v>
      </c>
      <c r="F2693" s="171">
        <v>1200</v>
      </c>
      <c r="G2693" s="503">
        <f t="shared" si="142"/>
        <v>1200</v>
      </c>
      <c r="H2693" s="504"/>
      <c r="I2693" s="504"/>
      <c r="J2693" s="504"/>
      <c r="K2693" s="504"/>
      <c r="L2693" s="503">
        <f t="shared" si="141"/>
        <v>1200</v>
      </c>
      <c r="M2693" s="496"/>
      <c r="N2693" s="496"/>
      <c r="O2693" s="496"/>
      <c r="P2693" s="496"/>
      <c r="Q2693" s="496"/>
      <c r="R2693" s="496"/>
      <c r="S2693" s="496"/>
      <c r="T2693" s="496"/>
      <c r="U2693" s="496"/>
    </row>
    <row r="2694" spans="1:21" ht="25.5">
      <c r="A2694" s="171">
        <v>218</v>
      </c>
      <c r="B2694" s="162"/>
      <c r="C2694" s="54" t="s">
        <v>3184</v>
      </c>
      <c r="D2694" s="171" t="s">
        <v>122</v>
      </c>
      <c r="E2694" s="171">
        <v>1</v>
      </c>
      <c r="F2694" s="171">
        <v>2400</v>
      </c>
      <c r="G2694" s="503">
        <f t="shared" si="142"/>
        <v>2400</v>
      </c>
      <c r="H2694" s="504"/>
      <c r="I2694" s="504"/>
      <c r="J2694" s="504"/>
      <c r="K2694" s="504"/>
      <c r="L2694" s="503">
        <f t="shared" si="141"/>
        <v>2400</v>
      </c>
      <c r="M2694" s="496"/>
      <c r="N2694" s="496"/>
      <c r="O2694" s="496"/>
      <c r="P2694" s="496"/>
      <c r="Q2694" s="496"/>
      <c r="R2694" s="496"/>
      <c r="S2694" s="496"/>
      <c r="T2694" s="496"/>
      <c r="U2694" s="496"/>
    </row>
    <row r="2695" spans="1:21" ht="25.5">
      <c r="A2695" s="171">
        <v>219</v>
      </c>
      <c r="B2695" s="162"/>
      <c r="C2695" s="54" t="s">
        <v>3185</v>
      </c>
      <c r="D2695" s="171" t="s">
        <v>122</v>
      </c>
      <c r="E2695" s="171">
        <v>1</v>
      </c>
      <c r="F2695" s="171">
        <v>2400</v>
      </c>
      <c r="G2695" s="503">
        <f t="shared" si="142"/>
        <v>2400</v>
      </c>
      <c r="H2695" s="504"/>
      <c r="I2695" s="504"/>
      <c r="J2695" s="504"/>
      <c r="K2695" s="504"/>
      <c r="L2695" s="503">
        <f t="shared" si="141"/>
        <v>2400</v>
      </c>
      <c r="M2695" s="496"/>
      <c r="N2695" s="496"/>
      <c r="O2695" s="496"/>
      <c r="P2695" s="496"/>
      <c r="Q2695" s="496"/>
      <c r="R2695" s="496"/>
      <c r="S2695" s="496"/>
      <c r="T2695" s="496"/>
      <c r="U2695" s="496"/>
    </row>
    <row r="2696" spans="1:21" ht="38.25">
      <c r="A2696" s="171">
        <v>220</v>
      </c>
      <c r="B2696" s="162"/>
      <c r="C2696" s="54" t="s">
        <v>3186</v>
      </c>
      <c r="D2696" s="171" t="s">
        <v>122</v>
      </c>
      <c r="E2696" s="171">
        <v>1</v>
      </c>
      <c r="F2696" s="171">
        <v>3650</v>
      </c>
      <c r="G2696" s="503">
        <f t="shared" si="142"/>
        <v>3650</v>
      </c>
      <c r="H2696" s="504"/>
      <c r="I2696" s="504"/>
      <c r="J2696" s="504"/>
      <c r="K2696" s="504"/>
      <c r="L2696" s="503">
        <f t="shared" si="141"/>
        <v>3650</v>
      </c>
      <c r="M2696" s="496"/>
      <c r="N2696" s="496"/>
      <c r="O2696" s="496"/>
      <c r="P2696" s="496"/>
      <c r="Q2696" s="496"/>
      <c r="R2696" s="496"/>
      <c r="S2696" s="496"/>
      <c r="T2696" s="496"/>
      <c r="U2696" s="496"/>
    </row>
    <row r="2697" spans="1:21" ht="25.5">
      <c r="A2697" s="171">
        <v>221</v>
      </c>
      <c r="B2697" s="162"/>
      <c r="C2697" s="54" t="s">
        <v>3179</v>
      </c>
      <c r="D2697" s="171" t="s">
        <v>122</v>
      </c>
      <c r="E2697" s="171">
        <v>1</v>
      </c>
      <c r="F2697" s="171">
        <v>3250</v>
      </c>
      <c r="G2697" s="503">
        <f t="shared" si="142"/>
        <v>3250</v>
      </c>
      <c r="H2697" s="504"/>
      <c r="I2697" s="504"/>
      <c r="J2697" s="504"/>
      <c r="K2697" s="504"/>
      <c r="L2697" s="503">
        <f t="shared" si="141"/>
        <v>3250</v>
      </c>
      <c r="M2697" s="496"/>
      <c r="N2697" s="496"/>
      <c r="O2697" s="496"/>
      <c r="P2697" s="496"/>
      <c r="Q2697" s="496"/>
      <c r="R2697" s="496"/>
      <c r="S2697" s="496"/>
      <c r="T2697" s="496"/>
      <c r="U2697" s="496"/>
    </row>
    <row r="2698" spans="1:21" ht="25.5">
      <c r="A2698" s="171">
        <v>222</v>
      </c>
      <c r="B2698" s="162"/>
      <c r="C2698" s="54" t="s">
        <v>3180</v>
      </c>
      <c r="D2698" s="171" t="s">
        <v>122</v>
      </c>
      <c r="E2698" s="171">
        <v>1</v>
      </c>
      <c r="F2698" s="171">
        <v>4650</v>
      </c>
      <c r="G2698" s="503">
        <f t="shared" si="142"/>
        <v>4650</v>
      </c>
      <c r="H2698" s="504"/>
      <c r="I2698" s="504"/>
      <c r="J2698" s="504"/>
      <c r="K2698" s="504"/>
      <c r="L2698" s="503">
        <f t="shared" si="141"/>
        <v>4650</v>
      </c>
      <c r="M2698" s="496"/>
      <c r="N2698" s="496"/>
      <c r="O2698" s="496"/>
      <c r="P2698" s="496"/>
      <c r="Q2698" s="496"/>
      <c r="R2698" s="496"/>
      <c r="S2698" s="496"/>
      <c r="T2698" s="496"/>
      <c r="U2698" s="496"/>
    </row>
    <row r="2699" spans="1:21" ht="25.5">
      <c r="A2699" s="171">
        <v>223</v>
      </c>
      <c r="B2699" s="162"/>
      <c r="C2699" s="54" t="s">
        <v>3181</v>
      </c>
      <c r="D2699" s="171" t="s">
        <v>122</v>
      </c>
      <c r="E2699" s="171">
        <v>1</v>
      </c>
      <c r="F2699" s="171">
        <v>4250</v>
      </c>
      <c r="G2699" s="503">
        <f t="shared" si="142"/>
        <v>4250</v>
      </c>
      <c r="H2699" s="504"/>
      <c r="I2699" s="504"/>
      <c r="J2699" s="504"/>
      <c r="K2699" s="504"/>
      <c r="L2699" s="503">
        <f t="shared" si="141"/>
        <v>4250</v>
      </c>
      <c r="M2699" s="496"/>
      <c r="N2699" s="496"/>
      <c r="O2699" s="496"/>
      <c r="P2699" s="496"/>
      <c r="Q2699" s="496"/>
      <c r="R2699" s="496"/>
      <c r="S2699" s="496"/>
      <c r="T2699" s="496"/>
      <c r="U2699" s="496"/>
    </row>
    <row r="2700" spans="1:21" ht="25.5">
      <c r="A2700" s="171">
        <v>224</v>
      </c>
      <c r="B2700" s="162"/>
      <c r="C2700" s="54" t="s">
        <v>3182</v>
      </c>
      <c r="D2700" s="171" t="s">
        <v>122</v>
      </c>
      <c r="E2700" s="171">
        <v>1</v>
      </c>
      <c r="F2700" s="171">
        <v>1200</v>
      </c>
      <c r="G2700" s="503">
        <f t="shared" si="142"/>
        <v>1200</v>
      </c>
      <c r="H2700" s="504"/>
      <c r="I2700" s="504"/>
      <c r="J2700" s="504"/>
      <c r="K2700" s="504"/>
      <c r="L2700" s="503">
        <f t="shared" si="141"/>
        <v>1200</v>
      </c>
      <c r="M2700" s="496"/>
      <c r="N2700" s="496"/>
      <c r="O2700" s="496"/>
      <c r="P2700" s="496"/>
      <c r="Q2700" s="496"/>
      <c r="R2700" s="496"/>
      <c r="S2700" s="496"/>
      <c r="T2700" s="496"/>
      <c r="U2700" s="496"/>
    </row>
    <row r="2701" spans="1:21" ht="25.5">
      <c r="A2701" s="171">
        <v>225</v>
      </c>
      <c r="B2701" s="162"/>
      <c r="C2701" s="54" t="s">
        <v>3183</v>
      </c>
      <c r="D2701" s="171" t="s">
        <v>122</v>
      </c>
      <c r="E2701" s="171">
        <v>1</v>
      </c>
      <c r="F2701" s="171">
        <v>1200</v>
      </c>
      <c r="G2701" s="503">
        <f t="shared" si="142"/>
        <v>1200</v>
      </c>
      <c r="H2701" s="504"/>
      <c r="I2701" s="504"/>
      <c r="J2701" s="504"/>
      <c r="K2701" s="504"/>
      <c r="L2701" s="503">
        <f t="shared" si="141"/>
        <v>1200</v>
      </c>
      <c r="M2701" s="496"/>
      <c r="N2701" s="496"/>
      <c r="O2701" s="496"/>
      <c r="P2701" s="496"/>
      <c r="Q2701" s="496"/>
      <c r="R2701" s="496"/>
      <c r="S2701" s="496"/>
      <c r="T2701" s="496"/>
      <c r="U2701" s="496"/>
    </row>
    <row r="2702" spans="1:21" ht="25.5">
      <c r="A2702" s="171">
        <v>226</v>
      </c>
      <c r="B2702" s="162"/>
      <c r="C2702" s="54" t="s">
        <v>3184</v>
      </c>
      <c r="D2702" s="171" t="s">
        <v>122</v>
      </c>
      <c r="E2702" s="171">
        <v>1</v>
      </c>
      <c r="F2702" s="171">
        <v>2400</v>
      </c>
      <c r="G2702" s="503">
        <f t="shared" si="142"/>
        <v>2400</v>
      </c>
      <c r="H2702" s="504"/>
      <c r="I2702" s="504"/>
      <c r="J2702" s="504"/>
      <c r="K2702" s="504"/>
      <c r="L2702" s="503">
        <f t="shared" si="141"/>
        <v>2400</v>
      </c>
      <c r="M2702" s="496"/>
      <c r="N2702" s="496"/>
      <c r="O2702" s="496"/>
      <c r="P2702" s="496"/>
      <c r="Q2702" s="496"/>
      <c r="R2702" s="496"/>
      <c r="S2702" s="496"/>
      <c r="T2702" s="496"/>
      <c r="U2702" s="496"/>
    </row>
    <row r="2703" spans="1:21" ht="25.5">
      <c r="A2703" s="171">
        <v>227</v>
      </c>
      <c r="B2703" s="162"/>
      <c r="C2703" s="54" t="s">
        <v>3185</v>
      </c>
      <c r="D2703" s="171" t="s">
        <v>122</v>
      </c>
      <c r="E2703" s="171">
        <v>1</v>
      </c>
      <c r="F2703" s="171">
        <v>2400</v>
      </c>
      <c r="G2703" s="503">
        <f t="shared" si="142"/>
        <v>2400</v>
      </c>
      <c r="H2703" s="504"/>
      <c r="I2703" s="504"/>
      <c r="J2703" s="504"/>
      <c r="K2703" s="504"/>
      <c r="L2703" s="503">
        <f t="shared" si="141"/>
        <v>2400</v>
      </c>
      <c r="M2703" s="496"/>
      <c r="N2703" s="496"/>
      <c r="O2703" s="496"/>
      <c r="P2703" s="496"/>
      <c r="Q2703" s="496"/>
      <c r="R2703" s="496"/>
      <c r="S2703" s="496"/>
      <c r="T2703" s="496"/>
      <c r="U2703" s="496"/>
    </row>
    <row r="2704" spans="1:21">
      <c r="A2704" s="171">
        <v>228</v>
      </c>
      <c r="B2704" s="162"/>
      <c r="C2704" s="54" t="s">
        <v>3187</v>
      </c>
      <c r="D2704" s="171" t="s">
        <v>122</v>
      </c>
      <c r="E2704" s="171">
        <v>11</v>
      </c>
      <c r="F2704" s="171">
        <v>905</v>
      </c>
      <c r="G2704" s="503">
        <f t="shared" si="142"/>
        <v>9955</v>
      </c>
      <c r="H2704" s="504"/>
      <c r="I2704" s="504"/>
      <c r="J2704" s="504"/>
      <c r="K2704" s="504"/>
      <c r="L2704" s="503">
        <f t="shared" si="141"/>
        <v>9955</v>
      </c>
      <c r="M2704" s="496"/>
      <c r="N2704" s="496"/>
      <c r="O2704" s="496"/>
      <c r="P2704" s="496"/>
      <c r="Q2704" s="496"/>
      <c r="R2704" s="496"/>
      <c r="S2704" s="496"/>
      <c r="T2704" s="496"/>
      <c r="U2704" s="496"/>
    </row>
    <row r="2705" spans="1:21">
      <c r="A2705" s="171">
        <v>229</v>
      </c>
      <c r="B2705" s="162"/>
      <c r="C2705" s="54" t="s">
        <v>3188</v>
      </c>
      <c r="D2705" s="171" t="s">
        <v>122</v>
      </c>
      <c r="E2705" s="171">
        <v>1</v>
      </c>
      <c r="F2705" s="171">
        <v>1200.92</v>
      </c>
      <c r="G2705" s="503">
        <f t="shared" si="142"/>
        <v>1200.92</v>
      </c>
      <c r="H2705" s="504"/>
      <c r="I2705" s="504"/>
      <c r="J2705" s="504"/>
      <c r="K2705" s="504"/>
      <c r="L2705" s="503">
        <f t="shared" si="141"/>
        <v>1200.92</v>
      </c>
      <c r="M2705" s="496"/>
      <c r="N2705" s="496"/>
      <c r="O2705" s="496"/>
      <c r="P2705" s="496"/>
      <c r="Q2705" s="496"/>
      <c r="R2705" s="496"/>
      <c r="S2705" s="496"/>
      <c r="T2705" s="496"/>
      <c r="U2705" s="496"/>
    </row>
    <row r="2706" spans="1:21">
      <c r="A2706" s="171">
        <v>230</v>
      </c>
      <c r="B2706" s="162"/>
      <c r="C2706" s="54" t="s">
        <v>3189</v>
      </c>
      <c r="D2706" s="171" t="s">
        <v>122</v>
      </c>
      <c r="E2706" s="171">
        <v>1</v>
      </c>
      <c r="F2706" s="171">
        <v>19395</v>
      </c>
      <c r="G2706" s="503">
        <f t="shared" si="142"/>
        <v>19395</v>
      </c>
      <c r="H2706" s="504"/>
      <c r="I2706" s="504"/>
      <c r="J2706" s="504"/>
      <c r="K2706" s="504"/>
      <c r="L2706" s="503">
        <f t="shared" si="141"/>
        <v>19395</v>
      </c>
      <c r="M2706" s="496"/>
      <c r="N2706" s="496"/>
      <c r="O2706" s="496"/>
      <c r="P2706" s="496"/>
      <c r="Q2706" s="496"/>
      <c r="R2706" s="496"/>
      <c r="S2706" s="496"/>
      <c r="T2706" s="496"/>
      <c r="U2706" s="496"/>
    </row>
    <row r="2707" spans="1:21">
      <c r="A2707" s="171">
        <v>231</v>
      </c>
      <c r="B2707" s="162"/>
      <c r="C2707" s="54" t="s">
        <v>3190</v>
      </c>
      <c r="D2707" s="230" t="s">
        <v>122</v>
      </c>
      <c r="E2707" s="230">
        <v>37</v>
      </c>
      <c r="F2707" s="230">
        <v>485</v>
      </c>
      <c r="G2707" s="503">
        <f t="shared" si="142"/>
        <v>17945</v>
      </c>
      <c r="H2707" s="504"/>
      <c r="I2707" s="504"/>
      <c r="J2707" s="504"/>
      <c r="K2707" s="504"/>
      <c r="L2707" s="503">
        <f t="shared" si="141"/>
        <v>17945</v>
      </c>
      <c r="M2707" s="496"/>
      <c r="N2707" s="496"/>
      <c r="O2707" s="496"/>
      <c r="P2707" s="496"/>
      <c r="Q2707" s="496"/>
      <c r="R2707" s="496"/>
      <c r="S2707" s="496"/>
      <c r="T2707" s="496"/>
      <c r="U2707" s="496"/>
    </row>
    <row r="2708" spans="1:21">
      <c r="A2708" s="171">
        <v>232</v>
      </c>
      <c r="B2708" s="162"/>
      <c r="C2708" s="54" t="s">
        <v>3191</v>
      </c>
      <c r="D2708" s="171" t="s">
        <v>122</v>
      </c>
      <c r="E2708" s="171">
        <v>1</v>
      </c>
      <c r="F2708" s="171">
        <v>75270.880000000005</v>
      </c>
      <c r="G2708" s="503">
        <f t="shared" si="142"/>
        <v>75270.880000000005</v>
      </c>
      <c r="H2708" s="504"/>
      <c r="I2708" s="504"/>
      <c r="J2708" s="504"/>
      <c r="K2708" s="504"/>
      <c r="L2708" s="503">
        <f t="shared" si="141"/>
        <v>75270.880000000005</v>
      </c>
      <c r="M2708" s="496"/>
      <c r="N2708" s="496"/>
      <c r="O2708" s="496"/>
      <c r="P2708" s="496"/>
      <c r="Q2708" s="496"/>
      <c r="R2708" s="496"/>
      <c r="S2708" s="496"/>
      <c r="T2708" s="496"/>
      <c r="U2708" s="496"/>
    </row>
    <row r="2709" spans="1:21">
      <c r="A2709" s="171">
        <v>233</v>
      </c>
      <c r="B2709" s="162"/>
      <c r="C2709" s="54" t="s">
        <v>3192</v>
      </c>
      <c r="D2709" s="171" t="s">
        <v>403</v>
      </c>
      <c r="E2709" s="171">
        <v>2</v>
      </c>
      <c r="F2709" s="171">
        <v>15000</v>
      </c>
      <c r="G2709" s="503">
        <f t="shared" si="142"/>
        <v>30000</v>
      </c>
      <c r="H2709" s="504"/>
      <c r="I2709" s="504"/>
      <c r="J2709" s="504"/>
      <c r="K2709" s="504"/>
      <c r="L2709" s="503">
        <f t="shared" si="141"/>
        <v>30000</v>
      </c>
      <c r="M2709" s="496"/>
      <c r="N2709" s="496"/>
      <c r="O2709" s="496"/>
      <c r="P2709" s="496"/>
      <c r="Q2709" s="496"/>
      <c r="R2709" s="496"/>
      <c r="S2709" s="496"/>
      <c r="T2709" s="496"/>
      <c r="U2709" s="496"/>
    </row>
    <row r="2710" spans="1:21">
      <c r="A2710" s="171">
        <v>234</v>
      </c>
      <c r="B2710" s="162"/>
      <c r="C2710" s="54" t="s">
        <v>3193</v>
      </c>
      <c r="D2710" s="171" t="s">
        <v>122</v>
      </c>
      <c r="E2710" s="171">
        <v>3</v>
      </c>
      <c r="F2710" s="171">
        <v>20000</v>
      </c>
      <c r="G2710" s="503">
        <f t="shared" si="142"/>
        <v>60000</v>
      </c>
      <c r="H2710" s="504"/>
      <c r="I2710" s="504"/>
      <c r="J2710" s="504"/>
      <c r="K2710" s="504"/>
      <c r="L2710" s="503">
        <f t="shared" si="141"/>
        <v>60000</v>
      </c>
      <c r="M2710" s="496"/>
      <c r="N2710" s="496"/>
      <c r="O2710" s="496"/>
      <c r="P2710" s="496"/>
      <c r="Q2710" s="496"/>
      <c r="R2710" s="496"/>
      <c r="S2710" s="496"/>
      <c r="T2710" s="496"/>
      <c r="U2710" s="496"/>
    </row>
    <row r="2711" spans="1:21">
      <c r="A2711" s="171">
        <v>235</v>
      </c>
      <c r="B2711" s="162"/>
      <c r="C2711" s="54" t="s">
        <v>3194</v>
      </c>
      <c r="D2711" s="171" t="s">
        <v>122</v>
      </c>
      <c r="E2711" s="171">
        <v>1</v>
      </c>
      <c r="F2711" s="162">
        <v>349768.72</v>
      </c>
      <c r="G2711" s="503">
        <f t="shared" si="142"/>
        <v>349768.72</v>
      </c>
      <c r="H2711" s="504"/>
      <c r="I2711" s="504"/>
      <c r="J2711" s="504"/>
      <c r="K2711" s="504"/>
      <c r="L2711" s="503">
        <f t="shared" si="141"/>
        <v>349768.72</v>
      </c>
      <c r="M2711" s="496"/>
      <c r="N2711" s="496"/>
      <c r="O2711" s="496"/>
      <c r="P2711" s="496"/>
      <c r="Q2711" s="496"/>
      <c r="R2711" s="496"/>
      <c r="S2711" s="496"/>
      <c r="T2711" s="496"/>
      <c r="U2711" s="496"/>
    </row>
    <row r="2712" spans="1:21">
      <c r="A2712" s="171">
        <v>236</v>
      </c>
      <c r="B2712" s="162"/>
      <c r="C2712" s="54" t="s">
        <v>3195</v>
      </c>
      <c r="D2712" s="171" t="s">
        <v>122</v>
      </c>
      <c r="E2712" s="171">
        <v>2</v>
      </c>
      <c r="F2712" s="162">
        <v>37646.76</v>
      </c>
      <c r="G2712" s="503">
        <f t="shared" si="142"/>
        <v>75293.52</v>
      </c>
      <c r="H2712" s="504"/>
      <c r="I2712" s="504"/>
      <c r="J2712" s="504"/>
      <c r="K2712" s="504"/>
      <c r="L2712" s="503">
        <f t="shared" si="141"/>
        <v>75293.52</v>
      </c>
      <c r="M2712" s="496"/>
      <c r="N2712" s="496"/>
      <c r="O2712" s="496"/>
      <c r="P2712" s="496"/>
      <c r="Q2712" s="496"/>
      <c r="R2712" s="496"/>
      <c r="S2712" s="496"/>
      <c r="T2712" s="496"/>
      <c r="U2712" s="496"/>
    </row>
    <row r="2713" spans="1:21">
      <c r="A2713" s="171">
        <v>237</v>
      </c>
      <c r="B2713" s="162"/>
      <c r="C2713" s="50" t="s">
        <v>655</v>
      </c>
      <c r="D2713" s="465" t="s">
        <v>135</v>
      </c>
      <c r="E2713" s="465">
        <v>6</v>
      </c>
      <c r="F2713" s="508">
        <v>0</v>
      </c>
      <c r="G2713" s="503"/>
      <c r="H2713" s="504"/>
      <c r="I2713" s="504"/>
      <c r="J2713" s="504"/>
      <c r="K2713" s="504">
        <f>E2713*F2713</f>
        <v>0</v>
      </c>
      <c r="L2713" s="503">
        <f t="shared" si="141"/>
        <v>0</v>
      </c>
      <c r="M2713" s="496"/>
      <c r="N2713" s="496"/>
      <c r="O2713" s="496"/>
      <c r="P2713" s="496"/>
      <c r="Q2713" s="496"/>
      <c r="R2713" s="496"/>
      <c r="S2713" s="496"/>
      <c r="T2713" s="496"/>
      <c r="U2713" s="496"/>
    </row>
    <row r="2714" spans="1:21">
      <c r="A2714" s="171">
        <v>238</v>
      </c>
      <c r="B2714" s="162"/>
      <c r="C2714" s="54" t="s">
        <v>3196</v>
      </c>
      <c r="D2714" s="171" t="s">
        <v>135</v>
      </c>
      <c r="E2714" s="171">
        <v>30</v>
      </c>
      <c r="F2714" s="171">
        <v>3001.9</v>
      </c>
      <c r="G2714" s="503">
        <f t="shared" ref="G2714:G2720" si="143">E2714*F2714</f>
        <v>90057</v>
      </c>
      <c r="H2714" s="504"/>
      <c r="I2714" s="504"/>
      <c r="J2714" s="504"/>
      <c r="K2714" s="504"/>
      <c r="L2714" s="503">
        <f t="shared" si="141"/>
        <v>90057</v>
      </c>
      <c r="M2714" s="496"/>
      <c r="N2714" s="496"/>
      <c r="O2714" s="496"/>
      <c r="P2714" s="496"/>
      <c r="Q2714" s="496"/>
      <c r="R2714" s="496"/>
      <c r="S2714" s="496"/>
      <c r="T2714" s="496"/>
      <c r="U2714" s="496"/>
    </row>
    <row r="2715" spans="1:21">
      <c r="A2715" s="171">
        <v>239</v>
      </c>
      <c r="B2715" s="162"/>
      <c r="C2715" s="54" t="s">
        <v>3197</v>
      </c>
      <c r="D2715" s="171" t="s">
        <v>135</v>
      </c>
      <c r="E2715" s="171">
        <v>1</v>
      </c>
      <c r="F2715" s="171">
        <v>8576.8700000000008</v>
      </c>
      <c r="G2715" s="503">
        <f t="shared" si="143"/>
        <v>8576.8700000000008</v>
      </c>
      <c r="H2715" s="504"/>
      <c r="I2715" s="504"/>
      <c r="J2715" s="504"/>
      <c r="K2715" s="504"/>
      <c r="L2715" s="503">
        <f t="shared" si="141"/>
        <v>8576.8700000000008</v>
      </c>
      <c r="M2715" s="496"/>
      <c r="N2715" s="496"/>
      <c r="O2715" s="496"/>
      <c r="P2715" s="496"/>
      <c r="Q2715" s="496"/>
      <c r="R2715" s="496"/>
      <c r="S2715" s="496"/>
      <c r="T2715" s="496"/>
      <c r="U2715" s="496"/>
    </row>
    <row r="2716" spans="1:21">
      <c r="A2716" s="171">
        <v>240</v>
      </c>
      <c r="B2716" s="162"/>
      <c r="C2716" s="54" t="s">
        <v>3198</v>
      </c>
      <c r="D2716" s="171" t="s">
        <v>135</v>
      </c>
      <c r="E2716" s="171">
        <v>12</v>
      </c>
      <c r="F2716" s="171">
        <v>1334.18</v>
      </c>
      <c r="G2716" s="503">
        <f t="shared" si="143"/>
        <v>16010.16</v>
      </c>
      <c r="H2716" s="504"/>
      <c r="I2716" s="504"/>
      <c r="J2716" s="504"/>
      <c r="K2716" s="504"/>
      <c r="L2716" s="503">
        <f t="shared" si="141"/>
        <v>16010.16</v>
      </c>
      <c r="M2716" s="496"/>
      <c r="N2716" s="496"/>
      <c r="O2716" s="496"/>
      <c r="P2716" s="496"/>
      <c r="Q2716" s="496"/>
      <c r="R2716" s="496"/>
      <c r="S2716" s="496"/>
      <c r="T2716" s="496"/>
      <c r="U2716" s="496"/>
    </row>
    <row r="2717" spans="1:21">
      <c r="A2717" s="171">
        <v>241</v>
      </c>
      <c r="B2717" s="162"/>
      <c r="C2717" s="54" t="s">
        <v>3199</v>
      </c>
      <c r="D2717" s="171" t="s">
        <v>135</v>
      </c>
      <c r="E2717" s="171">
        <v>3</v>
      </c>
      <c r="F2717" s="171">
        <v>4764.93</v>
      </c>
      <c r="G2717" s="503">
        <f t="shared" si="143"/>
        <v>14294.79</v>
      </c>
      <c r="H2717" s="504"/>
      <c r="I2717" s="504"/>
      <c r="J2717" s="504"/>
      <c r="K2717" s="504"/>
      <c r="L2717" s="503">
        <f t="shared" si="141"/>
        <v>14294.79</v>
      </c>
      <c r="M2717" s="496"/>
      <c r="N2717" s="496"/>
      <c r="O2717" s="496"/>
      <c r="P2717" s="496"/>
      <c r="Q2717" s="496"/>
      <c r="R2717" s="496"/>
      <c r="S2717" s="496"/>
      <c r="T2717" s="496"/>
      <c r="U2717" s="496"/>
    </row>
    <row r="2718" spans="1:21">
      <c r="A2718" s="171">
        <v>243</v>
      </c>
      <c r="B2718" s="162"/>
      <c r="C2718" s="54" t="s">
        <v>3200</v>
      </c>
      <c r="D2718" s="171" t="s">
        <v>135</v>
      </c>
      <c r="E2718" s="171">
        <v>7</v>
      </c>
      <c r="F2718" s="171">
        <v>1076.31</v>
      </c>
      <c r="G2718" s="503">
        <f t="shared" si="143"/>
        <v>7534.17</v>
      </c>
      <c r="H2718" s="504"/>
      <c r="I2718" s="504"/>
      <c r="J2718" s="504"/>
      <c r="K2718" s="504"/>
      <c r="L2718" s="503">
        <f t="shared" si="141"/>
        <v>7534.17</v>
      </c>
      <c r="M2718" s="496"/>
      <c r="N2718" s="496"/>
      <c r="O2718" s="496"/>
      <c r="P2718" s="496"/>
      <c r="Q2718" s="496"/>
      <c r="R2718" s="496"/>
      <c r="S2718" s="496"/>
      <c r="T2718" s="496"/>
      <c r="U2718" s="496"/>
    </row>
    <row r="2719" spans="1:21">
      <c r="A2719" s="171">
        <v>244</v>
      </c>
      <c r="B2719" s="162"/>
      <c r="C2719" s="54" t="s">
        <v>3201</v>
      </c>
      <c r="D2719" s="171" t="s">
        <v>135</v>
      </c>
      <c r="E2719" s="171">
        <v>2</v>
      </c>
      <c r="F2719" s="171">
        <v>828.73</v>
      </c>
      <c r="G2719" s="503">
        <f t="shared" si="143"/>
        <v>1657.46</v>
      </c>
      <c r="H2719" s="504"/>
      <c r="I2719" s="504"/>
      <c r="J2719" s="504"/>
      <c r="K2719" s="504"/>
      <c r="L2719" s="503">
        <f t="shared" si="141"/>
        <v>1657.46</v>
      </c>
      <c r="M2719" s="496"/>
      <c r="N2719" s="496"/>
      <c r="O2719" s="496"/>
      <c r="P2719" s="496"/>
      <c r="Q2719" s="496"/>
      <c r="R2719" s="496"/>
      <c r="S2719" s="496"/>
      <c r="T2719" s="496"/>
      <c r="U2719" s="496"/>
    </row>
    <row r="2720" spans="1:21">
      <c r="A2720" s="171">
        <v>245</v>
      </c>
      <c r="B2720" s="162"/>
      <c r="C2720" s="54" t="s">
        <v>3202</v>
      </c>
      <c r="D2720" s="171" t="s">
        <v>135</v>
      </c>
      <c r="E2720" s="171">
        <v>290</v>
      </c>
      <c r="F2720" s="171">
        <v>565.9</v>
      </c>
      <c r="G2720" s="503">
        <f t="shared" si="143"/>
        <v>164111</v>
      </c>
      <c r="H2720" s="504"/>
      <c r="I2720" s="504"/>
      <c r="J2720" s="504"/>
      <c r="K2720" s="504"/>
      <c r="L2720" s="503">
        <f t="shared" si="141"/>
        <v>164111</v>
      </c>
      <c r="M2720" s="496"/>
      <c r="N2720" s="496"/>
      <c r="O2720" s="496"/>
      <c r="P2720" s="496"/>
      <c r="Q2720" s="496"/>
      <c r="R2720" s="496"/>
      <c r="S2720" s="496"/>
      <c r="T2720" s="496"/>
      <c r="U2720" s="496"/>
    </row>
    <row r="2721" spans="1:21">
      <c r="A2721" s="171">
        <v>246</v>
      </c>
      <c r="B2721" s="162"/>
      <c r="C2721" s="54" t="s">
        <v>3203</v>
      </c>
      <c r="D2721" s="171" t="s">
        <v>297</v>
      </c>
      <c r="E2721" s="171">
        <v>6.04</v>
      </c>
      <c r="F2721" s="171">
        <v>118643.68</v>
      </c>
      <c r="G2721" s="503"/>
      <c r="H2721" s="504"/>
      <c r="I2721" s="504">
        <f>E2721*F2721</f>
        <v>716607.82719999994</v>
      </c>
      <c r="J2721" s="504"/>
      <c r="K2721" s="504"/>
      <c r="L2721" s="503">
        <f t="shared" si="141"/>
        <v>716607.82719999994</v>
      </c>
      <c r="M2721" s="496"/>
      <c r="N2721" s="496"/>
      <c r="O2721" s="496"/>
      <c r="P2721" s="496"/>
      <c r="Q2721" s="496"/>
      <c r="R2721" s="496"/>
      <c r="S2721" s="496"/>
      <c r="T2721" s="496"/>
      <c r="U2721" s="496"/>
    </row>
    <row r="2722" spans="1:21">
      <c r="A2722" s="171">
        <v>247</v>
      </c>
      <c r="B2722" s="162"/>
      <c r="C2722" s="54" t="s">
        <v>3204</v>
      </c>
      <c r="D2722" s="171" t="s">
        <v>63</v>
      </c>
      <c r="E2722" s="171">
        <v>65</v>
      </c>
      <c r="F2722" s="171">
        <v>66.95</v>
      </c>
      <c r="G2722" s="503"/>
      <c r="H2722" s="504"/>
      <c r="I2722" s="509"/>
      <c r="J2722" s="504"/>
      <c r="K2722" s="504">
        <f>E2722*F2722</f>
        <v>4351.75</v>
      </c>
      <c r="L2722" s="503">
        <f t="shared" si="141"/>
        <v>4351.75</v>
      </c>
      <c r="M2722" s="496"/>
      <c r="N2722" s="496"/>
      <c r="O2722" s="496"/>
      <c r="P2722" s="496"/>
      <c r="Q2722" s="496"/>
      <c r="R2722" s="496"/>
      <c r="S2722" s="496"/>
      <c r="T2722" s="496"/>
      <c r="U2722" s="496"/>
    </row>
    <row r="2723" spans="1:21">
      <c r="A2723" s="171">
        <v>248</v>
      </c>
      <c r="B2723" s="162"/>
      <c r="C2723" s="54" t="s">
        <v>3205</v>
      </c>
      <c r="D2723" s="171" t="s">
        <v>135</v>
      </c>
      <c r="E2723" s="171">
        <v>1</v>
      </c>
      <c r="F2723" s="171">
        <v>200000</v>
      </c>
      <c r="G2723" s="503">
        <f>E2723*F2723</f>
        <v>200000</v>
      </c>
      <c r="H2723" s="504"/>
      <c r="I2723" s="509"/>
      <c r="J2723" s="504"/>
      <c r="K2723" s="504"/>
      <c r="L2723" s="503">
        <f t="shared" si="141"/>
        <v>200000</v>
      </c>
      <c r="M2723" s="496"/>
      <c r="N2723" s="496"/>
      <c r="O2723" s="496"/>
      <c r="P2723" s="496"/>
      <c r="Q2723" s="496"/>
      <c r="R2723" s="496"/>
      <c r="S2723" s="496"/>
      <c r="T2723" s="496"/>
      <c r="U2723" s="496"/>
    </row>
    <row r="2724" spans="1:21">
      <c r="A2724" s="171">
        <v>249</v>
      </c>
      <c r="B2724" s="162"/>
      <c r="C2724" s="25" t="s">
        <v>2549</v>
      </c>
      <c r="D2724" s="171" t="s">
        <v>3206</v>
      </c>
      <c r="E2724" s="171">
        <v>0.22800000000000001</v>
      </c>
      <c r="F2724" s="171">
        <v>147500</v>
      </c>
      <c r="G2724" s="503">
        <f>E2724*F2724</f>
        <v>33630</v>
      </c>
      <c r="H2724" s="504"/>
      <c r="I2724" s="509"/>
      <c r="J2724" s="504"/>
      <c r="K2724" s="504"/>
      <c r="L2724" s="503">
        <f t="shared" si="141"/>
        <v>33630</v>
      </c>
      <c r="M2724" s="496"/>
      <c r="N2724" s="496"/>
      <c r="O2724" s="496"/>
      <c r="P2724" s="496"/>
      <c r="Q2724" s="496"/>
      <c r="R2724" s="496"/>
      <c r="S2724" s="496"/>
      <c r="T2724" s="496"/>
      <c r="U2724" s="496"/>
    </row>
    <row r="2725" spans="1:21">
      <c r="A2725" s="171">
        <v>250</v>
      </c>
      <c r="B2725" s="162"/>
      <c r="C2725" s="49" t="s">
        <v>3207</v>
      </c>
      <c r="D2725" s="171" t="s">
        <v>264</v>
      </c>
      <c r="E2725" s="171">
        <v>109</v>
      </c>
      <c r="F2725" s="171">
        <v>25</v>
      </c>
      <c r="G2725" s="503"/>
      <c r="H2725" s="504"/>
      <c r="I2725" s="509"/>
      <c r="J2725" s="504"/>
      <c r="K2725" s="504">
        <f>E2725*F2725</f>
        <v>2725</v>
      </c>
      <c r="L2725" s="503">
        <f t="shared" si="141"/>
        <v>2725</v>
      </c>
      <c r="M2725" s="496"/>
      <c r="N2725" s="496"/>
      <c r="O2725" s="496"/>
      <c r="P2725" s="496"/>
      <c r="Q2725" s="496"/>
      <c r="R2725" s="496"/>
      <c r="S2725" s="496"/>
      <c r="T2725" s="496"/>
      <c r="U2725" s="496"/>
    </row>
    <row r="2726" spans="1:21">
      <c r="A2726" s="171">
        <v>251</v>
      </c>
      <c r="B2726" s="162"/>
      <c r="C2726" s="16" t="s">
        <v>3208</v>
      </c>
      <c r="D2726" s="171" t="s">
        <v>135</v>
      </c>
      <c r="E2726" s="171">
        <v>42</v>
      </c>
      <c r="F2726" s="171">
        <v>10</v>
      </c>
      <c r="G2726" s="503"/>
      <c r="H2726" s="504">
        <f>E2726*F2726</f>
        <v>420</v>
      </c>
      <c r="I2726" s="509"/>
      <c r="J2726" s="504"/>
      <c r="K2726" s="504"/>
      <c r="L2726" s="503">
        <f t="shared" si="141"/>
        <v>420</v>
      </c>
      <c r="M2726" s="496"/>
      <c r="N2726" s="496"/>
      <c r="O2726" s="496"/>
      <c r="P2726" s="496"/>
      <c r="Q2726" s="496"/>
      <c r="R2726" s="496"/>
      <c r="S2726" s="496"/>
      <c r="T2726" s="496"/>
      <c r="U2726" s="496"/>
    </row>
    <row r="2727" spans="1:21">
      <c r="A2727" s="171">
        <v>252</v>
      </c>
      <c r="B2727" s="162"/>
      <c r="C2727" s="16" t="s">
        <v>3209</v>
      </c>
      <c r="D2727" s="171" t="s">
        <v>2243</v>
      </c>
      <c r="E2727" s="171">
        <v>30</v>
      </c>
      <c r="F2727" s="171">
        <v>100</v>
      </c>
      <c r="G2727" s="503">
        <f t="shared" ref="G2727:G2732" si="144">E2727*F2727</f>
        <v>3000</v>
      </c>
      <c r="H2727" s="509"/>
      <c r="I2727" s="509"/>
      <c r="J2727" s="504"/>
      <c r="K2727" s="504"/>
      <c r="L2727" s="503">
        <f t="shared" si="141"/>
        <v>3000</v>
      </c>
      <c r="M2727" s="496"/>
      <c r="N2727" s="496"/>
      <c r="O2727" s="496"/>
      <c r="P2727" s="496"/>
      <c r="Q2727" s="496"/>
      <c r="R2727" s="496"/>
      <c r="S2727" s="496"/>
      <c r="T2727" s="496"/>
      <c r="U2727" s="496"/>
    </row>
    <row r="2728" spans="1:21">
      <c r="A2728" s="171">
        <v>253</v>
      </c>
      <c r="B2728" s="162"/>
      <c r="C2728" s="54" t="s">
        <v>2968</v>
      </c>
      <c r="D2728" s="171" t="s">
        <v>2243</v>
      </c>
      <c r="E2728" s="171">
        <v>250</v>
      </c>
      <c r="F2728" s="171">
        <v>65</v>
      </c>
      <c r="G2728" s="503">
        <f t="shared" si="144"/>
        <v>16250</v>
      </c>
      <c r="H2728" s="509"/>
      <c r="I2728" s="509"/>
      <c r="J2728" s="504"/>
      <c r="K2728" s="504"/>
      <c r="L2728" s="503">
        <f t="shared" si="141"/>
        <v>16250</v>
      </c>
      <c r="M2728" s="496"/>
      <c r="N2728" s="496"/>
      <c r="O2728" s="496"/>
      <c r="P2728" s="496"/>
      <c r="Q2728" s="496"/>
      <c r="R2728" s="496"/>
      <c r="S2728" s="496"/>
      <c r="T2728" s="496"/>
      <c r="U2728" s="496"/>
    </row>
    <row r="2729" spans="1:21" ht="38.25">
      <c r="A2729" s="171">
        <v>254</v>
      </c>
      <c r="B2729" s="162"/>
      <c r="C2729" s="54" t="s">
        <v>3210</v>
      </c>
      <c r="D2729" s="171" t="s">
        <v>297</v>
      </c>
      <c r="E2729" s="171">
        <v>0.25800000000000001</v>
      </c>
      <c r="F2729" s="171">
        <v>90210.210200000001</v>
      </c>
      <c r="G2729" s="503">
        <f t="shared" si="144"/>
        <v>23274.234231599999</v>
      </c>
      <c r="H2729" s="509"/>
      <c r="I2729" s="509"/>
      <c r="J2729" s="504"/>
      <c r="K2729" s="504"/>
      <c r="L2729" s="503">
        <f t="shared" si="141"/>
        <v>23274.234231599999</v>
      </c>
      <c r="M2729" s="496"/>
      <c r="N2729" s="496"/>
      <c r="O2729" s="496"/>
      <c r="P2729" s="496"/>
      <c r="Q2729" s="496"/>
      <c r="R2729" s="496"/>
      <c r="S2729" s="496"/>
      <c r="T2729" s="496"/>
      <c r="U2729" s="496"/>
    </row>
    <row r="2730" spans="1:21">
      <c r="A2730" s="171">
        <v>255</v>
      </c>
      <c r="B2730" s="162"/>
      <c r="C2730" s="54" t="s">
        <v>3211</v>
      </c>
      <c r="D2730" s="171" t="s">
        <v>135</v>
      </c>
      <c r="E2730" s="171">
        <v>4</v>
      </c>
      <c r="F2730" s="171">
        <v>557.41</v>
      </c>
      <c r="G2730" s="503">
        <f t="shared" si="144"/>
        <v>2229.64</v>
      </c>
      <c r="H2730" s="509"/>
      <c r="I2730" s="509"/>
      <c r="J2730" s="504"/>
      <c r="K2730" s="504"/>
      <c r="L2730" s="503">
        <f t="shared" si="141"/>
        <v>2229.64</v>
      </c>
      <c r="M2730" s="496"/>
      <c r="N2730" s="496"/>
      <c r="O2730" s="496"/>
      <c r="P2730" s="496"/>
      <c r="Q2730" s="496"/>
      <c r="R2730" s="496"/>
      <c r="S2730" s="496"/>
      <c r="T2730" s="496"/>
      <c r="U2730" s="496"/>
    </row>
    <row r="2731" spans="1:21">
      <c r="A2731" s="171">
        <v>256</v>
      </c>
      <c r="B2731" s="162"/>
      <c r="C2731" s="54" t="s">
        <v>3202</v>
      </c>
      <c r="D2731" s="171" t="s">
        <v>135</v>
      </c>
      <c r="E2731" s="171">
        <f>70-16</f>
        <v>54</v>
      </c>
      <c r="F2731" s="171">
        <v>820.98</v>
      </c>
      <c r="G2731" s="503">
        <f t="shared" si="144"/>
        <v>44332.92</v>
      </c>
      <c r="H2731" s="509"/>
      <c r="I2731" s="509"/>
      <c r="J2731" s="504"/>
      <c r="K2731" s="504"/>
      <c r="L2731" s="503">
        <f t="shared" ref="L2731:L2760" si="145">SUM(G2731:K2731)</f>
        <v>44332.92</v>
      </c>
      <c r="M2731" s="496"/>
      <c r="N2731" s="496"/>
      <c r="O2731" s="496"/>
      <c r="P2731" s="496"/>
      <c r="Q2731" s="496"/>
      <c r="R2731" s="496"/>
      <c r="S2731" s="496"/>
      <c r="T2731" s="496"/>
      <c r="U2731" s="496"/>
    </row>
    <row r="2732" spans="1:21">
      <c r="A2732" s="171">
        <v>257</v>
      </c>
      <c r="B2732" s="162"/>
      <c r="C2732" s="54" t="s">
        <v>3211</v>
      </c>
      <c r="D2732" s="171" t="s">
        <v>135</v>
      </c>
      <c r="E2732" s="171">
        <v>50</v>
      </c>
      <c r="F2732" s="171">
        <v>823.68</v>
      </c>
      <c r="G2732" s="503">
        <f t="shared" si="144"/>
        <v>41184</v>
      </c>
      <c r="H2732" s="509"/>
      <c r="I2732" s="509"/>
      <c r="J2732" s="504"/>
      <c r="K2732" s="504"/>
      <c r="L2732" s="503">
        <f t="shared" si="145"/>
        <v>41184</v>
      </c>
      <c r="M2732" s="496"/>
      <c r="N2732" s="496"/>
      <c r="O2732" s="496"/>
      <c r="P2732" s="496"/>
      <c r="Q2732" s="496"/>
      <c r="R2732" s="496"/>
      <c r="S2732" s="496"/>
      <c r="T2732" s="496"/>
      <c r="U2732" s="496"/>
    </row>
    <row r="2733" spans="1:21">
      <c r="A2733" s="171">
        <v>258</v>
      </c>
      <c r="B2733" s="162"/>
      <c r="C2733" s="49" t="s">
        <v>3212</v>
      </c>
      <c r="D2733" s="171" t="s">
        <v>135</v>
      </c>
      <c r="E2733" s="171">
        <v>5</v>
      </c>
      <c r="F2733" s="171">
        <v>50</v>
      </c>
      <c r="G2733" s="503"/>
      <c r="H2733" s="504">
        <f>E2733*F2733</f>
        <v>250</v>
      </c>
      <c r="I2733" s="509"/>
      <c r="J2733" s="504"/>
      <c r="K2733" s="504"/>
      <c r="L2733" s="503">
        <f t="shared" si="145"/>
        <v>250</v>
      </c>
      <c r="M2733" s="496"/>
      <c r="N2733" s="496"/>
      <c r="O2733" s="496"/>
      <c r="P2733" s="496"/>
      <c r="Q2733" s="496"/>
      <c r="R2733" s="496"/>
      <c r="S2733" s="496"/>
      <c r="T2733" s="496"/>
      <c r="U2733" s="496"/>
    </row>
    <row r="2734" spans="1:21" ht="25.5">
      <c r="A2734" s="171">
        <v>259</v>
      </c>
      <c r="B2734" s="162"/>
      <c r="C2734" s="49" t="s">
        <v>3213</v>
      </c>
      <c r="D2734" s="171" t="s">
        <v>135</v>
      </c>
      <c r="E2734" s="171">
        <v>4</v>
      </c>
      <c r="F2734" s="171">
        <v>3304</v>
      </c>
      <c r="G2734" s="503">
        <f>E2734*F2734</f>
        <v>13216</v>
      </c>
      <c r="H2734" s="504"/>
      <c r="I2734" s="509"/>
      <c r="J2734" s="504"/>
      <c r="K2734" s="504"/>
      <c r="L2734" s="503">
        <f t="shared" si="145"/>
        <v>13216</v>
      </c>
      <c r="M2734" s="496"/>
      <c r="N2734" s="496"/>
      <c r="O2734" s="496"/>
      <c r="P2734" s="496"/>
      <c r="Q2734" s="496"/>
      <c r="R2734" s="496"/>
      <c r="S2734" s="496"/>
      <c r="T2734" s="496"/>
      <c r="U2734" s="496"/>
    </row>
    <row r="2735" spans="1:21" ht="25.5">
      <c r="A2735" s="171">
        <v>260</v>
      </c>
      <c r="B2735" s="162"/>
      <c r="C2735" s="49" t="s">
        <v>3214</v>
      </c>
      <c r="D2735" s="171" t="s">
        <v>135</v>
      </c>
      <c r="E2735" s="171">
        <v>2</v>
      </c>
      <c r="F2735" s="171">
        <v>11092</v>
      </c>
      <c r="G2735" s="503">
        <f>E2735*F2735</f>
        <v>22184</v>
      </c>
      <c r="H2735" s="504"/>
      <c r="I2735" s="509"/>
      <c r="J2735" s="504"/>
      <c r="K2735" s="504"/>
      <c r="L2735" s="503">
        <f t="shared" si="145"/>
        <v>22184</v>
      </c>
      <c r="M2735" s="496"/>
      <c r="N2735" s="496"/>
      <c r="O2735" s="496"/>
      <c r="P2735" s="496"/>
      <c r="Q2735" s="496"/>
      <c r="R2735" s="496"/>
      <c r="S2735" s="496"/>
      <c r="T2735" s="496"/>
      <c r="U2735" s="496"/>
    </row>
    <row r="2736" spans="1:21">
      <c r="A2736" s="171">
        <v>261</v>
      </c>
      <c r="B2736" s="162"/>
      <c r="C2736" s="49" t="s">
        <v>2540</v>
      </c>
      <c r="D2736" s="230" t="s">
        <v>229</v>
      </c>
      <c r="E2736" s="230">
        <f>1.253-0.07-0.06-0.3-0.01-0.03-0.08-0.13-0.11</f>
        <v>0.46299999999999975</v>
      </c>
      <c r="F2736" s="230">
        <v>231471.78</v>
      </c>
      <c r="G2736" s="503">
        <f>E2736*F2736</f>
        <v>107171.43413999994</v>
      </c>
      <c r="H2736" s="504"/>
      <c r="I2736" s="509"/>
      <c r="J2736" s="504"/>
      <c r="K2736" s="504"/>
      <c r="L2736" s="503">
        <f t="shared" si="145"/>
        <v>107171.43413999994</v>
      </c>
      <c r="M2736" s="496"/>
      <c r="N2736" s="496"/>
      <c r="O2736" s="496"/>
      <c r="P2736" s="496"/>
      <c r="Q2736" s="496"/>
      <c r="R2736" s="496"/>
      <c r="S2736" s="496"/>
      <c r="T2736" s="496"/>
      <c r="U2736" s="496"/>
    </row>
    <row r="2737" spans="1:21">
      <c r="A2737" s="171">
        <v>262</v>
      </c>
      <c r="B2737" s="162"/>
      <c r="C2737" s="25" t="s">
        <v>3215</v>
      </c>
      <c r="D2737" s="171" t="s">
        <v>135</v>
      </c>
      <c r="E2737" s="171">
        <v>1</v>
      </c>
      <c r="F2737" s="171">
        <v>10000</v>
      </c>
      <c r="G2737" s="503"/>
      <c r="H2737" s="504"/>
      <c r="I2737" s="509"/>
      <c r="J2737" s="504"/>
      <c r="K2737" s="504">
        <f>E2737*F2737</f>
        <v>10000</v>
      </c>
      <c r="L2737" s="503">
        <f t="shared" si="145"/>
        <v>10000</v>
      </c>
      <c r="M2737" s="496"/>
      <c r="N2737" s="496"/>
      <c r="O2737" s="496"/>
      <c r="P2737" s="496"/>
      <c r="Q2737" s="496"/>
      <c r="R2737" s="496"/>
      <c r="S2737" s="496"/>
      <c r="T2737" s="496"/>
      <c r="U2737" s="496"/>
    </row>
    <row r="2738" spans="1:21">
      <c r="A2738" s="171">
        <v>263</v>
      </c>
      <c r="B2738" s="162"/>
      <c r="C2738" s="25" t="s">
        <v>3216</v>
      </c>
      <c r="D2738" s="171" t="s">
        <v>135</v>
      </c>
      <c r="E2738" s="171">
        <v>2</v>
      </c>
      <c r="F2738" s="171">
        <v>5000</v>
      </c>
      <c r="G2738" s="503">
        <f>E2738*F2738</f>
        <v>10000</v>
      </c>
      <c r="H2738" s="504"/>
      <c r="I2738" s="509"/>
      <c r="J2738" s="504"/>
      <c r="K2738" s="504"/>
      <c r="L2738" s="503">
        <f t="shared" si="145"/>
        <v>10000</v>
      </c>
      <c r="M2738" s="496"/>
      <c r="N2738" s="496"/>
      <c r="O2738" s="496"/>
      <c r="P2738" s="496"/>
      <c r="Q2738" s="496"/>
      <c r="R2738" s="496"/>
      <c r="S2738" s="496"/>
      <c r="T2738" s="496"/>
      <c r="U2738" s="496"/>
    </row>
    <row r="2739" spans="1:21">
      <c r="A2739" s="171">
        <v>264</v>
      </c>
      <c r="B2739" s="162"/>
      <c r="C2739" s="25" t="s">
        <v>3217</v>
      </c>
      <c r="D2739" s="171" t="s">
        <v>135</v>
      </c>
      <c r="E2739" s="171">
        <v>1</v>
      </c>
      <c r="F2739" s="171">
        <v>7670</v>
      </c>
      <c r="G2739" s="503">
        <f>E2739*F2739</f>
        <v>7670</v>
      </c>
      <c r="H2739" s="504"/>
      <c r="I2739" s="509"/>
      <c r="J2739" s="504"/>
      <c r="K2739" s="504"/>
      <c r="L2739" s="503">
        <f t="shared" si="145"/>
        <v>7670</v>
      </c>
      <c r="M2739" s="496"/>
      <c r="N2739" s="496"/>
      <c r="O2739" s="496"/>
      <c r="P2739" s="496"/>
      <c r="Q2739" s="496"/>
      <c r="R2739" s="496"/>
      <c r="S2739" s="496"/>
      <c r="T2739" s="496"/>
      <c r="U2739" s="496"/>
    </row>
    <row r="2740" spans="1:21" ht="25.5">
      <c r="A2740" s="171">
        <v>266</v>
      </c>
      <c r="B2740" s="162"/>
      <c r="C2740" s="25" t="s">
        <v>3218</v>
      </c>
      <c r="D2740" s="171" t="s">
        <v>135</v>
      </c>
      <c r="E2740" s="171">
        <v>2</v>
      </c>
      <c r="F2740" s="171">
        <v>200</v>
      </c>
      <c r="G2740" s="503"/>
      <c r="H2740" s="504">
        <f>E2740*F2740</f>
        <v>400</v>
      </c>
      <c r="I2740" s="509"/>
      <c r="J2740" s="504"/>
      <c r="K2740" s="504"/>
      <c r="L2740" s="503">
        <f t="shared" si="145"/>
        <v>400</v>
      </c>
      <c r="M2740" s="496"/>
      <c r="N2740" s="496"/>
      <c r="O2740" s="496"/>
      <c r="P2740" s="496"/>
      <c r="Q2740" s="496"/>
      <c r="R2740" s="496"/>
      <c r="S2740" s="496"/>
      <c r="T2740" s="496"/>
      <c r="U2740" s="496"/>
    </row>
    <row r="2741" spans="1:21" ht="25.5">
      <c r="A2741" s="171">
        <v>267</v>
      </c>
      <c r="B2741" s="162"/>
      <c r="C2741" s="25" t="s">
        <v>3219</v>
      </c>
      <c r="D2741" s="171" t="s">
        <v>135</v>
      </c>
      <c r="E2741" s="171">
        <v>1</v>
      </c>
      <c r="F2741" s="171">
        <v>100</v>
      </c>
      <c r="G2741" s="503"/>
      <c r="H2741" s="504">
        <f t="shared" ref="H2741:H2745" si="146">E2741*F2741</f>
        <v>100</v>
      </c>
      <c r="I2741" s="509"/>
      <c r="J2741" s="504"/>
      <c r="K2741" s="504"/>
      <c r="L2741" s="503">
        <f t="shared" si="145"/>
        <v>100</v>
      </c>
      <c r="M2741" s="496"/>
      <c r="N2741" s="496"/>
      <c r="O2741" s="496"/>
      <c r="P2741" s="496"/>
      <c r="Q2741" s="496"/>
      <c r="R2741" s="496"/>
      <c r="S2741" s="496"/>
      <c r="T2741" s="496"/>
      <c r="U2741" s="496"/>
    </row>
    <row r="2742" spans="1:21" ht="25.5">
      <c r="A2742" s="171">
        <v>268</v>
      </c>
      <c r="B2742" s="162"/>
      <c r="C2742" s="25" t="s">
        <v>3220</v>
      </c>
      <c r="D2742" s="171" t="s">
        <v>135</v>
      </c>
      <c r="E2742" s="171">
        <v>1</v>
      </c>
      <c r="F2742" s="171">
        <v>100</v>
      </c>
      <c r="G2742" s="503"/>
      <c r="H2742" s="504">
        <f t="shared" si="146"/>
        <v>100</v>
      </c>
      <c r="I2742" s="509"/>
      <c r="J2742" s="504"/>
      <c r="K2742" s="504"/>
      <c r="L2742" s="503">
        <f t="shared" si="145"/>
        <v>100</v>
      </c>
      <c r="M2742" s="496"/>
      <c r="N2742" s="496"/>
      <c r="O2742" s="496"/>
      <c r="P2742" s="496"/>
      <c r="Q2742" s="496"/>
      <c r="R2742" s="496"/>
      <c r="S2742" s="496"/>
      <c r="T2742" s="496"/>
      <c r="U2742" s="496"/>
    </row>
    <row r="2743" spans="1:21" ht="25.5">
      <c r="A2743" s="171">
        <v>269</v>
      </c>
      <c r="B2743" s="162"/>
      <c r="C2743" s="25" t="s">
        <v>3221</v>
      </c>
      <c r="D2743" s="171" t="s">
        <v>135</v>
      </c>
      <c r="E2743" s="171">
        <v>1</v>
      </c>
      <c r="F2743" s="171">
        <v>200</v>
      </c>
      <c r="G2743" s="503"/>
      <c r="H2743" s="504">
        <f t="shared" si="146"/>
        <v>200</v>
      </c>
      <c r="I2743" s="509"/>
      <c r="J2743" s="504"/>
      <c r="K2743" s="504"/>
      <c r="L2743" s="503">
        <f t="shared" si="145"/>
        <v>200</v>
      </c>
      <c r="M2743" s="496"/>
      <c r="N2743" s="496"/>
      <c r="O2743" s="496"/>
      <c r="P2743" s="496"/>
      <c r="Q2743" s="496"/>
      <c r="R2743" s="496"/>
      <c r="S2743" s="496"/>
      <c r="T2743" s="496"/>
      <c r="U2743" s="496"/>
    </row>
    <row r="2744" spans="1:21" ht="25.5">
      <c r="A2744" s="171">
        <v>270</v>
      </c>
      <c r="B2744" s="162"/>
      <c r="C2744" s="25" t="s">
        <v>3222</v>
      </c>
      <c r="D2744" s="171" t="s">
        <v>135</v>
      </c>
      <c r="E2744" s="171">
        <v>5</v>
      </c>
      <c r="F2744" s="171">
        <v>50</v>
      </c>
      <c r="G2744" s="503"/>
      <c r="H2744" s="504">
        <f t="shared" si="146"/>
        <v>250</v>
      </c>
      <c r="I2744" s="509"/>
      <c r="J2744" s="504"/>
      <c r="K2744" s="504"/>
      <c r="L2744" s="503">
        <f t="shared" si="145"/>
        <v>250</v>
      </c>
      <c r="M2744" s="496"/>
      <c r="N2744" s="496"/>
      <c r="O2744" s="496"/>
      <c r="P2744" s="496"/>
      <c r="Q2744" s="496"/>
      <c r="R2744" s="496"/>
      <c r="S2744" s="496"/>
      <c r="T2744" s="496"/>
      <c r="U2744" s="496"/>
    </row>
    <row r="2745" spans="1:21" ht="25.5">
      <c r="A2745" s="171">
        <v>271</v>
      </c>
      <c r="B2745" s="162"/>
      <c r="C2745" s="16" t="s">
        <v>3223</v>
      </c>
      <c r="D2745" s="171" t="s">
        <v>135</v>
      </c>
      <c r="E2745" s="171">
        <v>5</v>
      </c>
      <c r="F2745" s="171">
        <v>50</v>
      </c>
      <c r="G2745" s="503"/>
      <c r="H2745" s="504">
        <f t="shared" si="146"/>
        <v>250</v>
      </c>
      <c r="I2745" s="509"/>
      <c r="J2745" s="504"/>
      <c r="K2745" s="504"/>
      <c r="L2745" s="503">
        <f t="shared" si="145"/>
        <v>250</v>
      </c>
      <c r="M2745" s="496"/>
      <c r="N2745" s="496"/>
      <c r="O2745" s="496"/>
      <c r="P2745" s="496"/>
      <c r="Q2745" s="496"/>
      <c r="R2745" s="496"/>
      <c r="S2745" s="496"/>
      <c r="T2745" s="496"/>
      <c r="U2745" s="496"/>
    </row>
    <row r="2746" spans="1:21">
      <c r="A2746" s="171">
        <v>272</v>
      </c>
      <c r="B2746" s="162"/>
      <c r="C2746" s="25" t="s">
        <v>3224</v>
      </c>
      <c r="D2746" s="171" t="s">
        <v>135</v>
      </c>
      <c r="E2746" s="171">
        <v>1</v>
      </c>
      <c r="F2746" s="171">
        <v>2000</v>
      </c>
      <c r="G2746" s="503">
        <f>E2746*F2746</f>
        <v>2000</v>
      </c>
      <c r="H2746" s="504"/>
      <c r="I2746" s="509"/>
      <c r="J2746" s="504"/>
      <c r="K2746" s="504"/>
      <c r="L2746" s="503">
        <f t="shared" si="145"/>
        <v>2000</v>
      </c>
      <c r="M2746" s="496"/>
      <c r="N2746" s="496"/>
      <c r="O2746" s="496"/>
      <c r="P2746" s="496"/>
      <c r="Q2746" s="496"/>
      <c r="R2746" s="496"/>
      <c r="S2746" s="496"/>
      <c r="T2746" s="496"/>
      <c r="U2746" s="496"/>
    </row>
    <row r="2747" spans="1:21">
      <c r="A2747" s="171">
        <v>273</v>
      </c>
      <c r="B2747" s="162"/>
      <c r="C2747" s="54" t="s">
        <v>3194</v>
      </c>
      <c r="D2747" s="171" t="s">
        <v>122</v>
      </c>
      <c r="E2747" s="171">
        <v>1</v>
      </c>
      <c r="F2747" s="171">
        <v>2000</v>
      </c>
      <c r="G2747" s="503"/>
      <c r="H2747" s="504"/>
      <c r="I2747" s="509"/>
      <c r="J2747" s="504"/>
      <c r="K2747" s="504">
        <f t="shared" ref="K2747:K2748" si="147">E2747*F2747</f>
        <v>2000</v>
      </c>
      <c r="L2747" s="503">
        <f t="shared" si="145"/>
        <v>2000</v>
      </c>
      <c r="M2747" s="496"/>
      <c r="N2747" s="496"/>
      <c r="O2747" s="496"/>
      <c r="P2747" s="496"/>
      <c r="Q2747" s="496"/>
      <c r="R2747" s="496"/>
      <c r="S2747" s="496"/>
      <c r="T2747" s="496"/>
      <c r="U2747" s="496"/>
    </row>
    <row r="2748" spans="1:21">
      <c r="A2748" s="171">
        <v>274</v>
      </c>
      <c r="B2748" s="162"/>
      <c r="C2748" s="25" t="s">
        <v>3225</v>
      </c>
      <c r="D2748" s="171" t="s">
        <v>74</v>
      </c>
      <c r="E2748" s="171">
        <v>110</v>
      </c>
      <c r="F2748" s="171">
        <v>900</v>
      </c>
      <c r="G2748" s="503"/>
      <c r="H2748" s="504"/>
      <c r="I2748" s="509"/>
      <c r="J2748" s="504"/>
      <c r="K2748" s="504">
        <f t="shared" si="147"/>
        <v>99000</v>
      </c>
      <c r="L2748" s="503">
        <f t="shared" si="145"/>
        <v>99000</v>
      </c>
      <c r="M2748" s="496"/>
      <c r="N2748" s="496"/>
      <c r="O2748" s="496"/>
      <c r="P2748" s="496"/>
      <c r="Q2748" s="496"/>
      <c r="R2748" s="496"/>
      <c r="S2748" s="496"/>
      <c r="T2748" s="496"/>
      <c r="U2748" s="496"/>
    </row>
    <row r="2749" spans="1:21">
      <c r="A2749" s="171">
        <v>275</v>
      </c>
      <c r="B2749" s="162"/>
      <c r="C2749" s="25" t="s">
        <v>3226</v>
      </c>
      <c r="D2749" s="171" t="s">
        <v>74</v>
      </c>
      <c r="E2749" s="171">
        <v>8</v>
      </c>
      <c r="F2749" s="171">
        <v>105680.8</v>
      </c>
      <c r="G2749" s="503">
        <f t="shared" ref="G2749:G2762" si="148">E2749*F2749</f>
        <v>845446.4</v>
      </c>
      <c r="H2749" s="504"/>
      <c r="I2749" s="509"/>
      <c r="J2749" s="504"/>
      <c r="K2749" s="504"/>
      <c r="L2749" s="503">
        <f t="shared" si="145"/>
        <v>845446.4</v>
      </c>
      <c r="M2749" s="496"/>
      <c r="N2749" s="496"/>
      <c r="O2749" s="496"/>
      <c r="P2749" s="496"/>
      <c r="Q2749" s="496"/>
      <c r="R2749" s="496"/>
      <c r="S2749" s="496"/>
      <c r="T2749" s="496"/>
      <c r="U2749" s="496"/>
    </row>
    <row r="2750" spans="1:21" ht="25.5">
      <c r="A2750" s="171">
        <v>276</v>
      </c>
      <c r="B2750" s="162"/>
      <c r="C2750" s="25" t="s">
        <v>3227</v>
      </c>
      <c r="D2750" s="171" t="s">
        <v>74</v>
      </c>
      <c r="E2750" s="171">
        <v>3</v>
      </c>
      <c r="F2750" s="171">
        <v>477900</v>
      </c>
      <c r="G2750" s="503">
        <f t="shared" si="148"/>
        <v>1433700</v>
      </c>
      <c r="H2750" s="504"/>
      <c r="I2750" s="509"/>
      <c r="J2750" s="504"/>
      <c r="K2750" s="504"/>
      <c r="L2750" s="503">
        <f t="shared" si="145"/>
        <v>1433700</v>
      </c>
      <c r="M2750" s="496"/>
      <c r="N2750" s="496"/>
      <c r="O2750" s="496"/>
      <c r="P2750" s="496"/>
      <c r="Q2750" s="496"/>
      <c r="R2750" s="496"/>
      <c r="S2750" s="496"/>
      <c r="T2750" s="496"/>
      <c r="U2750" s="496"/>
    </row>
    <row r="2751" spans="1:21" ht="25.5">
      <c r="A2751" s="171">
        <v>277</v>
      </c>
      <c r="B2751" s="162"/>
      <c r="C2751" s="54" t="s">
        <v>3228</v>
      </c>
      <c r="D2751" s="171" t="s">
        <v>74</v>
      </c>
      <c r="E2751" s="171">
        <v>2</v>
      </c>
      <c r="F2751" s="171">
        <f>480000*1.18</f>
        <v>566400</v>
      </c>
      <c r="G2751" s="503">
        <f t="shared" si="148"/>
        <v>1132800</v>
      </c>
      <c r="H2751" s="504"/>
      <c r="I2751" s="509"/>
      <c r="J2751" s="504"/>
      <c r="K2751" s="504"/>
      <c r="L2751" s="503">
        <f t="shared" si="145"/>
        <v>1132800</v>
      </c>
      <c r="M2751" s="496"/>
      <c r="N2751" s="496"/>
      <c r="O2751" s="496"/>
      <c r="P2751" s="496"/>
      <c r="Q2751" s="496"/>
      <c r="R2751" s="496"/>
      <c r="S2751" s="496"/>
      <c r="T2751" s="496"/>
      <c r="U2751" s="496"/>
    </row>
    <row r="2752" spans="1:21" ht="25.5">
      <c r="A2752" s="171">
        <v>278</v>
      </c>
      <c r="B2752" s="162"/>
      <c r="C2752" s="54" t="s">
        <v>3229</v>
      </c>
      <c r="D2752" s="171" t="s">
        <v>74</v>
      </c>
      <c r="E2752" s="171">
        <v>2</v>
      </c>
      <c r="F2752" s="171">
        <f>435000*1.18</f>
        <v>513300</v>
      </c>
      <c r="G2752" s="503">
        <f t="shared" si="148"/>
        <v>1026600</v>
      </c>
      <c r="H2752" s="504"/>
      <c r="I2752" s="509"/>
      <c r="J2752" s="504"/>
      <c r="K2752" s="504"/>
      <c r="L2752" s="503">
        <f t="shared" si="145"/>
        <v>1026600</v>
      </c>
      <c r="M2752" s="496"/>
      <c r="N2752" s="496"/>
      <c r="O2752" s="496"/>
      <c r="P2752" s="496"/>
      <c r="Q2752" s="496"/>
      <c r="R2752" s="496"/>
      <c r="S2752" s="496"/>
      <c r="T2752" s="496"/>
      <c r="U2752" s="496"/>
    </row>
    <row r="2753" spans="1:21" ht="25.5">
      <c r="A2753" s="171">
        <v>279</v>
      </c>
      <c r="B2753" s="162"/>
      <c r="C2753" s="54" t="s">
        <v>3230</v>
      </c>
      <c r="D2753" s="171" t="s">
        <v>74</v>
      </c>
      <c r="E2753" s="171">
        <v>2</v>
      </c>
      <c r="F2753" s="171">
        <f>435000*1.18</f>
        <v>513300</v>
      </c>
      <c r="G2753" s="503">
        <f t="shared" si="148"/>
        <v>1026600</v>
      </c>
      <c r="H2753" s="504"/>
      <c r="I2753" s="509"/>
      <c r="J2753" s="504"/>
      <c r="K2753" s="504"/>
      <c r="L2753" s="503">
        <f t="shared" si="145"/>
        <v>1026600</v>
      </c>
      <c r="M2753" s="496"/>
      <c r="N2753" s="496"/>
      <c r="O2753" s="496"/>
      <c r="P2753" s="496"/>
      <c r="Q2753" s="496"/>
      <c r="R2753" s="496"/>
      <c r="S2753" s="496"/>
      <c r="T2753" s="496"/>
      <c r="U2753" s="496"/>
    </row>
    <row r="2754" spans="1:21" ht="25.5">
      <c r="A2754" s="171">
        <v>280</v>
      </c>
      <c r="B2754" s="162"/>
      <c r="C2754" s="54" t="s">
        <v>3231</v>
      </c>
      <c r="D2754" s="171" t="s">
        <v>74</v>
      </c>
      <c r="E2754" s="171">
        <v>3</v>
      </c>
      <c r="F2754" s="171">
        <f>230000*1.18</f>
        <v>271400</v>
      </c>
      <c r="G2754" s="503">
        <f t="shared" si="148"/>
        <v>814200</v>
      </c>
      <c r="H2754" s="504"/>
      <c r="I2754" s="509"/>
      <c r="J2754" s="504"/>
      <c r="K2754" s="504"/>
      <c r="L2754" s="503">
        <f t="shared" si="145"/>
        <v>814200</v>
      </c>
      <c r="M2754" s="496"/>
      <c r="N2754" s="496"/>
      <c r="O2754" s="496"/>
      <c r="P2754" s="496"/>
      <c r="Q2754" s="496"/>
      <c r="R2754" s="496"/>
      <c r="S2754" s="496"/>
      <c r="T2754" s="496"/>
      <c r="U2754" s="496"/>
    </row>
    <row r="2755" spans="1:21" ht="25.5">
      <c r="A2755" s="171">
        <v>281</v>
      </c>
      <c r="B2755" s="162"/>
      <c r="C2755" s="54" t="s">
        <v>3232</v>
      </c>
      <c r="D2755" s="171" t="s">
        <v>74</v>
      </c>
      <c r="E2755" s="171">
        <v>2</v>
      </c>
      <c r="F2755" s="171">
        <f>230000*1.18</f>
        <v>271400</v>
      </c>
      <c r="G2755" s="503">
        <f t="shared" si="148"/>
        <v>542800</v>
      </c>
      <c r="H2755" s="504"/>
      <c r="I2755" s="509"/>
      <c r="J2755" s="504"/>
      <c r="K2755" s="504"/>
      <c r="L2755" s="503">
        <f t="shared" si="145"/>
        <v>542800</v>
      </c>
      <c r="M2755" s="496"/>
      <c r="N2755" s="496"/>
      <c r="O2755" s="496"/>
      <c r="P2755" s="496"/>
      <c r="Q2755" s="496"/>
      <c r="R2755" s="496"/>
      <c r="S2755" s="496"/>
      <c r="T2755" s="496"/>
      <c r="U2755" s="496"/>
    </row>
    <row r="2756" spans="1:21">
      <c r="A2756" s="171">
        <v>282</v>
      </c>
      <c r="B2756" s="162"/>
      <c r="C2756" s="50" t="s">
        <v>3233</v>
      </c>
      <c r="D2756" s="171" t="s">
        <v>74</v>
      </c>
      <c r="E2756" s="171">
        <v>75</v>
      </c>
      <c r="F2756" s="171">
        <v>4749.5</v>
      </c>
      <c r="G2756" s="503">
        <f t="shared" si="148"/>
        <v>356212.5</v>
      </c>
      <c r="H2756" s="504"/>
      <c r="I2756" s="509"/>
      <c r="J2756" s="504"/>
      <c r="K2756" s="504"/>
      <c r="L2756" s="503">
        <f t="shared" si="145"/>
        <v>356212.5</v>
      </c>
      <c r="M2756" s="496"/>
      <c r="N2756" s="496"/>
      <c r="O2756" s="496"/>
      <c r="P2756" s="496"/>
      <c r="Q2756" s="496"/>
      <c r="R2756" s="496"/>
      <c r="S2756" s="496"/>
      <c r="T2756" s="496"/>
      <c r="U2756" s="496"/>
    </row>
    <row r="2757" spans="1:21">
      <c r="A2757" s="171">
        <v>283</v>
      </c>
      <c r="B2757" s="162"/>
      <c r="C2757" s="25" t="s">
        <v>3234</v>
      </c>
      <c r="D2757" s="171" t="s">
        <v>74</v>
      </c>
      <c r="E2757" s="171">
        <v>300</v>
      </c>
      <c r="F2757" s="171">
        <v>2029.6</v>
      </c>
      <c r="G2757" s="503">
        <f t="shared" si="148"/>
        <v>608880</v>
      </c>
      <c r="H2757" s="504"/>
      <c r="I2757" s="509"/>
      <c r="J2757" s="504"/>
      <c r="K2757" s="504"/>
      <c r="L2757" s="503">
        <f t="shared" si="145"/>
        <v>608880</v>
      </c>
      <c r="M2757" s="496"/>
      <c r="N2757" s="496"/>
      <c r="O2757" s="496"/>
      <c r="P2757" s="496"/>
      <c r="Q2757" s="496"/>
      <c r="R2757" s="496"/>
      <c r="S2757" s="496"/>
      <c r="T2757" s="496"/>
      <c r="U2757" s="496"/>
    </row>
    <row r="2758" spans="1:21">
      <c r="A2758" s="171">
        <v>284</v>
      </c>
      <c r="B2758" s="162"/>
      <c r="C2758" s="25" t="s">
        <v>3235</v>
      </c>
      <c r="D2758" s="171" t="s">
        <v>74</v>
      </c>
      <c r="E2758" s="171">
        <v>7</v>
      </c>
      <c r="F2758" s="171">
        <v>69480.759999999995</v>
      </c>
      <c r="G2758" s="503">
        <f t="shared" si="148"/>
        <v>486365.31999999995</v>
      </c>
      <c r="H2758" s="504"/>
      <c r="I2758" s="509"/>
      <c r="J2758" s="504"/>
      <c r="K2758" s="504"/>
      <c r="L2758" s="503">
        <f t="shared" si="145"/>
        <v>486365.31999999995</v>
      </c>
      <c r="M2758" s="496"/>
      <c r="N2758" s="496"/>
      <c r="O2758" s="496"/>
      <c r="P2758" s="496"/>
      <c r="Q2758" s="496"/>
      <c r="R2758" s="496"/>
      <c r="S2758" s="496"/>
      <c r="T2758" s="496"/>
      <c r="U2758" s="496"/>
    </row>
    <row r="2759" spans="1:21">
      <c r="A2759" s="171">
        <v>287</v>
      </c>
      <c r="B2759" s="162"/>
      <c r="C2759" s="25" t="s">
        <v>3236</v>
      </c>
      <c r="D2759" s="171" t="s">
        <v>74</v>
      </c>
      <c r="E2759" s="171">
        <v>5</v>
      </c>
      <c r="F2759" s="171">
        <v>10679</v>
      </c>
      <c r="G2759" s="503">
        <f t="shared" si="148"/>
        <v>53395</v>
      </c>
      <c r="H2759" s="504"/>
      <c r="I2759" s="509"/>
      <c r="J2759" s="504"/>
      <c r="K2759" s="504"/>
      <c r="L2759" s="503">
        <f t="shared" si="145"/>
        <v>53395</v>
      </c>
      <c r="M2759" s="496"/>
      <c r="N2759" s="496"/>
      <c r="O2759" s="496"/>
      <c r="P2759" s="496"/>
      <c r="Q2759" s="496"/>
      <c r="R2759" s="496"/>
      <c r="S2759" s="496"/>
      <c r="T2759" s="496"/>
      <c r="U2759" s="496"/>
    </row>
    <row r="2760" spans="1:21">
      <c r="A2760" s="171">
        <v>288</v>
      </c>
      <c r="B2760" s="162"/>
      <c r="C2760" s="25" t="s">
        <v>3237</v>
      </c>
      <c r="D2760" s="171" t="s">
        <v>74</v>
      </c>
      <c r="E2760" s="171">
        <v>1</v>
      </c>
      <c r="F2760" s="171">
        <v>500</v>
      </c>
      <c r="G2760" s="503"/>
      <c r="H2760" s="504"/>
      <c r="I2760" s="509"/>
      <c r="J2760" s="504"/>
      <c r="K2760" s="504">
        <f>E2760*F2760</f>
        <v>500</v>
      </c>
      <c r="L2760" s="503">
        <f t="shared" ref="L2760" si="149">SUM(G2760:K2760)</f>
        <v>500</v>
      </c>
      <c r="M2760" s="496"/>
      <c r="N2760" s="496"/>
      <c r="O2760" s="496"/>
      <c r="P2760" s="496"/>
      <c r="Q2760" s="496"/>
      <c r="R2760" s="496"/>
      <c r="S2760" s="496"/>
      <c r="T2760" s="496"/>
      <c r="U2760" s="496"/>
    </row>
    <row r="2761" spans="1:21">
      <c r="A2761" s="171"/>
      <c r="B2761" s="162"/>
      <c r="C2761" s="25" t="s">
        <v>3238</v>
      </c>
      <c r="D2761" s="171" t="s">
        <v>74</v>
      </c>
      <c r="E2761" s="171">
        <v>1</v>
      </c>
      <c r="F2761" s="171">
        <v>50500</v>
      </c>
      <c r="G2761" s="503">
        <f t="shared" si="148"/>
        <v>50500</v>
      </c>
      <c r="H2761" s="504"/>
      <c r="I2761" s="509"/>
      <c r="J2761" s="504"/>
      <c r="K2761" s="504"/>
      <c r="L2761" s="503"/>
      <c r="M2761" s="496"/>
      <c r="N2761" s="496"/>
      <c r="O2761" s="496"/>
      <c r="P2761" s="496"/>
      <c r="Q2761" s="496"/>
      <c r="R2761" s="496"/>
      <c r="S2761" s="496"/>
      <c r="T2761" s="496"/>
      <c r="U2761" s="496"/>
    </row>
    <row r="2762" spans="1:21" ht="25.5">
      <c r="A2762" s="171">
        <v>288</v>
      </c>
      <c r="B2762" s="162"/>
      <c r="C2762" s="25" t="s">
        <v>3239</v>
      </c>
      <c r="D2762" s="171" t="s">
        <v>74</v>
      </c>
      <c r="E2762" s="171">
        <v>1</v>
      </c>
      <c r="F2762" s="171">
        <v>2743500</v>
      </c>
      <c r="G2762" s="503">
        <f t="shared" si="148"/>
        <v>2743500</v>
      </c>
      <c r="H2762" s="504"/>
      <c r="I2762" s="509"/>
      <c r="J2762" s="504"/>
      <c r="K2762" s="504"/>
      <c r="L2762" s="503">
        <f t="shared" ref="L2762" si="150">SUM(G2762:K2762)</f>
        <v>2743500</v>
      </c>
      <c r="M2762" s="496"/>
      <c r="N2762" s="496"/>
      <c r="O2762" s="496"/>
      <c r="P2762" s="496"/>
      <c r="Q2762" s="496"/>
      <c r="R2762" s="496"/>
      <c r="S2762" s="496"/>
      <c r="T2762" s="496"/>
      <c r="U2762" s="496"/>
    </row>
    <row r="2763" spans="1:21">
      <c r="A2763" s="180"/>
      <c r="B2763" s="510"/>
      <c r="C2763" s="511" t="s">
        <v>2229</v>
      </c>
      <c r="D2763" s="512"/>
      <c r="E2763" s="512"/>
      <c r="F2763" s="513"/>
      <c r="G2763" s="509">
        <f>SUM(G2480:G2762)</f>
        <v>19425906.451502606</v>
      </c>
      <c r="H2763" s="509">
        <f>SUM(H2480:H2762)</f>
        <v>1970</v>
      </c>
      <c r="I2763" s="509">
        <f>SUM(I2480:I2762)</f>
        <v>716607.82719999994</v>
      </c>
      <c r="J2763" s="509"/>
      <c r="K2763" s="509">
        <f>SUM(K2480:K2762)</f>
        <v>229076.75</v>
      </c>
      <c r="L2763" s="509">
        <f>SUM(L2480:L2762)</f>
        <v>20323061.028702609</v>
      </c>
      <c r="M2763" s="496"/>
      <c r="N2763" s="496"/>
      <c r="O2763" s="496"/>
      <c r="P2763" s="496"/>
      <c r="Q2763" s="496"/>
      <c r="R2763" s="496"/>
      <c r="S2763" s="496"/>
      <c r="T2763" s="496"/>
      <c r="U2763" s="496"/>
    </row>
    <row r="2764" spans="1:21">
      <c r="A2764" s="496"/>
      <c r="B2764" s="514"/>
      <c r="C2764" s="58"/>
      <c r="D2764" s="496"/>
      <c r="E2764" s="496"/>
      <c r="F2764" s="496"/>
      <c r="G2764" s="496"/>
      <c r="H2764" s="496"/>
      <c r="I2764" s="496"/>
      <c r="J2764" s="496"/>
      <c r="K2764" s="496"/>
      <c r="L2764" s="496"/>
      <c r="M2764" s="496"/>
      <c r="N2764" s="496"/>
      <c r="O2764" s="496"/>
      <c r="P2764" s="496"/>
      <c r="Q2764" s="496"/>
      <c r="R2764" s="496"/>
      <c r="S2764" s="496"/>
      <c r="T2764" s="496"/>
      <c r="U2764" s="496"/>
    </row>
    <row r="2765" spans="1:21">
      <c r="A2765" s="515" t="s">
        <v>3240</v>
      </c>
      <c r="B2765" s="516"/>
      <c r="C2765" s="516"/>
      <c r="D2765" s="516"/>
      <c r="E2765" s="516"/>
      <c r="F2765" s="516"/>
      <c r="G2765" s="516"/>
      <c r="H2765" s="139"/>
      <c r="I2765" s="139"/>
      <c r="J2765" s="139"/>
      <c r="K2765" s="139"/>
      <c r="L2765" s="139"/>
      <c r="M2765" s="139"/>
      <c r="N2765" s="216"/>
      <c r="O2765" s="139"/>
      <c r="P2765" s="139"/>
      <c r="Q2765" s="139"/>
      <c r="R2765" s="139"/>
      <c r="S2765" s="139"/>
      <c r="T2765" s="139"/>
      <c r="U2765" s="496"/>
    </row>
    <row r="2766" spans="1:21">
      <c r="A2766" s="458" t="s">
        <v>3241</v>
      </c>
      <c r="B2766" s="279"/>
      <c r="C2766" s="279"/>
      <c r="D2766" s="279"/>
      <c r="E2766" s="279"/>
      <c r="F2766" s="279"/>
      <c r="G2766" s="279"/>
      <c r="H2766" s="139"/>
      <c r="I2766" s="139"/>
      <c r="J2766" s="139"/>
      <c r="K2766" s="139"/>
      <c r="L2766" s="139"/>
      <c r="M2766" s="139"/>
      <c r="N2766" s="216"/>
      <c r="O2766" s="139"/>
      <c r="P2766" s="139"/>
      <c r="Q2766" s="139"/>
      <c r="R2766" s="139"/>
      <c r="S2766" s="139"/>
      <c r="T2766" s="139"/>
      <c r="U2766" s="496"/>
    </row>
    <row r="2767" spans="1:21">
      <c r="A2767" s="279" t="s">
        <v>3242</v>
      </c>
      <c r="B2767" s="279"/>
      <c r="C2767" s="279"/>
      <c r="D2767" s="279"/>
      <c r="E2767" s="279"/>
      <c r="F2767" s="279"/>
      <c r="G2767" s="279"/>
      <c r="H2767" s="139"/>
      <c r="I2767" s="139"/>
      <c r="J2767" s="139"/>
      <c r="K2767" s="139"/>
      <c r="L2767" s="139"/>
      <c r="M2767" s="139"/>
      <c r="N2767" s="216"/>
      <c r="O2767" s="139"/>
      <c r="P2767" s="139"/>
      <c r="Q2767" s="139"/>
      <c r="R2767" s="139"/>
      <c r="S2767" s="139"/>
      <c r="T2767" s="139" t="s">
        <v>336</v>
      </c>
      <c r="U2767" s="496"/>
    </row>
    <row r="2768" spans="1:21">
      <c r="A2768" s="517" t="s">
        <v>3243</v>
      </c>
      <c r="B2768" s="517"/>
      <c r="C2768" s="517"/>
      <c r="D2768" s="517"/>
      <c r="E2768" s="517"/>
      <c r="F2768" s="517"/>
      <c r="G2768" s="517"/>
      <c r="H2768" s="139"/>
      <c r="I2768" s="139"/>
      <c r="J2768" s="139"/>
      <c r="K2768" s="518" t="s">
        <v>3244</v>
      </c>
      <c r="L2768" s="518"/>
      <c r="M2768" s="518"/>
      <c r="N2768" s="518"/>
      <c r="O2768" s="518"/>
      <c r="P2768" s="518"/>
      <c r="Q2768" s="518"/>
      <c r="R2768" s="518"/>
      <c r="S2768" s="518"/>
      <c r="T2768" s="518"/>
      <c r="U2768" s="496"/>
    </row>
    <row r="2769" spans="1:21">
      <c r="A2769" s="310" t="s">
        <v>382</v>
      </c>
      <c r="B2769" s="306" t="s">
        <v>346</v>
      </c>
      <c r="C2769" s="310" t="s">
        <v>11</v>
      </c>
      <c r="D2769" s="310" t="s">
        <v>3245</v>
      </c>
      <c r="E2769" s="306" t="s">
        <v>3246</v>
      </c>
      <c r="F2769" s="304" t="s">
        <v>385</v>
      </c>
      <c r="G2769" s="304"/>
      <c r="H2769" s="313" t="s">
        <v>110</v>
      </c>
      <c r="I2769" s="314"/>
      <c r="J2769" s="305" t="s">
        <v>2850</v>
      </c>
      <c r="K2769" s="312"/>
      <c r="L2769" s="305" t="s">
        <v>17</v>
      </c>
      <c r="M2769" s="312"/>
      <c r="N2769" s="304" t="s">
        <v>188</v>
      </c>
      <c r="O2769" s="304"/>
      <c r="P2769" s="304"/>
      <c r="Q2769" s="304"/>
      <c r="R2769" s="304"/>
      <c r="S2769" s="304"/>
      <c r="T2769" s="304"/>
      <c r="U2769" s="304"/>
    </row>
    <row r="2770" spans="1:21" ht="38.25">
      <c r="A2770" s="311"/>
      <c r="B2770" s="307"/>
      <c r="C2770" s="311"/>
      <c r="D2770" s="311"/>
      <c r="E2770" s="307"/>
      <c r="F2770" s="218" t="s">
        <v>20</v>
      </c>
      <c r="G2770" s="220" t="s">
        <v>2851</v>
      </c>
      <c r="H2770" s="218" t="s">
        <v>20</v>
      </c>
      <c r="I2770" s="220" t="s">
        <v>2851</v>
      </c>
      <c r="J2770" s="218" t="s">
        <v>20</v>
      </c>
      <c r="K2770" s="220" t="s">
        <v>2851</v>
      </c>
      <c r="L2770" s="218" t="s">
        <v>20</v>
      </c>
      <c r="M2770" s="220" t="s">
        <v>2851</v>
      </c>
      <c r="N2770" s="221" t="s">
        <v>3247</v>
      </c>
      <c r="O2770" s="221" t="s">
        <v>3248</v>
      </c>
      <c r="P2770" s="221" t="s">
        <v>3249</v>
      </c>
      <c r="Q2770" s="221" t="s">
        <v>3250</v>
      </c>
      <c r="R2770" s="221" t="s">
        <v>3251</v>
      </c>
      <c r="S2770" s="221" t="s">
        <v>3252</v>
      </c>
      <c r="T2770" s="221" t="s">
        <v>3253</v>
      </c>
      <c r="U2770" s="220" t="s">
        <v>2855</v>
      </c>
    </row>
    <row r="2771" spans="1:21" ht="25.5">
      <c r="A2771" s="218">
        <v>1</v>
      </c>
      <c r="B2771" s="519"/>
      <c r="C2771" s="160" t="s">
        <v>3254</v>
      </c>
      <c r="D2771" s="219" t="s">
        <v>74</v>
      </c>
      <c r="E2771" s="154">
        <v>1414</v>
      </c>
      <c r="F2771" s="218">
        <v>1</v>
      </c>
      <c r="G2771" s="481">
        <f t="shared" ref="G2771:G2841" si="151">F2771*E2771</f>
        <v>1414</v>
      </c>
      <c r="H2771" s="169"/>
      <c r="I2771" s="169"/>
      <c r="J2771" s="169"/>
      <c r="K2771" s="169"/>
      <c r="L2771" s="169"/>
      <c r="M2771" s="169"/>
      <c r="N2771" s="192"/>
      <c r="O2771" s="169"/>
      <c r="P2771" s="169"/>
      <c r="Q2771" s="169"/>
      <c r="R2771" s="169"/>
      <c r="S2771" s="169"/>
      <c r="T2771" s="169"/>
      <c r="U2771" s="169"/>
    </row>
    <row r="2772" spans="1:21">
      <c r="A2772" s="218">
        <v>2</v>
      </c>
      <c r="B2772" s="519"/>
      <c r="C2772" s="161" t="s">
        <v>3255</v>
      </c>
      <c r="D2772" s="219" t="s">
        <v>74</v>
      </c>
      <c r="E2772" s="520">
        <v>706</v>
      </c>
      <c r="F2772" s="171">
        <v>4</v>
      </c>
      <c r="G2772" s="481">
        <f t="shared" si="151"/>
        <v>2824</v>
      </c>
      <c r="H2772" s="169"/>
      <c r="I2772" s="169"/>
      <c r="J2772" s="169"/>
      <c r="K2772" s="169"/>
      <c r="L2772" s="169"/>
      <c r="M2772" s="169"/>
      <c r="N2772" s="192"/>
      <c r="O2772" s="169"/>
      <c r="P2772" s="169"/>
      <c r="Q2772" s="169"/>
      <c r="R2772" s="169"/>
      <c r="S2772" s="169"/>
      <c r="T2772" s="169"/>
      <c r="U2772" s="169"/>
    </row>
    <row r="2773" spans="1:21">
      <c r="A2773" s="218">
        <v>3</v>
      </c>
      <c r="B2773" s="519" t="s">
        <v>3256</v>
      </c>
      <c r="C2773" s="160" t="s">
        <v>3257</v>
      </c>
      <c r="D2773" s="219" t="s">
        <v>74</v>
      </c>
      <c r="E2773" s="172">
        <v>1213.8</v>
      </c>
      <c r="F2773" s="171">
        <v>2</v>
      </c>
      <c r="G2773" s="481">
        <f t="shared" si="151"/>
        <v>2427.6</v>
      </c>
      <c r="H2773" s="169"/>
      <c r="I2773" s="169"/>
      <c r="J2773" s="169"/>
      <c r="K2773" s="169"/>
      <c r="L2773" s="169"/>
      <c r="M2773" s="169"/>
      <c r="N2773" s="192"/>
      <c r="O2773" s="169"/>
      <c r="P2773" s="169"/>
      <c r="Q2773" s="169"/>
      <c r="R2773" s="169"/>
      <c r="S2773" s="169"/>
      <c r="T2773" s="169"/>
      <c r="U2773" s="169"/>
    </row>
    <row r="2774" spans="1:21">
      <c r="A2774" s="218">
        <v>4</v>
      </c>
      <c r="B2774" s="519" t="s">
        <v>3258</v>
      </c>
      <c r="C2774" s="161" t="s">
        <v>3259</v>
      </c>
      <c r="D2774" s="219" t="s">
        <v>74</v>
      </c>
      <c r="E2774" s="172">
        <v>999.6</v>
      </c>
      <c r="F2774" s="171">
        <v>2</v>
      </c>
      <c r="G2774" s="481">
        <f t="shared" si="151"/>
        <v>1999.2</v>
      </c>
      <c r="H2774" s="169"/>
      <c r="I2774" s="169"/>
      <c r="J2774" s="169"/>
      <c r="K2774" s="169"/>
      <c r="L2774" s="169"/>
      <c r="M2774" s="169"/>
      <c r="N2774" s="192"/>
      <c r="O2774" s="169"/>
      <c r="P2774" s="169"/>
      <c r="Q2774" s="169"/>
      <c r="R2774" s="169"/>
      <c r="S2774" s="169"/>
      <c r="T2774" s="169"/>
      <c r="U2774" s="169"/>
    </row>
    <row r="2775" spans="1:21">
      <c r="A2775" s="218">
        <v>5</v>
      </c>
      <c r="B2775" s="519"/>
      <c r="C2775" s="161" t="s">
        <v>3260</v>
      </c>
      <c r="D2775" s="219" t="s">
        <v>74</v>
      </c>
      <c r="E2775" s="172">
        <v>2938</v>
      </c>
      <c r="F2775" s="171">
        <v>1</v>
      </c>
      <c r="G2775" s="481">
        <f t="shared" si="151"/>
        <v>2938</v>
      </c>
      <c r="H2775" s="169"/>
      <c r="I2775" s="169"/>
      <c r="J2775" s="169"/>
      <c r="K2775" s="169"/>
      <c r="L2775" s="169"/>
      <c r="M2775" s="169"/>
      <c r="N2775" s="192"/>
      <c r="O2775" s="169"/>
      <c r="P2775" s="169"/>
      <c r="Q2775" s="169"/>
      <c r="R2775" s="169"/>
      <c r="S2775" s="169"/>
      <c r="T2775" s="169"/>
      <c r="U2775" s="169"/>
    </row>
    <row r="2776" spans="1:21">
      <c r="A2776" s="218">
        <v>6</v>
      </c>
      <c r="B2776" s="519"/>
      <c r="C2776" s="161" t="s">
        <v>3261</v>
      </c>
      <c r="D2776" s="219" t="s">
        <v>74</v>
      </c>
      <c r="E2776" s="172">
        <v>2920</v>
      </c>
      <c r="F2776" s="171">
        <v>2</v>
      </c>
      <c r="G2776" s="481">
        <f t="shared" si="151"/>
        <v>5840</v>
      </c>
      <c r="H2776" s="169"/>
      <c r="I2776" s="169"/>
      <c r="J2776" s="169"/>
      <c r="K2776" s="169"/>
      <c r="L2776" s="169"/>
      <c r="M2776" s="169"/>
      <c r="N2776" s="192"/>
      <c r="O2776" s="169"/>
      <c r="P2776" s="169"/>
      <c r="Q2776" s="169"/>
      <c r="R2776" s="169"/>
      <c r="S2776" s="169"/>
      <c r="T2776" s="169"/>
      <c r="U2776" s="169"/>
    </row>
    <row r="2777" spans="1:21" ht="25.5">
      <c r="A2777" s="218">
        <v>7</v>
      </c>
      <c r="B2777" s="519"/>
      <c r="C2777" s="161" t="s">
        <v>3262</v>
      </c>
      <c r="D2777" s="219" t="s">
        <v>74</v>
      </c>
      <c r="E2777" s="154">
        <v>1123.6500000000001</v>
      </c>
      <c r="F2777" s="171">
        <v>5</v>
      </c>
      <c r="G2777" s="481">
        <f t="shared" si="151"/>
        <v>5618.25</v>
      </c>
      <c r="H2777" s="169"/>
      <c r="I2777" s="169"/>
      <c r="J2777" s="169"/>
      <c r="K2777" s="169"/>
      <c r="L2777" s="169"/>
      <c r="M2777" s="169"/>
      <c r="N2777" s="192"/>
      <c r="O2777" s="169"/>
      <c r="P2777" s="169"/>
      <c r="Q2777" s="169"/>
      <c r="R2777" s="169"/>
      <c r="S2777" s="169"/>
      <c r="T2777" s="169"/>
      <c r="U2777" s="169"/>
    </row>
    <row r="2778" spans="1:21">
      <c r="A2778" s="218">
        <v>8</v>
      </c>
      <c r="B2778" s="519"/>
      <c r="C2778" s="161" t="s">
        <v>3263</v>
      </c>
      <c r="D2778" s="219" t="s">
        <v>74</v>
      </c>
      <c r="E2778" s="154">
        <v>1112</v>
      </c>
      <c r="F2778" s="171">
        <v>5</v>
      </c>
      <c r="G2778" s="481">
        <f t="shared" si="151"/>
        <v>5560</v>
      </c>
      <c r="H2778" s="169"/>
      <c r="I2778" s="169"/>
      <c r="J2778" s="169"/>
      <c r="K2778" s="169"/>
      <c r="L2778" s="169"/>
      <c r="M2778" s="169"/>
      <c r="N2778" s="192"/>
      <c r="O2778" s="169"/>
      <c r="P2778" s="169"/>
      <c r="Q2778" s="169"/>
      <c r="R2778" s="169"/>
      <c r="S2778" s="169"/>
      <c r="T2778" s="169"/>
      <c r="U2778" s="169"/>
    </row>
    <row r="2779" spans="1:21">
      <c r="A2779" s="218">
        <v>9</v>
      </c>
      <c r="B2779" s="519"/>
      <c r="C2779" s="161" t="s">
        <v>3264</v>
      </c>
      <c r="D2779" s="219" t="s">
        <v>74</v>
      </c>
      <c r="E2779" s="154">
        <v>752</v>
      </c>
      <c r="F2779" s="171">
        <v>1</v>
      </c>
      <c r="G2779" s="481">
        <f t="shared" si="151"/>
        <v>752</v>
      </c>
      <c r="H2779" s="169"/>
      <c r="I2779" s="169"/>
      <c r="J2779" s="169"/>
      <c r="K2779" s="169"/>
      <c r="L2779" s="169"/>
      <c r="M2779" s="169"/>
      <c r="N2779" s="192"/>
      <c r="O2779" s="169"/>
      <c r="P2779" s="169"/>
      <c r="Q2779" s="169"/>
      <c r="R2779" s="169"/>
      <c r="S2779" s="169"/>
      <c r="T2779" s="169"/>
      <c r="U2779" s="169"/>
    </row>
    <row r="2780" spans="1:21">
      <c r="A2780" s="218">
        <v>10</v>
      </c>
      <c r="B2780" s="519"/>
      <c r="C2780" s="161" t="s">
        <v>3265</v>
      </c>
      <c r="D2780" s="219" t="s">
        <v>74</v>
      </c>
      <c r="E2780" s="154">
        <v>444</v>
      </c>
      <c r="F2780" s="171">
        <v>8</v>
      </c>
      <c r="G2780" s="481">
        <f t="shared" si="151"/>
        <v>3552</v>
      </c>
      <c r="H2780" s="169"/>
      <c r="I2780" s="169"/>
      <c r="J2780" s="169"/>
      <c r="K2780" s="169"/>
      <c r="L2780" s="169"/>
      <c r="M2780" s="169"/>
      <c r="N2780" s="192"/>
      <c r="O2780" s="169"/>
      <c r="P2780" s="169"/>
      <c r="Q2780" s="169"/>
      <c r="R2780" s="169"/>
      <c r="S2780" s="169"/>
      <c r="T2780" s="169"/>
      <c r="U2780" s="169"/>
    </row>
    <row r="2781" spans="1:21">
      <c r="A2781" s="218">
        <v>11</v>
      </c>
      <c r="B2781" s="519"/>
      <c r="C2781" s="161" t="s">
        <v>3266</v>
      </c>
      <c r="D2781" s="219" t="s">
        <v>74</v>
      </c>
      <c r="E2781" s="154">
        <v>376</v>
      </c>
      <c r="F2781" s="171">
        <v>19</v>
      </c>
      <c r="G2781" s="481">
        <f t="shared" si="151"/>
        <v>7144</v>
      </c>
      <c r="H2781" s="169"/>
      <c r="I2781" s="169"/>
      <c r="J2781" s="169"/>
      <c r="K2781" s="169"/>
      <c r="L2781" s="169"/>
      <c r="M2781" s="169"/>
      <c r="N2781" s="192"/>
      <c r="O2781" s="169"/>
      <c r="P2781" s="169"/>
      <c r="Q2781" s="169"/>
      <c r="R2781" s="169"/>
      <c r="S2781" s="169"/>
      <c r="T2781" s="169"/>
      <c r="U2781" s="169"/>
    </row>
    <row r="2782" spans="1:21">
      <c r="A2782" s="218">
        <v>12</v>
      </c>
      <c r="B2782" s="519"/>
      <c r="C2782" s="161" t="s">
        <v>3267</v>
      </c>
      <c r="D2782" s="219" t="s">
        <v>74</v>
      </c>
      <c r="E2782" s="154">
        <v>1700</v>
      </c>
      <c r="F2782" s="171">
        <v>4</v>
      </c>
      <c r="G2782" s="481">
        <f t="shared" si="151"/>
        <v>6800</v>
      </c>
      <c r="H2782" s="169"/>
      <c r="I2782" s="169"/>
      <c r="J2782" s="169"/>
      <c r="K2782" s="169"/>
      <c r="L2782" s="169"/>
      <c r="M2782" s="169"/>
      <c r="N2782" s="192"/>
      <c r="O2782" s="169"/>
      <c r="P2782" s="169"/>
      <c r="Q2782" s="169"/>
      <c r="R2782" s="169"/>
      <c r="S2782" s="169"/>
      <c r="T2782" s="169"/>
      <c r="U2782" s="169"/>
    </row>
    <row r="2783" spans="1:21">
      <c r="A2783" s="218">
        <v>13</v>
      </c>
      <c r="B2783" s="519"/>
      <c r="C2783" s="161" t="s">
        <v>3268</v>
      </c>
      <c r="D2783" s="219" t="s">
        <v>74</v>
      </c>
      <c r="E2783" s="154">
        <v>340.5</v>
      </c>
      <c r="F2783" s="171">
        <v>2</v>
      </c>
      <c r="G2783" s="481">
        <f t="shared" si="151"/>
        <v>681</v>
      </c>
      <c r="H2783" s="169"/>
      <c r="I2783" s="169"/>
      <c r="J2783" s="169"/>
      <c r="K2783" s="169"/>
      <c r="L2783" s="169"/>
      <c r="M2783" s="169"/>
      <c r="N2783" s="192"/>
      <c r="O2783" s="169"/>
      <c r="P2783" s="169"/>
      <c r="Q2783" s="169"/>
      <c r="R2783" s="169"/>
      <c r="S2783" s="169"/>
      <c r="T2783" s="169"/>
      <c r="U2783" s="169"/>
    </row>
    <row r="2784" spans="1:21" ht="25.5">
      <c r="A2784" s="218">
        <v>14</v>
      </c>
      <c r="B2784" s="519"/>
      <c r="C2784" s="161" t="s">
        <v>3269</v>
      </c>
      <c r="D2784" s="219" t="s">
        <v>74</v>
      </c>
      <c r="E2784" s="154">
        <v>3894</v>
      </c>
      <c r="F2784" s="171">
        <v>3</v>
      </c>
      <c r="G2784" s="481">
        <f t="shared" si="151"/>
        <v>11682</v>
      </c>
      <c r="H2784" s="169"/>
      <c r="I2784" s="169"/>
      <c r="J2784" s="169"/>
      <c r="K2784" s="169"/>
      <c r="L2784" s="169"/>
      <c r="M2784" s="169"/>
      <c r="N2784" s="192"/>
      <c r="O2784" s="169"/>
      <c r="P2784" s="169"/>
      <c r="Q2784" s="169"/>
      <c r="R2784" s="169"/>
      <c r="S2784" s="169"/>
      <c r="T2784" s="169"/>
      <c r="U2784" s="169"/>
    </row>
    <row r="2785" spans="1:21">
      <c r="A2785" s="218">
        <v>15</v>
      </c>
      <c r="B2785" s="519"/>
      <c r="C2785" s="161" t="s">
        <v>3270</v>
      </c>
      <c r="D2785" s="219" t="s">
        <v>74</v>
      </c>
      <c r="E2785" s="154">
        <v>3534</v>
      </c>
      <c r="F2785" s="171">
        <v>2</v>
      </c>
      <c r="G2785" s="481">
        <f t="shared" si="151"/>
        <v>7068</v>
      </c>
      <c r="H2785" s="169"/>
      <c r="I2785" s="169"/>
      <c r="J2785" s="169"/>
      <c r="K2785" s="169"/>
      <c r="L2785" s="169"/>
      <c r="M2785" s="169"/>
      <c r="N2785" s="192"/>
      <c r="O2785" s="169"/>
      <c r="P2785" s="169"/>
      <c r="Q2785" s="169"/>
      <c r="R2785" s="169"/>
      <c r="S2785" s="169"/>
      <c r="T2785" s="169"/>
      <c r="U2785" s="169"/>
    </row>
    <row r="2786" spans="1:21" ht="38.25">
      <c r="A2786" s="218">
        <v>16</v>
      </c>
      <c r="B2786" s="519"/>
      <c r="C2786" s="161" t="s">
        <v>3271</v>
      </c>
      <c r="D2786" s="219" t="s">
        <v>74</v>
      </c>
      <c r="E2786" s="154">
        <v>1764</v>
      </c>
      <c r="F2786" s="171">
        <v>5</v>
      </c>
      <c r="G2786" s="481">
        <f t="shared" si="151"/>
        <v>8820</v>
      </c>
      <c r="H2786" s="169"/>
      <c r="I2786" s="169"/>
      <c r="J2786" s="169"/>
      <c r="K2786" s="169"/>
      <c r="L2786" s="169"/>
      <c r="M2786" s="169"/>
      <c r="N2786" s="192"/>
      <c r="O2786" s="169"/>
      <c r="P2786" s="169"/>
      <c r="Q2786" s="169"/>
      <c r="R2786" s="169"/>
      <c r="S2786" s="169"/>
      <c r="T2786" s="169"/>
      <c r="U2786" s="169"/>
    </row>
    <row r="2787" spans="1:21" ht="51">
      <c r="A2787" s="218">
        <v>17</v>
      </c>
      <c r="B2787" s="519"/>
      <c r="C2787" s="161" t="s">
        <v>3272</v>
      </c>
      <c r="D2787" s="219" t="s">
        <v>74</v>
      </c>
      <c r="E2787" s="154">
        <v>2348</v>
      </c>
      <c r="F2787" s="171">
        <v>2</v>
      </c>
      <c r="G2787" s="481">
        <f t="shared" si="151"/>
        <v>4696</v>
      </c>
      <c r="H2787" s="169"/>
      <c r="I2787" s="169"/>
      <c r="J2787" s="169"/>
      <c r="K2787" s="169"/>
      <c r="L2787" s="169"/>
      <c r="M2787" s="169"/>
      <c r="N2787" s="192"/>
      <c r="O2787" s="169"/>
      <c r="P2787" s="169"/>
      <c r="Q2787" s="169"/>
      <c r="R2787" s="169"/>
      <c r="S2787" s="169"/>
      <c r="T2787" s="169"/>
      <c r="U2787" s="169"/>
    </row>
    <row r="2788" spans="1:21" ht="25.5">
      <c r="A2788" s="218">
        <v>18</v>
      </c>
      <c r="B2788" s="519"/>
      <c r="C2788" s="161" t="s">
        <v>3273</v>
      </c>
      <c r="D2788" s="219" t="s">
        <v>74</v>
      </c>
      <c r="E2788" s="154">
        <v>1062</v>
      </c>
      <c r="F2788" s="171">
        <v>2</v>
      </c>
      <c r="G2788" s="481">
        <f t="shared" si="151"/>
        <v>2124</v>
      </c>
      <c r="H2788" s="169"/>
      <c r="I2788" s="169"/>
      <c r="J2788" s="169"/>
      <c r="K2788" s="169"/>
      <c r="L2788" s="169"/>
      <c r="M2788" s="169"/>
      <c r="N2788" s="192"/>
      <c r="O2788" s="169"/>
      <c r="P2788" s="169"/>
      <c r="Q2788" s="169"/>
      <c r="R2788" s="169"/>
      <c r="S2788" s="169"/>
      <c r="T2788" s="169"/>
      <c r="U2788" s="169"/>
    </row>
    <row r="2789" spans="1:21" ht="25.5">
      <c r="A2789" s="218">
        <v>19</v>
      </c>
      <c r="B2789" s="519"/>
      <c r="C2789" s="161" t="s">
        <v>3274</v>
      </c>
      <c r="D2789" s="219" t="s">
        <v>74</v>
      </c>
      <c r="E2789" s="154">
        <v>1180</v>
      </c>
      <c r="F2789" s="171">
        <v>2</v>
      </c>
      <c r="G2789" s="481">
        <f t="shared" si="151"/>
        <v>2360</v>
      </c>
      <c r="H2789" s="169"/>
      <c r="I2789" s="169"/>
      <c r="J2789" s="169"/>
      <c r="K2789" s="169"/>
      <c r="L2789" s="169"/>
      <c r="M2789" s="169"/>
      <c r="N2789" s="192"/>
      <c r="O2789" s="169"/>
      <c r="P2789" s="169"/>
      <c r="Q2789" s="169"/>
      <c r="R2789" s="169"/>
      <c r="S2789" s="169"/>
      <c r="T2789" s="169"/>
      <c r="U2789" s="169"/>
    </row>
    <row r="2790" spans="1:21" ht="25.5">
      <c r="A2790" s="218">
        <v>20</v>
      </c>
      <c r="B2790" s="519"/>
      <c r="C2790" s="161" t="s">
        <v>3275</v>
      </c>
      <c r="D2790" s="219" t="s">
        <v>74</v>
      </c>
      <c r="E2790" s="154">
        <v>1085</v>
      </c>
      <c r="F2790" s="171">
        <v>4</v>
      </c>
      <c r="G2790" s="481">
        <f t="shared" si="151"/>
        <v>4340</v>
      </c>
      <c r="H2790" s="169"/>
      <c r="I2790" s="169"/>
      <c r="J2790" s="169"/>
      <c r="K2790" s="169"/>
      <c r="L2790" s="169"/>
      <c r="M2790" s="169"/>
      <c r="N2790" s="192"/>
      <c r="O2790" s="169"/>
      <c r="P2790" s="169"/>
      <c r="Q2790" s="169"/>
      <c r="R2790" s="169"/>
      <c r="S2790" s="169"/>
      <c r="T2790" s="169"/>
      <c r="U2790" s="169"/>
    </row>
    <row r="2791" spans="1:21" ht="25.5">
      <c r="A2791" s="218">
        <v>21</v>
      </c>
      <c r="B2791" s="519"/>
      <c r="C2791" s="161" t="s">
        <v>3276</v>
      </c>
      <c r="D2791" s="219" t="s">
        <v>74</v>
      </c>
      <c r="E2791" s="154">
        <v>2030</v>
      </c>
      <c r="F2791" s="171">
        <v>1</v>
      </c>
      <c r="G2791" s="481">
        <f t="shared" si="151"/>
        <v>2030</v>
      </c>
      <c r="H2791" s="169"/>
      <c r="I2791" s="169"/>
      <c r="J2791" s="169"/>
      <c r="K2791" s="169"/>
      <c r="L2791" s="169"/>
      <c r="M2791" s="169"/>
      <c r="N2791" s="192"/>
      <c r="O2791" s="169"/>
      <c r="P2791" s="169"/>
      <c r="Q2791" s="169"/>
      <c r="R2791" s="169"/>
      <c r="S2791" s="169"/>
      <c r="T2791" s="169"/>
      <c r="U2791" s="169"/>
    </row>
    <row r="2792" spans="1:21" ht="51">
      <c r="A2792" s="218">
        <v>22</v>
      </c>
      <c r="B2792" s="519"/>
      <c r="C2792" s="161" t="s">
        <v>3277</v>
      </c>
      <c r="D2792" s="219" t="s">
        <v>74</v>
      </c>
      <c r="E2792" s="154">
        <v>1469</v>
      </c>
      <c r="F2792" s="171">
        <v>1</v>
      </c>
      <c r="G2792" s="481">
        <f t="shared" si="151"/>
        <v>1469</v>
      </c>
      <c r="H2792" s="169"/>
      <c r="I2792" s="169"/>
      <c r="J2792" s="169"/>
      <c r="K2792" s="169"/>
      <c r="L2792" s="169"/>
      <c r="M2792" s="169"/>
      <c r="N2792" s="192"/>
      <c r="O2792" s="169"/>
      <c r="P2792" s="169"/>
      <c r="Q2792" s="169"/>
      <c r="R2792" s="169"/>
      <c r="S2792" s="169"/>
      <c r="T2792" s="169"/>
      <c r="U2792" s="169"/>
    </row>
    <row r="2793" spans="1:21" ht="38.25">
      <c r="A2793" s="218">
        <v>23</v>
      </c>
      <c r="B2793" s="519"/>
      <c r="C2793" s="161" t="s">
        <v>3278</v>
      </c>
      <c r="D2793" s="219" t="s">
        <v>74</v>
      </c>
      <c r="E2793" s="154">
        <v>1176</v>
      </c>
      <c r="F2793" s="171">
        <v>1</v>
      </c>
      <c r="G2793" s="481">
        <f t="shared" si="151"/>
        <v>1176</v>
      </c>
      <c r="H2793" s="169"/>
      <c r="I2793" s="169"/>
      <c r="J2793" s="169"/>
      <c r="K2793" s="169"/>
      <c r="L2793" s="169"/>
      <c r="M2793" s="169"/>
      <c r="N2793" s="192"/>
      <c r="O2793" s="169"/>
      <c r="P2793" s="169"/>
      <c r="Q2793" s="169"/>
      <c r="R2793" s="169"/>
      <c r="S2793" s="169"/>
      <c r="T2793" s="169"/>
      <c r="U2793" s="169"/>
    </row>
    <row r="2794" spans="1:21" ht="38.25">
      <c r="A2794" s="218">
        <v>24</v>
      </c>
      <c r="B2794" s="519"/>
      <c r="C2794" s="161" t="s">
        <v>3279</v>
      </c>
      <c r="D2794" s="219" t="s">
        <v>74</v>
      </c>
      <c r="E2794" s="154">
        <v>1178</v>
      </c>
      <c r="F2794" s="171">
        <v>1</v>
      </c>
      <c r="G2794" s="481">
        <f t="shared" si="151"/>
        <v>1178</v>
      </c>
      <c r="H2794" s="169"/>
      <c r="I2794" s="169"/>
      <c r="J2794" s="169"/>
      <c r="K2794" s="169"/>
      <c r="L2794" s="169"/>
      <c r="M2794" s="169"/>
      <c r="N2794" s="192"/>
      <c r="O2794" s="169"/>
      <c r="P2794" s="169"/>
      <c r="Q2794" s="169"/>
      <c r="R2794" s="169"/>
      <c r="S2794" s="169"/>
      <c r="T2794" s="169"/>
      <c r="U2794" s="169"/>
    </row>
    <row r="2795" spans="1:21" ht="25.5">
      <c r="A2795" s="218">
        <v>25</v>
      </c>
      <c r="B2795" s="519"/>
      <c r="C2795" s="161" t="s">
        <v>3280</v>
      </c>
      <c r="D2795" s="219" t="s">
        <v>74</v>
      </c>
      <c r="E2795" s="154">
        <v>2951</v>
      </c>
      <c r="F2795" s="171">
        <v>3</v>
      </c>
      <c r="G2795" s="481">
        <f t="shared" si="151"/>
        <v>8853</v>
      </c>
      <c r="H2795" s="169"/>
      <c r="I2795" s="169"/>
      <c r="J2795" s="169"/>
      <c r="K2795" s="169"/>
      <c r="L2795" s="169"/>
      <c r="M2795" s="169"/>
      <c r="N2795" s="192"/>
      <c r="O2795" s="169"/>
      <c r="P2795" s="169"/>
      <c r="Q2795" s="169"/>
      <c r="R2795" s="169"/>
      <c r="S2795" s="169"/>
      <c r="T2795" s="169"/>
      <c r="U2795" s="169"/>
    </row>
    <row r="2796" spans="1:21" ht="25.5">
      <c r="A2796" s="218">
        <v>26</v>
      </c>
      <c r="B2796" s="519"/>
      <c r="C2796" s="161" t="s">
        <v>3281</v>
      </c>
      <c r="D2796" s="219" t="s">
        <v>74</v>
      </c>
      <c r="E2796" s="154">
        <v>1761</v>
      </c>
      <c r="F2796" s="171">
        <v>5</v>
      </c>
      <c r="G2796" s="481">
        <f t="shared" si="151"/>
        <v>8805</v>
      </c>
      <c r="H2796" s="169"/>
      <c r="I2796" s="169"/>
      <c r="J2796" s="169"/>
      <c r="K2796" s="169"/>
      <c r="L2796" s="169"/>
      <c r="M2796" s="169"/>
      <c r="N2796" s="192"/>
      <c r="O2796" s="169"/>
      <c r="P2796" s="169"/>
      <c r="Q2796" s="169"/>
      <c r="R2796" s="169"/>
      <c r="S2796" s="169"/>
      <c r="T2796" s="169"/>
      <c r="U2796" s="169"/>
    </row>
    <row r="2797" spans="1:21">
      <c r="A2797" s="218">
        <v>27</v>
      </c>
      <c r="B2797" s="519"/>
      <c r="C2797" s="161" t="s">
        <v>2582</v>
      </c>
      <c r="D2797" s="219" t="s">
        <v>28</v>
      </c>
      <c r="E2797" s="154">
        <v>6490</v>
      </c>
      <c r="F2797" s="171">
        <v>15</v>
      </c>
      <c r="G2797" s="481">
        <f t="shared" si="151"/>
        <v>97350</v>
      </c>
      <c r="H2797" s="169"/>
      <c r="I2797" s="169"/>
      <c r="J2797" s="169"/>
      <c r="K2797" s="169"/>
      <c r="L2797" s="169"/>
      <c r="M2797" s="169"/>
      <c r="N2797" s="192"/>
      <c r="O2797" s="169"/>
      <c r="P2797" s="169"/>
      <c r="Q2797" s="169"/>
      <c r="R2797" s="169"/>
      <c r="S2797" s="169"/>
      <c r="T2797" s="169"/>
      <c r="U2797" s="169"/>
    </row>
    <row r="2798" spans="1:21">
      <c r="A2798" s="218">
        <v>28</v>
      </c>
      <c r="B2798" s="519"/>
      <c r="C2798" s="161" t="s">
        <v>3282</v>
      </c>
      <c r="D2798" s="219" t="s">
        <v>74</v>
      </c>
      <c r="E2798" s="154">
        <v>7670</v>
      </c>
      <c r="F2798" s="171">
        <v>6</v>
      </c>
      <c r="G2798" s="481">
        <f t="shared" si="151"/>
        <v>46020</v>
      </c>
      <c r="H2798" s="169"/>
      <c r="I2798" s="169"/>
      <c r="J2798" s="169"/>
      <c r="K2798" s="169"/>
      <c r="L2798" s="169"/>
      <c r="M2798" s="169"/>
      <c r="N2798" s="192"/>
      <c r="O2798" s="169"/>
      <c r="P2798" s="169"/>
      <c r="Q2798" s="169"/>
      <c r="R2798" s="169"/>
      <c r="S2798" s="169"/>
      <c r="T2798" s="169"/>
      <c r="U2798" s="169"/>
    </row>
    <row r="2799" spans="1:21">
      <c r="A2799" s="218">
        <v>29</v>
      </c>
      <c r="B2799" s="519"/>
      <c r="C2799" s="161" t="s">
        <v>3283</v>
      </c>
      <c r="D2799" s="219" t="s">
        <v>74</v>
      </c>
      <c r="E2799" s="154">
        <v>8024</v>
      </c>
      <c r="F2799" s="171">
        <v>1</v>
      </c>
      <c r="G2799" s="481">
        <f t="shared" si="151"/>
        <v>8024</v>
      </c>
      <c r="H2799" s="169"/>
      <c r="I2799" s="169"/>
      <c r="J2799" s="169"/>
      <c r="K2799" s="169"/>
      <c r="L2799" s="169"/>
      <c r="M2799" s="169"/>
      <c r="N2799" s="192"/>
      <c r="O2799" s="169"/>
      <c r="P2799" s="169"/>
      <c r="Q2799" s="169"/>
      <c r="R2799" s="169"/>
      <c r="S2799" s="169"/>
      <c r="T2799" s="169"/>
      <c r="U2799" s="169"/>
    </row>
    <row r="2800" spans="1:21">
      <c r="A2800" s="218">
        <v>30</v>
      </c>
      <c r="B2800" s="519"/>
      <c r="C2800" s="161" t="s">
        <v>3284</v>
      </c>
      <c r="D2800" s="219" t="s">
        <v>74</v>
      </c>
      <c r="E2800" s="154">
        <v>82482</v>
      </c>
      <c r="F2800" s="171">
        <v>2</v>
      </c>
      <c r="G2800" s="481">
        <f t="shared" si="151"/>
        <v>164964</v>
      </c>
      <c r="H2800" s="169"/>
      <c r="I2800" s="169"/>
      <c r="J2800" s="169"/>
      <c r="K2800" s="169"/>
      <c r="L2800" s="169"/>
      <c r="M2800" s="169"/>
      <c r="N2800" s="192"/>
      <c r="O2800" s="169"/>
      <c r="P2800" s="169"/>
      <c r="Q2800" s="169"/>
      <c r="R2800" s="169"/>
      <c r="S2800" s="169"/>
      <c r="T2800" s="169"/>
      <c r="U2800" s="169"/>
    </row>
    <row r="2801" spans="1:21">
      <c r="A2801" s="218">
        <v>31</v>
      </c>
      <c r="B2801" s="519"/>
      <c r="C2801" s="161" t="s">
        <v>3285</v>
      </c>
      <c r="D2801" s="219" t="s">
        <v>74</v>
      </c>
      <c r="E2801" s="154">
        <v>47082</v>
      </c>
      <c r="F2801" s="171">
        <v>2</v>
      </c>
      <c r="G2801" s="481">
        <f t="shared" si="151"/>
        <v>94164</v>
      </c>
      <c r="H2801" s="169"/>
      <c r="I2801" s="169"/>
      <c r="J2801" s="169"/>
      <c r="K2801" s="169"/>
      <c r="L2801" s="169"/>
      <c r="M2801" s="169"/>
      <c r="N2801" s="192"/>
      <c r="O2801" s="169"/>
      <c r="P2801" s="169"/>
      <c r="Q2801" s="169"/>
      <c r="R2801" s="169"/>
      <c r="S2801" s="169"/>
      <c r="T2801" s="169"/>
      <c r="U2801" s="169"/>
    </row>
    <row r="2802" spans="1:21">
      <c r="A2802" s="218">
        <v>32</v>
      </c>
      <c r="B2802" s="519"/>
      <c r="C2802" s="161" t="s">
        <v>3286</v>
      </c>
      <c r="D2802" s="219" t="s">
        <v>74</v>
      </c>
      <c r="E2802" s="154">
        <v>7670</v>
      </c>
      <c r="F2802" s="171">
        <v>6</v>
      </c>
      <c r="G2802" s="481">
        <f t="shared" si="151"/>
        <v>46020</v>
      </c>
      <c r="H2802" s="169"/>
      <c r="I2802" s="169"/>
      <c r="J2802" s="169"/>
      <c r="K2802" s="169"/>
      <c r="L2802" s="169"/>
      <c r="M2802" s="169"/>
      <c r="N2802" s="192"/>
      <c r="O2802" s="169"/>
      <c r="P2802" s="169"/>
      <c r="Q2802" s="169"/>
      <c r="R2802" s="169"/>
      <c r="S2802" s="169"/>
      <c r="T2802" s="169"/>
      <c r="U2802" s="169"/>
    </row>
    <row r="2803" spans="1:21" ht="25.5">
      <c r="A2803" s="218">
        <v>33</v>
      </c>
      <c r="B2803" s="519"/>
      <c r="C2803" s="161" t="s">
        <v>3287</v>
      </c>
      <c r="D2803" s="219" t="s">
        <v>74</v>
      </c>
      <c r="E2803" s="154">
        <v>271400</v>
      </c>
      <c r="F2803" s="171">
        <v>2</v>
      </c>
      <c r="G2803" s="481">
        <f t="shared" si="151"/>
        <v>542800</v>
      </c>
      <c r="H2803" s="169"/>
      <c r="I2803" s="169"/>
      <c r="J2803" s="169"/>
      <c r="K2803" s="169"/>
      <c r="L2803" s="169"/>
      <c r="M2803" s="169"/>
      <c r="N2803" s="192"/>
      <c r="O2803" s="169"/>
      <c r="P2803" s="169"/>
      <c r="Q2803" s="169"/>
      <c r="R2803" s="169"/>
      <c r="S2803" s="169"/>
      <c r="T2803" s="169"/>
      <c r="U2803" s="169"/>
    </row>
    <row r="2804" spans="1:21" ht="25.5">
      <c r="A2804" s="218">
        <v>34</v>
      </c>
      <c r="B2804" s="519"/>
      <c r="C2804" s="161" t="s">
        <v>3288</v>
      </c>
      <c r="D2804" s="219" t="s">
        <v>74</v>
      </c>
      <c r="E2804" s="154">
        <v>259600</v>
      </c>
      <c r="F2804" s="171">
        <v>2</v>
      </c>
      <c r="G2804" s="481">
        <f t="shared" si="151"/>
        <v>519200</v>
      </c>
      <c r="H2804" s="169"/>
      <c r="I2804" s="169"/>
      <c r="J2804" s="169"/>
      <c r="K2804" s="169"/>
      <c r="L2804" s="169"/>
      <c r="M2804" s="169"/>
      <c r="N2804" s="192"/>
      <c r="O2804" s="169"/>
      <c r="P2804" s="169"/>
      <c r="Q2804" s="169"/>
      <c r="R2804" s="169"/>
      <c r="S2804" s="169"/>
      <c r="T2804" s="169"/>
      <c r="U2804" s="169"/>
    </row>
    <row r="2805" spans="1:21" ht="25.5">
      <c r="A2805" s="218">
        <v>35</v>
      </c>
      <c r="B2805" s="519"/>
      <c r="C2805" s="161" t="s">
        <v>3289</v>
      </c>
      <c r="D2805" s="219" t="s">
        <v>74</v>
      </c>
      <c r="E2805" s="154">
        <v>69620</v>
      </c>
      <c r="F2805" s="171">
        <v>6</v>
      </c>
      <c r="G2805" s="481">
        <f t="shared" si="151"/>
        <v>417720</v>
      </c>
      <c r="H2805" s="169"/>
      <c r="I2805" s="169"/>
      <c r="J2805" s="169"/>
      <c r="K2805" s="169"/>
      <c r="L2805" s="169"/>
      <c r="M2805" s="169"/>
      <c r="N2805" s="192"/>
      <c r="O2805" s="169"/>
      <c r="P2805" s="169"/>
      <c r="Q2805" s="169"/>
      <c r="R2805" s="169"/>
      <c r="S2805" s="169"/>
      <c r="T2805" s="169"/>
      <c r="U2805" s="169"/>
    </row>
    <row r="2806" spans="1:21">
      <c r="A2806" s="218">
        <v>36</v>
      </c>
      <c r="B2806" s="519"/>
      <c r="C2806" s="161" t="s">
        <v>3290</v>
      </c>
      <c r="D2806" s="219" t="s">
        <v>122</v>
      </c>
      <c r="E2806" s="154">
        <v>3000</v>
      </c>
      <c r="F2806" s="171">
        <v>3</v>
      </c>
      <c r="G2806" s="481">
        <f t="shared" si="151"/>
        <v>9000</v>
      </c>
      <c r="H2806" s="169"/>
      <c r="I2806" s="169"/>
      <c r="J2806" s="169"/>
      <c r="K2806" s="169"/>
      <c r="L2806" s="169"/>
      <c r="M2806" s="169"/>
      <c r="N2806" s="192"/>
      <c r="O2806" s="169"/>
      <c r="P2806" s="169"/>
      <c r="Q2806" s="169"/>
      <c r="R2806" s="169"/>
      <c r="S2806" s="169"/>
      <c r="T2806" s="169"/>
      <c r="U2806" s="169"/>
    </row>
    <row r="2807" spans="1:21">
      <c r="A2807" s="218">
        <v>37</v>
      </c>
      <c r="B2807" s="519"/>
      <c r="C2807" s="161" t="s">
        <v>3291</v>
      </c>
      <c r="D2807" s="219" t="s">
        <v>74</v>
      </c>
      <c r="E2807" s="154">
        <v>100300</v>
      </c>
      <c r="F2807" s="171">
        <v>1</v>
      </c>
      <c r="G2807" s="481">
        <f t="shared" si="151"/>
        <v>100300</v>
      </c>
      <c r="H2807" s="169"/>
      <c r="I2807" s="169"/>
      <c r="J2807" s="169"/>
      <c r="K2807" s="169"/>
      <c r="L2807" s="169"/>
      <c r="M2807" s="169"/>
      <c r="N2807" s="192"/>
      <c r="O2807" s="169"/>
      <c r="P2807" s="169"/>
      <c r="Q2807" s="169"/>
      <c r="R2807" s="169"/>
      <c r="S2807" s="169"/>
      <c r="T2807" s="169"/>
      <c r="U2807" s="169"/>
    </row>
    <row r="2808" spans="1:21">
      <c r="A2808" s="218">
        <v>38</v>
      </c>
      <c r="B2808" s="519"/>
      <c r="C2808" s="161" t="s">
        <v>3292</v>
      </c>
      <c r="D2808" s="219" t="s">
        <v>74</v>
      </c>
      <c r="E2808" s="154">
        <v>18290</v>
      </c>
      <c r="F2808" s="171">
        <v>1</v>
      </c>
      <c r="G2808" s="481">
        <f t="shared" si="151"/>
        <v>18290</v>
      </c>
      <c r="H2808" s="169"/>
      <c r="I2808" s="169"/>
      <c r="J2808" s="169"/>
      <c r="K2808" s="169"/>
      <c r="L2808" s="169"/>
      <c r="M2808" s="169"/>
      <c r="N2808" s="192"/>
      <c r="O2808" s="169"/>
      <c r="P2808" s="169"/>
      <c r="Q2808" s="169"/>
      <c r="R2808" s="169"/>
      <c r="S2808" s="169"/>
      <c r="T2808" s="169"/>
      <c r="U2808" s="169"/>
    </row>
    <row r="2809" spans="1:21">
      <c r="A2809" s="218">
        <v>39</v>
      </c>
      <c r="B2809" s="519"/>
      <c r="C2809" s="161" t="s">
        <v>3293</v>
      </c>
      <c r="D2809" s="219" t="s">
        <v>74</v>
      </c>
      <c r="E2809" s="154">
        <v>23010</v>
      </c>
      <c r="F2809" s="171">
        <v>1</v>
      </c>
      <c r="G2809" s="481">
        <f t="shared" si="151"/>
        <v>23010</v>
      </c>
      <c r="H2809" s="169"/>
      <c r="I2809" s="169"/>
      <c r="J2809" s="169"/>
      <c r="K2809" s="169"/>
      <c r="L2809" s="169"/>
      <c r="M2809" s="169"/>
      <c r="N2809" s="192"/>
      <c r="O2809" s="169"/>
      <c r="P2809" s="169"/>
      <c r="Q2809" s="169"/>
      <c r="R2809" s="169"/>
      <c r="S2809" s="169"/>
      <c r="T2809" s="169"/>
      <c r="U2809" s="169"/>
    </row>
    <row r="2810" spans="1:21">
      <c r="A2810" s="218">
        <v>40</v>
      </c>
      <c r="B2810" s="519"/>
      <c r="C2810" s="161" t="s">
        <v>3294</v>
      </c>
      <c r="D2810" s="219" t="s">
        <v>74</v>
      </c>
      <c r="E2810" s="154">
        <v>29500</v>
      </c>
      <c r="F2810" s="171">
        <v>2</v>
      </c>
      <c r="G2810" s="481">
        <f t="shared" si="151"/>
        <v>59000</v>
      </c>
      <c r="H2810" s="169"/>
      <c r="I2810" s="169"/>
      <c r="J2810" s="169"/>
      <c r="K2810" s="169"/>
      <c r="L2810" s="169"/>
      <c r="M2810" s="169"/>
      <c r="N2810" s="192"/>
      <c r="O2810" s="169"/>
      <c r="P2810" s="169"/>
      <c r="Q2810" s="169"/>
      <c r="R2810" s="169"/>
      <c r="S2810" s="169"/>
      <c r="T2810" s="169"/>
      <c r="U2810" s="169"/>
    </row>
    <row r="2811" spans="1:21">
      <c r="A2811" s="218">
        <v>41</v>
      </c>
      <c r="B2811" s="519"/>
      <c r="C2811" s="161" t="s">
        <v>3295</v>
      </c>
      <c r="D2811" s="219" t="s">
        <v>403</v>
      </c>
      <c r="E2811" s="154">
        <v>156350</v>
      </c>
      <c r="F2811" s="171">
        <v>1</v>
      </c>
      <c r="G2811" s="481">
        <f t="shared" si="151"/>
        <v>156350</v>
      </c>
      <c r="H2811" s="169"/>
      <c r="I2811" s="169"/>
      <c r="J2811" s="169"/>
      <c r="K2811" s="169"/>
      <c r="L2811" s="169"/>
      <c r="M2811" s="169"/>
      <c r="N2811" s="192"/>
      <c r="O2811" s="169"/>
      <c r="P2811" s="169"/>
      <c r="Q2811" s="169"/>
      <c r="R2811" s="169"/>
      <c r="S2811" s="169"/>
      <c r="T2811" s="169"/>
      <c r="U2811" s="169"/>
    </row>
    <row r="2812" spans="1:21">
      <c r="A2812" s="218">
        <v>42</v>
      </c>
      <c r="B2812" s="519"/>
      <c r="C2812" s="161" t="s">
        <v>3296</v>
      </c>
      <c r="D2812" s="219" t="s">
        <v>403</v>
      </c>
      <c r="E2812" s="154">
        <v>10030</v>
      </c>
      <c r="F2812" s="171">
        <v>2</v>
      </c>
      <c r="G2812" s="481">
        <f t="shared" si="151"/>
        <v>20060</v>
      </c>
      <c r="H2812" s="169"/>
      <c r="I2812" s="169"/>
      <c r="J2812" s="169"/>
      <c r="K2812" s="169"/>
      <c r="L2812" s="169"/>
      <c r="M2812" s="169"/>
      <c r="N2812" s="192"/>
      <c r="O2812" s="169"/>
      <c r="P2812" s="169"/>
      <c r="Q2812" s="169"/>
      <c r="R2812" s="169"/>
      <c r="S2812" s="169"/>
      <c r="T2812" s="169"/>
      <c r="U2812" s="169"/>
    </row>
    <row r="2813" spans="1:21">
      <c r="A2813" s="218">
        <v>43</v>
      </c>
      <c r="B2813" s="519"/>
      <c r="C2813" s="161" t="s">
        <v>3297</v>
      </c>
      <c r="D2813" s="219" t="s">
        <v>122</v>
      </c>
      <c r="E2813" s="154">
        <v>12390</v>
      </c>
      <c r="F2813" s="171">
        <v>1</v>
      </c>
      <c r="G2813" s="481">
        <f t="shared" si="151"/>
        <v>12390</v>
      </c>
      <c r="H2813" s="169"/>
      <c r="I2813" s="169"/>
      <c r="J2813" s="169"/>
      <c r="K2813" s="169"/>
      <c r="L2813" s="169"/>
      <c r="M2813" s="169"/>
      <c r="N2813" s="192"/>
      <c r="O2813" s="169"/>
      <c r="P2813" s="169"/>
      <c r="Q2813" s="169"/>
      <c r="R2813" s="169"/>
      <c r="S2813" s="169"/>
      <c r="T2813" s="169"/>
      <c r="U2813" s="169"/>
    </row>
    <row r="2814" spans="1:21">
      <c r="A2814" s="218">
        <v>44</v>
      </c>
      <c r="B2814" s="519"/>
      <c r="C2814" s="161" t="s">
        <v>3298</v>
      </c>
      <c r="D2814" s="219" t="s">
        <v>122</v>
      </c>
      <c r="E2814" s="154">
        <v>20650</v>
      </c>
      <c r="F2814" s="171">
        <v>2</v>
      </c>
      <c r="G2814" s="481">
        <f t="shared" si="151"/>
        <v>41300</v>
      </c>
      <c r="H2814" s="169"/>
      <c r="I2814" s="169"/>
      <c r="J2814" s="169"/>
      <c r="K2814" s="169"/>
      <c r="L2814" s="169"/>
      <c r="M2814" s="169"/>
      <c r="N2814" s="192"/>
      <c r="O2814" s="169"/>
      <c r="P2814" s="169"/>
      <c r="Q2814" s="169"/>
      <c r="R2814" s="169"/>
      <c r="S2814" s="169"/>
      <c r="T2814" s="169"/>
      <c r="U2814" s="169"/>
    </row>
    <row r="2815" spans="1:21">
      <c r="A2815" s="218">
        <v>45</v>
      </c>
      <c r="B2815" s="519"/>
      <c r="C2815" s="161" t="s">
        <v>3299</v>
      </c>
      <c r="D2815" s="219" t="s">
        <v>122</v>
      </c>
      <c r="E2815" s="154">
        <v>20650</v>
      </c>
      <c r="F2815" s="171">
        <v>2</v>
      </c>
      <c r="G2815" s="481">
        <f t="shared" si="151"/>
        <v>41300</v>
      </c>
      <c r="H2815" s="169"/>
      <c r="I2815" s="169"/>
      <c r="J2815" s="169"/>
      <c r="K2815" s="169"/>
      <c r="L2815" s="169"/>
      <c r="M2815" s="169"/>
      <c r="N2815" s="192"/>
      <c r="O2815" s="169"/>
      <c r="P2815" s="169"/>
      <c r="Q2815" s="169"/>
      <c r="R2815" s="169"/>
      <c r="S2815" s="169"/>
      <c r="T2815" s="169"/>
      <c r="U2815" s="169"/>
    </row>
    <row r="2816" spans="1:21">
      <c r="A2816" s="218">
        <v>46</v>
      </c>
      <c r="B2816" s="519"/>
      <c r="C2816" s="161" t="s">
        <v>3300</v>
      </c>
      <c r="D2816" s="219" t="s">
        <v>122</v>
      </c>
      <c r="E2816" s="154">
        <v>7670</v>
      </c>
      <c r="F2816" s="171">
        <v>2</v>
      </c>
      <c r="G2816" s="481">
        <f t="shared" si="151"/>
        <v>15340</v>
      </c>
      <c r="H2816" s="169"/>
      <c r="I2816" s="169"/>
      <c r="J2816" s="169"/>
      <c r="K2816" s="169"/>
      <c r="L2816" s="169"/>
      <c r="M2816" s="169"/>
      <c r="N2816" s="192"/>
      <c r="O2816" s="169"/>
      <c r="P2816" s="169"/>
      <c r="Q2816" s="169"/>
      <c r="R2816" s="169"/>
      <c r="S2816" s="169"/>
      <c r="T2816" s="169"/>
      <c r="U2816" s="169"/>
    </row>
    <row r="2817" spans="1:21">
      <c r="A2817" s="218">
        <v>47</v>
      </c>
      <c r="B2817" s="519"/>
      <c r="C2817" s="161" t="s">
        <v>3301</v>
      </c>
      <c r="D2817" s="219" t="s">
        <v>122</v>
      </c>
      <c r="E2817" s="154">
        <v>590</v>
      </c>
      <c r="F2817" s="171">
        <v>5</v>
      </c>
      <c r="G2817" s="481">
        <f t="shared" si="151"/>
        <v>2950</v>
      </c>
      <c r="H2817" s="169"/>
      <c r="I2817" s="169"/>
      <c r="J2817" s="169"/>
      <c r="K2817" s="169"/>
      <c r="L2817" s="169"/>
      <c r="M2817" s="169"/>
      <c r="N2817" s="192"/>
      <c r="O2817" s="169"/>
      <c r="P2817" s="169"/>
      <c r="Q2817" s="169"/>
      <c r="R2817" s="169"/>
      <c r="S2817" s="169"/>
      <c r="T2817" s="169"/>
      <c r="U2817" s="169"/>
    </row>
    <row r="2818" spans="1:21">
      <c r="A2818" s="218">
        <v>48</v>
      </c>
      <c r="B2818" s="519"/>
      <c r="C2818" s="161" t="s">
        <v>3302</v>
      </c>
      <c r="D2818" s="219" t="s">
        <v>122</v>
      </c>
      <c r="E2818" s="154">
        <v>590</v>
      </c>
      <c r="F2818" s="171">
        <v>4</v>
      </c>
      <c r="G2818" s="481">
        <f t="shared" si="151"/>
        <v>2360</v>
      </c>
      <c r="H2818" s="169"/>
      <c r="I2818" s="169"/>
      <c r="J2818" s="169"/>
      <c r="K2818" s="169"/>
      <c r="L2818" s="169"/>
      <c r="M2818" s="169"/>
      <c r="N2818" s="192"/>
      <c r="O2818" s="169"/>
      <c r="P2818" s="169"/>
      <c r="Q2818" s="169"/>
      <c r="R2818" s="169"/>
      <c r="S2818" s="169"/>
      <c r="T2818" s="169"/>
      <c r="U2818" s="169"/>
    </row>
    <row r="2819" spans="1:21">
      <c r="A2819" s="218">
        <v>49</v>
      </c>
      <c r="B2819" s="519"/>
      <c r="C2819" s="161" t="s">
        <v>3303</v>
      </c>
      <c r="D2819" s="219" t="s">
        <v>122</v>
      </c>
      <c r="E2819" s="154">
        <v>767</v>
      </c>
      <c r="F2819" s="171">
        <v>1</v>
      </c>
      <c r="G2819" s="481">
        <f t="shared" si="151"/>
        <v>767</v>
      </c>
      <c r="H2819" s="169"/>
      <c r="I2819" s="169"/>
      <c r="J2819" s="169"/>
      <c r="K2819" s="169"/>
      <c r="L2819" s="169"/>
      <c r="M2819" s="169"/>
      <c r="N2819" s="192"/>
      <c r="O2819" s="169"/>
      <c r="P2819" s="169"/>
      <c r="Q2819" s="169"/>
      <c r="R2819" s="169"/>
      <c r="S2819" s="169"/>
      <c r="T2819" s="169"/>
      <c r="U2819" s="169"/>
    </row>
    <row r="2820" spans="1:21">
      <c r="A2820" s="218">
        <v>50</v>
      </c>
      <c r="B2820" s="519"/>
      <c r="C2820" s="176" t="s">
        <v>3304</v>
      </c>
      <c r="D2820" s="219" t="s">
        <v>2195</v>
      </c>
      <c r="E2820" s="154">
        <v>133</v>
      </c>
      <c r="F2820" s="171">
        <v>752</v>
      </c>
      <c r="G2820" s="481">
        <f t="shared" si="151"/>
        <v>100016</v>
      </c>
      <c r="H2820" s="169"/>
      <c r="I2820" s="169"/>
      <c r="J2820" s="169"/>
      <c r="K2820" s="169"/>
      <c r="L2820" s="169"/>
      <c r="M2820" s="169"/>
      <c r="N2820" s="192"/>
      <c r="O2820" s="169"/>
      <c r="P2820" s="169"/>
      <c r="Q2820" s="169"/>
      <c r="R2820" s="169"/>
      <c r="S2820" s="169"/>
      <c r="T2820" s="169"/>
      <c r="U2820" s="169"/>
    </row>
    <row r="2821" spans="1:21">
      <c r="A2821" s="218">
        <v>51</v>
      </c>
      <c r="B2821" s="519"/>
      <c r="C2821" s="161" t="s">
        <v>3305</v>
      </c>
      <c r="D2821" s="219" t="s">
        <v>403</v>
      </c>
      <c r="E2821" s="154">
        <v>6490</v>
      </c>
      <c r="F2821" s="171">
        <v>1</v>
      </c>
      <c r="G2821" s="481">
        <f t="shared" si="151"/>
        <v>6490</v>
      </c>
      <c r="H2821" s="169"/>
      <c r="I2821" s="169"/>
      <c r="J2821" s="169"/>
      <c r="K2821" s="169"/>
      <c r="L2821" s="169"/>
      <c r="M2821" s="169"/>
      <c r="N2821" s="192"/>
      <c r="O2821" s="169"/>
      <c r="P2821" s="169"/>
      <c r="Q2821" s="169"/>
      <c r="R2821" s="169"/>
      <c r="S2821" s="169"/>
      <c r="T2821" s="169"/>
      <c r="U2821" s="169"/>
    </row>
    <row r="2822" spans="1:21">
      <c r="A2822" s="218">
        <v>52</v>
      </c>
      <c r="B2822" s="519"/>
      <c r="C2822" s="161" t="s">
        <v>3306</v>
      </c>
      <c r="D2822" s="219" t="s">
        <v>122</v>
      </c>
      <c r="E2822" s="154">
        <v>35400</v>
      </c>
      <c r="F2822" s="171">
        <v>2</v>
      </c>
      <c r="G2822" s="481">
        <f t="shared" si="151"/>
        <v>70800</v>
      </c>
      <c r="H2822" s="169"/>
      <c r="I2822" s="169"/>
      <c r="J2822" s="169"/>
      <c r="K2822" s="169"/>
      <c r="L2822" s="169"/>
      <c r="M2822" s="169"/>
      <c r="N2822" s="192"/>
      <c r="O2822" s="169"/>
      <c r="P2822" s="169"/>
      <c r="Q2822" s="169"/>
      <c r="R2822" s="169"/>
      <c r="S2822" s="169"/>
      <c r="T2822" s="169"/>
      <c r="U2822" s="169"/>
    </row>
    <row r="2823" spans="1:21" ht="25.5">
      <c r="A2823" s="218">
        <v>53</v>
      </c>
      <c r="B2823" s="519"/>
      <c r="C2823" s="161" t="s">
        <v>3307</v>
      </c>
      <c r="D2823" s="219" t="s">
        <v>74</v>
      </c>
      <c r="E2823" s="154">
        <v>14160</v>
      </c>
      <c r="F2823" s="171">
        <v>3</v>
      </c>
      <c r="G2823" s="481">
        <f t="shared" si="151"/>
        <v>42480</v>
      </c>
      <c r="H2823" s="169"/>
      <c r="I2823" s="169"/>
      <c r="J2823" s="169"/>
      <c r="K2823" s="169"/>
      <c r="L2823" s="169"/>
      <c r="M2823" s="169"/>
      <c r="N2823" s="192"/>
      <c r="O2823" s="169"/>
      <c r="P2823" s="169"/>
      <c r="Q2823" s="169"/>
      <c r="R2823" s="169"/>
      <c r="S2823" s="169"/>
      <c r="T2823" s="169"/>
      <c r="U2823" s="169"/>
    </row>
    <row r="2824" spans="1:21">
      <c r="A2824" s="218">
        <v>54</v>
      </c>
      <c r="B2824" s="519"/>
      <c r="C2824" s="161" t="s">
        <v>3308</v>
      </c>
      <c r="D2824" s="219" t="s">
        <v>74</v>
      </c>
      <c r="E2824" s="520">
        <v>487.34</v>
      </c>
      <c r="F2824" s="171">
        <v>3</v>
      </c>
      <c r="G2824" s="481">
        <f t="shared" si="151"/>
        <v>1462.02</v>
      </c>
      <c r="H2824" s="169"/>
      <c r="I2824" s="169"/>
      <c r="J2824" s="169"/>
      <c r="K2824" s="169"/>
      <c r="L2824" s="169"/>
      <c r="M2824" s="169"/>
      <c r="N2824" s="192"/>
      <c r="O2824" s="169"/>
      <c r="P2824" s="169"/>
      <c r="Q2824" s="169"/>
      <c r="R2824" s="169"/>
      <c r="S2824" s="169"/>
      <c r="T2824" s="169"/>
      <c r="U2824" s="169"/>
    </row>
    <row r="2825" spans="1:21">
      <c r="A2825" s="218">
        <v>55</v>
      </c>
      <c r="B2825" s="519"/>
      <c r="C2825" s="161" t="s">
        <v>3309</v>
      </c>
      <c r="D2825" s="219" t="s">
        <v>63</v>
      </c>
      <c r="E2825" s="520">
        <v>2289.9</v>
      </c>
      <c r="F2825" s="171">
        <v>59</v>
      </c>
      <c r="G2825" s="481">
        <f t="shared" si="151"/>
        <v>135104.1</v>
      </c>
      <c r="H2825" s="169"/>
      <c r="I2825" s="169"/>
      <c r="J2825" s="169"/>
      <c r="K2825" s="169"/>
      <c r="L2825" s="169"/>
      <c r="M2825" s="169"/>
      <c r="N2825" s="192"/>
      <c r="O2825" s="169"/>
      <c r="P2825" s="169"/>
      <c r="Q2825" s="169"/>
      <c r="R2825" s="169"/>
      <c r="S2825" s="169"/>
      <c r="T2825" s="169"/>
      <c r="U2825" s="169"/>
    </row>
    <row r="2826" spans="1:21">
      <c r="A2826" s="218">
        <v>56</v>
      </c>
      <c r="B2826" s="519" t="s">
        <v>3310</v>
      </c>
      <c r="C2826" s="161" t="s">
        <v>3311</v>
      </c>
      <c r="D2826" s="219" t="s">
        <v>2243</v>
      </c>
      <c r="E2826" s="520">
        <v>53.12</v>
      </c>
      <c r="F2826" s="171">
        <v>100</v>
      </c>
      <c r="G2826" s="481">
        <f t="shared" si="151"/>
        <v>5312</v>
      </c>
      <c r="H2826" s="169"/>
      <c r="I2826" s="169"/>
      <c r="J2826" s="169"/>
      <c r="K2826" s="169"/>
      <c r="L2826" s="169"/>
      <c r="M2826" s="169"/>
      <c r="N2826" s="192"/>
      <c r="O2826" s="169"/>
      <c r="P2826" s="169"/>
      <c r="Q2826" s="169"/>
      <c r="R2826" s="169"/>
      <c r="S2826" s="169"/>
      <c r="T2826" s="169"/>
      <c r="U2826" s="169"/>
    </row>
    <row r="2827" spans="1:21">
      <c r="A2827" s="218">
        <v>57</v>
      </c>
      <c r="B2827" s="519"/>
      <c r="C2827" s="161" t="s">
        <v>3312</v>
      </c>
      <c r="D2827" s="219" t="s">
        <v>28</v>
      </c>
      <c r="E2827" s="520">
        <v>200</v>
      </c>
      <c r="F2827" s="171">
        <v>36</v>
      </c>
      <c r="G2827" s="481">
        <f t="shared" si="151"/>
        <v>7200</v>
      </c>
      <c r="H2827" s="169"/>
      <c r="I2827" s="169"/>
      <c r="J2827" s="169"/>
      <c r="K2827" s="169"/>
      <c r="L2827" s="169"/>
      <c r="M2827" s="169"/>
      <c r="N2827" s="192"/>
      <c r="O2827" s="169"/>
      <c r="P2827" s="169"/>
      <c r="Q2827" s="169"/>
      <c r="R2827" s="169"/>
      <c r="S2827" s="169"/>
      <c r="T2827" s="169"/>
      <c r="U2827" s="169"/>
    </row>
    <row r="2828" spans="1:21">
      <c r="A2828" s="218">
        <v>58</v>
      </c>
      <c r="B2828" s="519"/>
      <c r="C2828" s="161" t="s">
        <v>3313</v>
      </c>
      <c r="D2828" s="219" t="s">
        <v>74</v>
      </c>
      <c r="E2828" s="172">
        <v>4540</v>
      </c>
      <c r="F2828" s="171">
        <v>1</v>
      </c>
      <c r="G2828" s="481">
        <f t="shared" si="151"/>
        <v>4540</v>
      </c>
      <c r="H2828" s="169"/>
      <c r="I2828" s="169"/>
      <c r="J2828" s="169"/>
      <c r="K2828" s="169"/>
      <c r="L2828" s="169"/>
      <c r="M2828" s="169"/>
      <c r="N2828" s="192"/>
      <c r="O2828" s="169"/>
      <c r="P2828" s="169"/>
      <c r="Q2828" s="169"/>
      <c r="R2828" s="169"/>
      <c r="S2828" s="169"/>
      <c r="T2828" s="169"/>
      <c r="U2828" s="169"/>
    </row>
    <row r="2829" spans="1:21">
      <c r="A2829" s="218">
        <v>59</v>
      </c>
      <c r="B2829" s="519" t="s">
        <v>3314</v>
      </c>
      <c r="C2829" s="161" t="s">
        <v>3315</v>
      </c>
      <c r="D2829" s="219" t="s">
        <v>74</v>
      </c>
      <c r="E2829" s="172">
        <v>454</v>
      </c>
      <c r="F2829" s="171">
        <v>2</v>
      </c>
      <c r="G2829" s="481">
        <f t="shared" si="151"/>
        <v>908</v>
      </c>
      <c r="H2829" s="169"/>
      <c r="I2829" s="169"/>
      <c r="J2829" s="169"/>
      <c r="K2829" s="169"/>
      <c r="L2829" s="169"/>
      <c r="M2829" s="169"/>
      <c r="N2829" s="192"/>
      <c r="O2829" s="169"/>
      <c r="P2829" s="169"/>
      <c r="Q2829" s="169"/>
      <c r="R2829" s="169"/>
      <c r="S2829" s="169"/>
      <c r="T2829" s="169"/>
      <c r="U2829" s="169"/>
    </row>
    <row r="2830" spans="1:21">
      <c r="A2830" s="218">
        <v>60</v>
      </c>
      <c r="B2830" s="519"/>
      <c r="C2830" s="161" t="s">
        <v>3316</v>
      </c>
      <c r="D2830" s="219" t="s">
        <v>74</v>
      </c>
      <c r="E2830" s="172">
        <v>5000</v>
      </c>
      <c r="F2830" s="171">
        <v>1</v>
      </c>
      <c r="G2830" s="481">
        <f t="shared" si="151"/>
        <v>5000</v>
      </c>
      <c r="H2830" s="169"/>
      <c r="I2830" s="169"/>
      <c r="J2830" s="169"/>
      <c r="K2830" s="169"/>
      <c r="L2830" s="169"/>
      <c r="M2830" s="169"/>
      <c r="N2830" s="192"/>
      <c r="O2830" s="169"/>
      <c r="P2830" s="169"/>
      <c r="Q2830" s="169"/>
      <c r="R2830" s="169"/>
      <c r="S2830" s="169"/>
      <c r="T2830" s="169"/>
      <c r="U2830" s="169"/>
    </row>
    <row r="2831" spans="1:21">
      <c r="A2831" s="218">
        <v>61</v>
      </c>
      <c r="B2831" s="519" t="s">
        <v>254</v>
      </c>
      <c r="C2831" s="161" t="s">
        <v>3317</v>
      </c>
      <c r="D2831" s="219" t="s">
        <v>74</v>
      </c>
      <c r="E2831" s="154">
        <v>330</v>
      </c>
      <c r="F2831" s="171">
        <v>12</v>
      </c>
      <c r="G2831" s="481">
        <f t="shared" si="151"/>
        <v>3960</v>
      </c>
      <c r="H2831" s="169"/>
      <c r="I2831" s="169"/>
      <c r="J2831" s="169"/>
      <c r="K2831" s="169"/>
      <c r="L2831" s="169"/>
      <c r="M2831" s="169"/>
      <c r="N2831" s="192"/>
      <c r="O2831" s="169"/>
      <c r="P2831" s="169"/>
      <c r="Q2831" s="169"/>
      <c r="R2831" s="169"/>
      <c r="S2831" s="169"/>
      <c r="T2831" s="169"/>
      <c r="U2831" s="169"/>
    </row>
    <row r="2832" spans="1:21">
      <c r="A2832" s="218">
        <v>62</v>
      </c>
      <c r="B2832" s="519"/>
      <c r="C2832" s="161" t="s">
        <v>3318</v>
      </c>
      <c r="D2832" s="219" t="s">
        <v>74</v>
      </c>
      <c r="E2832" s="154">
        <v>2246.75</v>
      </c>
      <c r="F2832" s="171">
        <v>3</v>
      </c>
      <c r="G2832" s="481">
        <f t="shared" si="151"/>
        <v>6740.25</v>
      </c>
      <c r="H2832" s="169"/>
      <c r="I2832" s="169"/>
      <c r="J2832" s="169"/>
      <c r="K2832" s="169"/>
      <c r="L2832" s="169"/>
      <c r="M2832" s="169"/>
      <c r="N2832" s="192"/>
      <c r="O2832" s="169"/>
      <c r="P2832" s="169"/>
      <c r="Q2832" s="169"/>
      <c r="R2832" s="169"/>
      <c r="S2832" s="169"/>
      <c r="T2832" s="169"/>
      <c r="U2832" s="169"/>
    </row>
    <row r="2833" spans="1:21">
      <c r="A2833" s="218">
        <v>63</v>
      </c>
      <c r="B2833" s="519"/>
      <c r="C2833" s="161" t="s">
        <v>3319</v>
      </c>
      <c r="D2833" s="219" t="s">
        <v>74</v>
      </c>
      <c r="E2833" s="154">
        <v>100</v>
      </c>
      <c r="F2833" s="171">
        <v>725</v>
      </c>
      <c r="G2833" s="481">
        <f t="shared" si="151"/>
        <v>72500</v>
      </c>
      <c r="H2833" s="169"/>
      <c r="I2833" s="169"/>
      <c r="J2833" s="169"/>
      <c r="K2833" s="169"/>
      <c r="L2833" s="169"/>
      <c r="M2833" s="169"/>
      <c r="N2833" s="192"/>
      <c r="O2833" s="169"/>
      <c r="P2833" s="169"/>
      <c r="Q2833" s="169"/>
      <c r="R2833" s="169"/>
      <c r="S2833" s="169"/>
      <c r="T2833" s="169"/>
      <c r="U2833" s="169"/>
    </row>
    <row r="2834" spans="1:21">
      <c r="A2834" s="218">
        <v>64</v>
      </c>
      <c r="B2834" s="519" t="s">
        <v>1598</v>
      </c>
      <c r="C2834" s="161" t="s">
        <v>3320</v>
      </c>
      <c r="D2834" s="219" t="s">
        <v>74</v>
      </c>
      <c r="E2834" s="154">
        <v>70</v>
      </c>
      <c r="F2834" s="171">
        <v>2</v>
      </c>
      <c r="G2834" s="481">
        <f t="shared" si="151"/>
        <v>140</v>
      </c>
      <c r="H2834" s="169"/>
      <c r="I2834" s="169"/>
      <c r="J2834" s="169"/>
      <c r="K2834" s="169"/>
      <c r="L2834" s="169"/>
      <c r="M2834" s="169"/>
      <c r="N2834" s="192"/>
      <c r="O2834" s="169"/>
      <c r="P2834" s="169"/>
      <c r="Q2834" s="169"/>
      <c r="R2834" s="169"/>
      <c r="S2834" s="169"/>
      <c r="T2834" s="169"/>
      <c r="U2834" s="169"/>
    </row>
    <row r="2835" spans="1:21">
      <c r="A2835" s="218">
        <v>65</v>
      </c>
      <c r="B2835" s="519" t="s">
        <v>2068</v>
      </c>
      <c r="C2835" s="161" t="s">
        <v>3321</v>
      </c>
      <c r="D2835" s="219" t="s">
        <v>74</v>
      </c>
      <c r="E2835" s="154">
        <v>80</v>
      </c>
      <c r="F2835" s="171">
        <v>7</v>
      </c>
      <c r="G2835" s="481">
        <f t="shared" si="151"/>
        <v>560</v>
      </c>
      <c r="H2835" s="169"/>
      <c r="I2835" s="169"/>
      <c r="J2835" s="169"/>
      <c r="K2835" s="169"/>
      <c r="L2835" s="169"/>
      <c r="M2835" s="169"/>
      <c r="N2835" s="192"/>
      <c r="O2835" s="169"/>
      <c r="P2835" s="169"/>
      <c r="Q2835" s="169"/>
      <c r="R2835" s="169"/>
      <c r="S2835" s="169"/>
      <c r="T2835" s="169"/>
      <c r="U2835" s="169"/>
    </row>
    <row r="2836" spans="1:21">
      <c r="A2836" s="218">
        <v>66</v>
      </c>
      <c r="B2836" s="519" t="s">
        <v>1604</v>
      </c>
      <c r="C2836" s="161" t="s">
        <v>3322</v>
      </c>
      <c r="D2836" s="219" t="s">
        <v>74</v>
      </c>
      <c r="E2836" s="154">
        <v>90</v>
      </c>
      <c r="F2836" s="171">
        <v>5</v>
      </c>
      <c r="G2836" s="481">
        <f t="shared" si="151"/>
        <v>450</v>
      </c>
      <c r="H2836" s="169"/>
      <c r="I2836" s="169"/>
      <c r="J2836" s="169"/>
      <c r="K2836" s="169"/>
      <c r="L2836" s="169"/>
      <c r="M2836" s="169"/>
      <c r="N2836" s="192"/>
      <c r="O2836" s="169"/>
      <c r="P2836" s="169"/>
      <c r="Q2836" s="169"/>
      <c r="R2836" s="169"/>
      <c r="S2836" s="169"/>
      <c r="T2836" s="169"/>
      <c r="U2836" s="169"/>
    </row>
    <row r="2837" spans="1:21">
      <c r="A2837" s="218">
        <v>67</v>
      </c>
      <c r="B2837" s="519" t="s">
        <v>2070</v>
      </c>
      <c r="C2837" s="161" t="s">
        <v>3323</v>
      </c>
      <c r="D2837" s="219" t="s">
        <v>74</v>
      </c>
      <c r="E2837" s="154">
        <v>55.46</v>
      </c>
      <c r="F2837" s="171">
        <v>3</v>
      </c>
      <c r="G2837" s="481">
        <f t="shared" si="151"/>
        <v>166.38</v>
      </c>
      <c r="H2837" s="169"/>
      <c r="I2837" s="169"/>
      <c r="J2837" s="169"/>
      <c r="K2837" s="169"/>
      <c r="L2837" s="169"/>
      <c r="M2837" s="169"/>
      <c r="N2837" s="192"/>
      <c r="O2837" s="169"/>
      <c r="P2837" s="169"/>
      <c r="Q2837" s="169"/>
      <c r="R2837" s="169"/>
      <c r="S2837" s="169"/>
      <c r="T2837" s="169"/>
      <c r="U2837" s="169"/>
    </row>
    <row r="2838" spans="1:21">
      <c r="A2838" s="218">
        <v>68</v>
      </c>
      <c r="B2838" s="519" t="s">
        <v>2073</v>
      </c>
      <c r="C2838" s="161" t="s">
        <v>3324</v>
      </c>
      <c r="D2838" s="219" t="s">
        <v>74</v>
      </c>
      <c r="E2838" s="154">
        <v>290.27999999999997</v>
      </c>
      <c r="F2838" s="171">
        <v>5</v>
      </c>
      <c r="G2838" s="481">
        <f t="shared" si="151"/>
        <v>1451.3999999999999</v>
      </c>
      <c r="H2838" s="169"/>
      <c r="I2838" s="169"/>
      <c r="J2838" s="169"/>
      <c r="K2838" s="169"/>
      <c r="L2838" s="169"/>
      <c r="M2838" s="169"/>
      <c r="N2838" s="192"/>
      <c r="O2838" s="169"/>
      <c r="P2838" s="169"/>
      <c r="Q2838" s="169"/>
      <c r="R2838" s="169"/>
      <c r="S2838" s="169"/>
      <c r="T2838" s="169"/>
      <c r="U2838" s="169"/>
    </row>
    <row r="2839" spans="1:21">
      <c r="A2839" s="218">
        <v>69</v>
      </c>
      <c r="B2839" s="519" t="s">
        <v>1600</v>
      </c>
      <c r="C2839" s="161" t="s">
        <v>3325</v>
      </c>
      <c r="D2839" s="219" t="s">
        <v>74</v>
      </c>
      <c r="E2839" s="154">
        <v>56.64</v>
      </c>
      <c r="F2839" s="171">
        <v>4</v>
      </c>
      <c r="G2839" s="481">
        <f t="shared" si="151"/>
        <v>226.56</v>
      </c>
      <c r="H2839" s="169"/>
      <c r="I2839" s="169"/>
      <c r="J2839" s="169"/>
      <c r="K2839" s="169"/>
      <c r="L2839" s="169"/>
      <c r="M2839" s="169"/>
      <c r="N2839" s="192"/>
      <c r="O2839" s="169"/>
      <c r="P2839" s="169"/>
      <c r="Q2839" s="169"/>
      <c r="R2839" s="169"/>
      <c r="S2839" s="169"/>
      <c r="T2839" s="169"/>
      <c r="U2839" s="169"/>
    </row>
    <row r="2840" spans="1:21">
      <c r="A2840" s="218">
        <v>70</v>
      </c>
      <c r="B2840" s="519" t="s">
        <v>1594</v>
      </c>
      <c r="C2840" s="161" t="s">
        <v>1595</v>
      </c>
      <c r="D2840" s="219" t="s">
        <v>74</v>
      </c>
      <c r="E2840" s="172">
        <v>454</v>
      </c>
      <c r="F2840" s="171">
        <v>1</v>
      </c>
      <c r="G2840" s="481">
        <f t="shared" si="151"/>
        <v>454</v>
      </c>
      <c r="H2840" s="169"/>
      <c r="I2840" s="169"/>
      <c r="J2840" s="169"/>
      <c r="K2840" s="169"/>
      <c r="L2840" s="169"/>
      <c r="M2840" s="169"/>
      <c r="N2840" s="192"/>
      <c r="O2840" s="169"/>
      <c r="P2840" s="169"/>
      <c r="Q2840" s="169"/>
      <c r="R2840" s="169"/>
      <c r="S2840" s="169"/>
      <c r="T2840" s="169"/>
      <c r="U2840" s="169"/>
    </row>
    <row r="2841" spans="1:21">
      <c r="A2841" s="218">
        <v>71</v>
      </c>
      <c r="B2841" s="519" t="s">
        <v>1588</v>
      </c>
      <c r="C2841" s="161" t="s">
        <v>3326</v>
      </c>
      <c r="D2841" s="219" t="s">
        <v>74</v>
      </c>
      <c r="E2841" s="172">
        <v>454</v>
      </c>
      <c r="F2841" s="171">
        <v>3</v>
      </c>
      <c r="G2841" s="481">
        <f t="shared" si="151"/>
        <v>1362</v>
      </c>
      <c r="H2841" s="169"/>
      <c r="I2841" s="169"/>
      <c r="J2841" s="169"/>
      <c r="K2841" s="169"/>
      <c r="L2841" s="169"/>
      <c r="M2841" s="169"/>
      <c r="N2841" s="192"/>
      <c r="O2841" s="169"/>
      <c r="P2841" s="169"/>
      <c r="Q2841" s="169"/>
      <c r="R2841" s="169"/>
      <c r="S2841" s="169"/>
      <c r="T2841" s="169"/>
      <c r="U2841" s="169"/>
    </row>
    <row r="2842" spans="1:21" ht="25.5">
      <c r="A2842" s="218">
        <v>72</v>
      </c>
      <c r="B2842" s="519"/>
      <c r="C2842" s="161" t="s">
        <v>3327</v>
      </c>
      <c r="D2842" s="219" t="s">
        <v>74</v>
      </c>
      <c r="E2842" s="172">
        <v>1411</v>
      </c>
      <c r="F2842" s="171">
        <v>2</v>
      </c>
      <c r="G2842" s="481">
        <f t="shared" ref="G2842:G2863" si="152">F2842*E2842</f>
        <v>2822</v>
      </c>
      <c r="H2842" s="169"/>
      <c r="I2842" s="169"/>
      <c r="J2842" s="169"/>
      <c r="K2842" s="169"/>
      <c r="L2842" s="169"/>
      <c r="M2842" s="169"/>
      <c r="N2842" s="192"/>
      <c r="O2842" s="169"/>
      <c r="P2842" s="169"/>
      <c r="Q2842" s="169"/>
      <c r="R2842" s="169"/>
      <c r="S2842" s="169"/>
      <c r="T2842" s="169"/>
      <c r="U2842" s="169"/>
    </row>
    <row r="2843" spans="1:21">
      <c r="A2843" s="218">
        <v>73</v>
      </c>
      <c r="B2843" s="519" t="s">
        <v>3328</v>
      </c>
      <c r="C2843" s="161" t="s">
        <v>3329</v>
      </c>
      <c r="D2843" s="219" t="s">
        <v>74</v>
      </c>
      <c r="E2843" s="172">
        <v>454</v>
      </c>
      <c r="F2843" s="171">
        <v>2</v>
      </c>
      <c r="G2843" s="481">
        <f t="shared" si="152"/>
        <v>908</v>
      </c>
      <c r="H2843" s="169"/>
      <c r="I2843" s="169"/>
      <c r="J2843" s="169"/>
      <c r="K2843" s="169"/>
      <c r="L2843" s="169"/>
      <c r="M2843" s="169"/>
      <c r="N2843" s="192"/>
      <c r="O2843" s="169"/>
      <c r="P2843" s="169"/>
      <c r="Q2843" s="169"/>
      <c r="R2843" s="169"/>
      <c r="S2843" s="169"/>
      <c r="T2843" s="169"/>
      <c r="U2843" s="169"/>
    </row>
    <row r="2844" spans="1:21" ht="14.25">
      <c r="A2844" s="218">
        <v>74</v>
      </c>
      <c r="B2844" s="519"/>
      <c r="C2844" s="161" t="s">
        <v>3330</v>
      </c>
      <c r="D2844" s="219" t="s">
        <v>74</v>
      </c>
      <c r="E2844" s="520">
        <v>10782.5</v>
      </c>
      <c r="F2844" s="171">
        <v>1</v>
      </c>
      <c r="G2844" s="481">
        <f t="shared" si="152"/>
        <v>10782.5</v>
      </c>
      <c r="H2844" s="169"/>
      <c r="I2844" s="169"/>
      <c r="J2844" s="169"/>
      <c r="K2844" s="169"/>
      <c r="L2844" s="169"/>
      <c r="M2844" s="169"/>
      <c r="N2844" s="192"/>
      <c r="O2844" s="169"/>
      <c r="P2844" s="169"/>
      <c r="Q2844" s="169"/>
      <c r="R2844" s="169"/>
      <c r="S2844" s="169"/>
      <c r="T2844" s="169"/>
      <c r="U2844" s="169"/>
    </row>
    <row r="2845" spans="1:21">
      <c r="A2845" s="218">
        <v>75</v>
      </c>
      <c r="B2845" s="519"/>
      <c r="C2845" s="161" t="s">
        <v>3331</v>
      </c>
      <c r="D2845" s="219" t="s">
        <v>74</v>
      </c>
      <c r="E2845" s="520">
        <v>10782.5</v>
      </c>
      <c r="F2845" s="171">
        <v>1</v>
      </c>
      <c r="G2845" s="481">
        <f t="shared" si="152"/>
        <v>10782.5</v>
      </c>
      <c r="H2845" s="169"/>
      <c r="I2845" s="169"/>
      <c r="J2845" s="169"/>
      <c r="K2845" s="169"/>
      <c r="L2845" s="169"/>
      <c r="M2845" s="169"/>
      <c r="N2845" s="192"/>
      <c r="O2845" s="169"/>
      <c r="P2845" s="169"/>
      <c r="Q2845" s="169"/>
      <c r="R2845" s="169"/>
      <c r="S2845" s="169"/>
      <c r="T2845" s="169"/>
      <c r="U2845" s="169"/>
    </row>
    <row r="2846" spans="1:21" ht="25.5">
      <c r="A2846" s="218">
        <v>76</v>
      </c>
      <c r="B2846" s="519" t="s">
        <v>3332</v>
      </c>
      <c r="C2846" s="161" t="s">
        <v>3333</v>
      </c>
      <c r="D2846" s="219" t="s">
        <v>74</v>
      </c>
      <c r="E2846" s="520">
        <v>4956</v>
      </c>
      <c r="F2846" s="171">
        <v>1</v>
      </c>
      <c r="G2846" s="481">
        <f t="shared" si="152"/>
        <v>4956</v>
      </c>
      <c r="H2846" s="169"/>
      <c r="I2846" s="169"/>
      <c r="J2846" s="169"/>
      <c r="K2846" s="169"/>
      <c r="L2846" s="169"/>
      <c r="M2846" s="169"/>
      <c r="N2846" s="192"/>
      <c r="O2846" s="169"/>
      <c r="P2846" s="169"/>
      <c r="Q2846" s="169"/>
      <c r="R2846" s="169"/>
      <c r="S2846" s="169"/>
      <c r="T2846" s="169"/>
      <c r="U2846" s="169"/>
    </row>
    <row r="2847" spans="1:21" ht="25.5">
      <c r="A2847" s="218">
        <v>77</v>
      </c>
      <c r="B2847" s="519"/>
      <c r="C2847" s="161" t="s">
        <v>3334</v>
      </c>
      <c r="D2847" s="219" t="s">
        <v>74</v>
      </c>
      <c r="E2847" s="520">
        <v>10620</v>
      </c>
      <c r="F2847" s="171">
        <v>1</v>
      </c>
      <c r="G2847" s="481">
        <f t="shared" si="152"/>
        <v>10620</v>
      </c>
      <c r="H2847" s="169"/>
      <c r="I2847" s="169"/>
      <c r="J2847" s="169"/>
      <c r="K2847" s="169"/>
      <c r="L2847" s="169"/>
      <c r="M2847" s="169"/>
      <c r="N2847" s="192"/>
      <c r="O2847" s="169"/>
      <c r="P2847" s="169"/>
      <c r="Q2847" s="169"/>
      <c r="R2847" s="169"/>
      <c r="S2847" s="169"/>
      <c r="T2847" s="169"/>
      <c r="U2847" s="169"/>
    </row>
    <row r="2848" spans="1:21" ht="38.25">
      <c r="A2848" s="218">
        <v>78</v>
      </c>
      <c r="B2848" s="519"/>
      <c r="C2848" s="161" t="s">
        <v>3335</v>
      </c>
      <c r="D2848" s="219" t="s">
        <v>74</v>
      </c>
      <c r="E2848" s="520">
        <v>12331</v>
      </c>
      <c r="F2848" s="171">
        <v>2</v>
      </c>
      <c r="G2848" s="481">
        <f t="shared" si="152"/>
        <v>24662</v>
      </c>
      <c r="H2848" s="169"/>
      <c r="I2848" s="169"/>
      <c r="J2848" s="169"/>
      <c r="K2848" s="169"/>
      <c r="L2848" s="169"/>
      <c r="M2848" s="169"/>
      <c r="N2848" s="192"/>
      <c r="O2848" s="169"/>
      <c r="P2848" s="169"/>
      <c r="Q2848" s="169"/>
      <c r="R2848" s="169"/>
      <c r="S2848" s="169"/>
      <c r="T2848" s="169"/>
      <c r="U2848" s="169"/>
    </row>
    <row r="2849" spans="1:21" ht="38.25">
      <c r="A2849" s="218">
        <v>79</v>
      </c>
      <c r="B2849" s="519"/>
      <c r="C2849" s="161" t="s">
        <v>3336</v>
      </c>
      <c r="D2849" s="219" t="s">
        <v>74</v>
      </c>
      <c r="E2849" s="520">
        <v>12387</v>
      </c>
      <c r="F2849" s="171">
        <v>2</v>
      </c>
      <c r="G2849" s="481">
        <f t="shared" si="152"/>
        <v>24774</v>
      </c>
      <c r="H2849" s="169"/>
      <c r="I2849" s="169"/>
      <c r="J2849" s="169"/>
      <c r="K2849" s="169"/>
      <c r="L2849" s="169"/>
      <c r="M2849" s="169"/>
      <c r="N2849" s="192"/>
      <c r="O2849" s="169"/>
      <c r="P2849" s="169"/>
      <c r="Q2849" s="169"/>
      <c r="R2849" s="169"/>
      <c r="S2849" s="169"/>
      <c r="T2849" s="169"/>
      <c r="U2849" s="169"/>
    </row>
    <row r="2850" spans="1:21" ht="25.5">
      <c r="A2850" s="218">
        <v>80</v>
      </c>
      <c r="B2850" s="519"/>
      <c r="C2850" s="161" t="s">
        <v>3337</v>
      </c>
      <c r="D2850" s="219" t="s">
        <v>74</v>
      </c>
      <c r="E2850" s="520">
        <v>15133.5</v>
      </c>
      <c r="F2850" s="171">
        <v>2</v>
      </c>
      <c r="G2850" s="481">
        <f t="shared" si="152"/>
        <v>30267</v>
      </c>
      <c r="H2850" s="169"/>
      <c r="I2850" s="169"/>
      <c r="J2850" s="169"/>
      <c r="K2850" s="169"/>
      <c r="L2850" s="169"/>
      <c r="M2850" s="169"/>
      <c r="N2850" s="192"/>
      <c r="O2850" s="169"/>
      <c r="P2850" s="169"/>
      <c r="Q2850" s="169"/>
      <c r="R2850" s="169"/>
      <c r="S2850" s="169"/>
      <c r="T2850" s="169"/>
      <c r="U2850" s="169"/>
    </row>
    <row r="2851" spans="1:21" ht="38.25">
      <c r="A2851" s="218">
        <v>81</v>
      </c>
      <c r="B2851" s="519"/>
      <c r="C2851" s="161" t="s">
        <v>3338</v>
      </c>
      <c r="D2851" s="219" t="s">
        <v>74</v>
      </c>
      <c r="E2851" s="520">
        <v>13452</v>
      </c>
      <c r="F2851" s="171">
        <v>1</v>
      </c>
      <c r="G2851" s="481">
        <f t="shared" si="152"/>
        <v>13452</v>
      </c>
      <c r="H2851" s="169"/>
      <c r="I2851" s="169"/>
      <c r="J2851" s="169"/>
      <c r="K2851" s="169"/>
      <c r="L2851" s="169"/>
      <c r="M2851" s="169"/>
      <c r="N2851" s="192"/>
      <c r="O2851" s="169"/>
      <c r="P2851" s="169"/>
      <c r="Q2851" s="169"/>
      <c r="R2851" s="169"/>
      <c r="S2851" s="169"/>
      <c r="T2851" s="169"/>
      <c r="U2851" s="169"/>
    </row>
    <row r="2852" spans="1:21" ht="25.5">
      <c r="A2852" s="218">
        <v>82</v>
      </c>
      <c r="B2852" s="519"/>
      <c r="C2852" s="161" t="s">
        <v>3339</v>
      </c>
      <c r="D2852" s="219" t="s">
        <v>74</v>
      </c>
      <c r="E2852" s="520">
        <v>3540</v>
      </c>
      <c r="F2852" s="171">
        <v>1</v>
      </c>
      <c r="G2852" s="481">
        <f t="shared" si="152"/>
        <v>3540</v>
      </c>
      <c r="H2852" s="169"/>
      <c r="I2852" s="169"/>
      <c r="J2852" s="169"/>
      <c r="K2852" s="169"/>
      <c r="L2852" s="169"/>
      <c r="M2852" s="169"/>
      <c r="N2852" s="192"/>
      <c r="O2852" s="169"/>
      <c r="P2852" s="169"/>
      <c r="Q2852" s="169"/>
      <c r="R2852" s="169"/>
      <c r="S2852" s="169"/>
      <c r="T2852" s="169"/>
      <c r="U2852" s="169"/>
    </row>
    <row r="2853" spans="1:21">
      <c r="A2853" s="218">
        <v>83</v>
      </c>
      <c r="B2853" s="519" t="s">
        <v>3340</v>
      </c>
      <c r="C2853" s="161" t="s">
        <v>3341</v>
      </c>
      <c r="D2853" s="219" t="s">
        <v>74</v>
      </c>
      <c r="E2853" s="520">
        <v>685</v>
      </c>
      <c r="F2853" s="171">
        <v>2</v>
      </c>
      <c r="G2853" s="481">
        <f t="shared" si="152"/>
        <v>1370</v>
      </c>
      <c r="H2853" s="169"/>
      <c r="I2853" s="169"/>
      <c r="J2853" s="169"/>
      <c r="K2853" s="169"/>
      <c r="L2853" s="169"/>
      <c r="M2853" s="169"/>
      <c r="N2853" s="192"/>
      <c r="O2853" s="169"/>
      <c r="P2853" s="169"/>
      <c r="Q2853" s="169"/>
      <c r="R2853" s="169"/>
      <c r="S2853" s="169"/>
      <c r="T2853" s="169"/>
      <c r="U2853" s="169"/>
    </row>
    <row r="2854" spans="1:21">
      <c r="A2854" s="218">
        <v>84</v>
      </c>
      <c r="B2854" s="519" t="s">
        <v>3342</v>
      </c>
      <c r="C2854" s="161" t="s">
        <v>3343</v>
      </c>
      <c r="D2854" s="219" t="s">
        <v>74</v>
      </c>
      <c r="E2854" s="520">
        <v>619</v>
      </c>
      <c r="F2854" s="171">
        <v>1</v>
      </c>
      <c r="G2854" s="481">
        <f t="shared" si="152"/>
        <v>619</v>
      </c>
      <c r="H2854" s="169"/>
      <c r="I2854" s="169"/>
      <c r="J2854" s="169"/>
      <c r="K2854" s="169"/>
      <c r="L2854" s="169"/>
      <c r="M2854" s="169"/>
      <c r="N2854" s="192"/>
      <c r="O2854" s="169"/>
      <c r="P2854" s="169"/>
      <c r="Q2854" s="169"/>
      <c r="R2854" s="169"/>
      <c r="S2854" s="169"/>
      <c r="T2854" s="169"/>
      <c r="U2854" s="169"/>
    </row>
    <row r="2855" spans="1:21">
      <c r="A2855" s="218">
        <v>85</v>
      </c>
      <c r="B2855" s="519"/>
      <c r="C2855" s="161" t="s">
        <v>3344</v>
      </c>
      <c r="D2855" s="219" t="s">
        <v>74</v>
      </c>
      <c r="E2855" s="520">
        <v>600</v>
      </c>
      <c r="F2855" s="171">
        <v>8</v>
      </c>
      <c r="G2855" s="481">
        <f t="shared" si="152"/>
        <v>4800</v>
      </c>
      <c r="H2855" s="169"/>
      <c r="I2855" s="169"/>
      <c r="J2855" s="169"/>
      <c r="K2855" s="169"/>
      <c r="L2855" s="169"/>
      <c r="M2855" s="169"/>
      <c r="N2855" s="192"/>
      <c r="O2855" s="169"/>
      <c r="P2855" s="169"/>
      <c r="Q2855" s="169"/>
      <c r="R2855" s="169"/>
      <c r="S2855" s="169"/>
      <c r="T2855" s="169"/>
      <c r="U2855" s="169"/>
    </row>
    <row r="2856" spans="1:21">
      <c r="A2856" s="218">
        <v>86</v>
      </c>
      <c r="B2856" s="519" t="s">
        <v>3345</v>
      </c>
      <c r="C2856" s="161" t="s">
        <v>3346</v>
      </c>
      <c r="D2856" s="219" t="s">
        <v>74</v>
      </c>
      <c r="E2856" s="520">
        <v>800</v>
      </c>
      <c r="F2856" s="171">
        <v>1</v>
      </c>
      <c r="G2856" s="481">
        <f t="shared" si="152"/>
        <v>800</v>
      </c>
      <c r="H2856" s="169"/>
      <c r="I2856" s="169"/>
      <c r="J2856" s="169"/>
      <c r="K2856" s="169"/>
      <c r="L2856" s="169"/>
      <c r="M2856" s="169"/>
      <c r="N2856" s="192"/>
      <c r="O2856" s="169"/>
      <c r="P2856" s="169"/>
      <c r="Q2856" s="169"/>
      <c r="R2856" s="169"/>
      <c r="S2856" s="169"/>
      <c r="T2856" s="169"/>
      <c r="U2856" s="169"/>
    </row>
    <row r="2857" spans="1:21" ht="25.5">
      <c r="A2857" s="218">
        <v>87</v>
      </c>
      <c r="B2857" s="519"/>
      <c r="C2857" s="161" t="s">
        <v>3347</v>
      </c>
      <c r="D2857" s="219" t="s">
        <v>74</v>
      </c>
      <c r="E2857" s="520">
        <v>3292</v>
      </c>
      <c r="F2857" s="171">
        <v>2</v>
      </c>
      <c r="G2857" s="481">
        <f t="shared" si="152"/>
        <v>6584</v>
      </c>
      <c r="H2857" s="169"/>
      <c r="I2857" s="169"/>
      <c r="J2857" s="169"/>
      <c r="K2857" s="169"/>
      <c r="L2857" s="169"/>
      <c r="M2857" s="169"/>
      <c r="N2857" s="192"/>
      <c r="O2857" s="169"/>
      <c r="P2857" s="169"/>
      <c r="Q2857" s="169"/>
      <c r="R2857" s="169"/>
      <c r="S2857" s="169"/>
      <c r="T2857" s="169"/>
      <c r="U2857" s="169"/>
    </row>
    <row r="2858" spans="1:21">
      <c r="A2858" s="218">
        <v>88</v>
      </c>
      <c r="B2858" s="519"/>
      <c r="C2858" s="161" t="s">
        <v>3348</v>
      </c>
      <c r="D2858" s="219" t="s">
        <v>74</v>
      </c>
      <c r="E2858" s="172">
        <v>454</v>
      </c>
      <c r="F2858" s="171">
        <v>4</v>
      </c>
      <c r="G2858" s="481">
        <f t="shared" si="152"/>
        <v>1816</v>
      </c>
      <c r="H2858" s="169"/>
      <c r="I2858" s="169"/>
      <c r="J2858" s="169"/>
      <c r="K2858" s="169"/>
      <c r="L2858" s="169"/>
      <c r="M2858" s="169"/>
      <c r="N2858" s="192"/>
      <c r="O2858" s="169"/>
      <c r="P2858" s="169"/>
      <c r="Q2858" s="169"/>
      <c r="R2858" s="169"/>
      <c r="S2858" s="169"/>
      <c r="T2858" s="169"/>
      <c r="U2858" s="169"/>
    </row>
    <row r="2859" spans="1:21">
      <c r="A2859" s="218">
        <v>89</v>
      </c>
      <c r="B2859" s="519" t="s">
        <v>2120</v>
      </c>
      <c r="C2859" s="161" t="s">
        <v>3349</v>
      </c>
      <c r="D2859" s="219" t="s">
        <v>74</v>
      </c>
      <c r="E2859" s="520">
        <v>1200</v>
      </c>
      <c r="F2859" s="171">
        <v>19</v>
      </c>
      <c r="G2859" s="481">
        <f t="shared" si="152"/>
        <v>22800</v>
      </c>
      <c r="H2859" s="169"/>
      <c r="I2859" s="169"/>
      <c r="J2859" s="169"/>
      <c r="K2859" s="169"/>
      <c r="L2859" s="169"/>
      <c r="M2859" s="169"/>
      <c r="N2859" s="192"/>
      <c r="O2859" s="169"/>
      <c r="P2859" s="169"/>
      <c r="Q2859" s="169"/>
      <c r="R2859" s="169"/>
      <c r="S2859" s="169"/>
      <c r="T2859" s="169"/>
      <c r="U2859" s="169"/>
    </row>
    <row r="2860" spans="1:21">
      <c r="A2860" s="218">
        <v>90</v>
      </c>
      <c r="B2860" s="519" t="s">
        <v>3350</v>
      </c>
      <c r="C2860" s="161" t="s">
        <v>3351</v>
      </c>
      <c r="D2860" s="219" t="s">
        <v>74</v>
      </c>
      <c r="E2860" s="520">
        <v>1200</v>
      </c>
      <c r="F2860" s="171">
        <v>3</v>
      </c>
      <c r="G2860" s="481">
        <f t="shared" si="152"/>
        <v>3600</v>
      </c>
      <c r="H2860" s="169"/>
      <c r="I2860" s="169"/>
      <c r="J2860" s="169"/>
      <c r="K2860" s="169"/>
      <c r="L2860" s="169"/>
      <c r="M2860" s="169"/>
      <c r="N2860" s="192"/>
      <c r="O2860" s="169"/>
      <c r="P2860" s="169"/>
      <c r="Q2860" s="169"/>
      <c r="R2860" s="169"/>
      <c r="S2860" s="169"/>
      <c r="T2860" s="169"/>
      <c r="U2860" s="169"/>
    </row>
    <row r="2861" spans="1:21" ht="25.5">
      <c r="A2861" s="218">
        <v>91</v>
      </c>
      <c r="B2861" s="519" t="s">
        <v>3352</v>
      </c>
      <c r="C2861" s="161" t="s">
        <v>3353</v>
      </c>
      <c r="D2861" s="219" t="s">
        <v>74</v>
      </c>
      <c r="E2861" s="172">
        <v>2000</v>
      </c>
      <c r="F2861" s="171">
        <v>22</v>
      </c>
      <c r="G2861" s="481">
        <f t="shared" si="152"/>
        <v>44000</v>
      </c>
      <c r="H2861" s="169"/>
      <c r="I2861" s="169"/>
      <c r="J2861" s="169"/>
      <c r="K2861" s="169"/>
      <c r="L2861" s="169"/>
      <c r="M2861" s="169"/>
      <c r="N2861" s="192"/>
      <c r="O2861" s="169"/>
      <c r="P2861" s="169"/>
      <c r="Q2861" s="169"/>
      <c r="R2861" s="169"/>
      <c r="S2861" s="169"/>
      <c r="T2861" s="169"/>
      <c r="U2861" s="169"/>
    </row>
    <row r="2862" spans="1:21">
      <c r="A2862" s="218">
        <v>92</v>
      </c>
      <c r="B2862" s="519"/>
      <c r="C2862" s="161" t="s">
        <v>3354</v>
      </c>
      <c r="D2862" s="219" t="s">
        <v>74</v>
      </c>
      <c r="E2862" s="467">
        <v>16048.9</v>
      </c>
      <c r="F2862" s="171">
        <v>4</v>
      </c>
      <c r="G2862" s="481">
        <f t="shared" si="152"/>
        <v>64195.6</v>
      </c>
      <c r="H2862" s="169"/>
      <c r="I2862" s="169"/>
      <c r="J2862" s="169"/>
      <c r="K2862" s="169"/>
      <c r="L2862" s="169"/>
      <c r="M2862" s="169"/>
      <c r="N2862" s="192"/>
      <c r="O2862" s="169"/>
      <c r="P2862" s="169"/>
      <c r="Q2862" s="169"/>
      <c r="R2862" s="169"/>
      <c r="S2862" s="169"/>
      <c r="T2862" s="169"/>
      <c r="U2862" s="169"/>
    </row>
    <row r="2863" spans="1:21">
      <c r="A2863" s="218">
        <v>93</v>
      </c>
      <c r="B2863" s="519"/>
      <c r="C2863" s="161" t="s">
        <v>3355</v>
      </c>
      <c r="D2863" s="219" t="s">
        <v>74</v>
      </c>
      <c r="E2863" s="172">
        <v>300</v>
      </c>
      <c r="F2863" s="171">
        <v>11</v>
      </c>
      <c r="G2863" s="481">
        <f t="shared" si="152"/>
        <v>3300</v>
      </c>
      <c r="H2863" s="169"/>
      <c r="I2863" s="169"/>
      <c r="J2863" s="169"/>
      <c r="K2863" s="169"/>
      <c r="L2863" s="169"/>
      <c r="M2863" s="169"/>
      <c r="N2863" s="192"/>
      <c r="O2863" s="169"/>
      <c r="P2863" s="169"/>
      <c r="Q2863" s="169"/>
      <c r="R2863" s="169"/>
      <c r="S2863" s="169"/>
      <c r="T2863" s="169"/>
      <c r="U2863" s="169"/>
    </row>
    <row r="2864" spans="1:21">
      <c r="A2864" s="218">
        <v>94</v>
      </c>
      <c r="B2864" s="220" t="s">
        <v>3356</v>
      </c>
      <c r="C2864" s="161" t="s">
        <v>3357</v>
      </c>
      <c r="D2864" s="219" t="s">
        <v>74</v>
      </c>
      <c r="E2864" s="154">
        <v>4000</v>
      </c>
      <c r="F2864" s="171"/>
      <c r="G2864" s="481"/>
      <c r="H2864" s="169"/>
      <c r="I2864" s="169"/>
      <c r="J2864" s="171">
        <v>2</v>
      </c>
      <c r="K2864" s="192">
        <f>E2864*J2864</f>
        <v>8000</v>
      </c>
      <c r="L2864" s="169"/>
      <c r="M2864" s="169"/>
      <c r="N2864" s="192"/>
      <c r="O2864" s="169"/>
      <c r="P2864" s="169"/>
      <c r="Q2864" s="169"/>
      <c r="R2864" s="169"/>
      <c r="S2864" s="169"/>
      <c r="T2864" s="169"/>
      <c r="U2864" s="169"/>
    </row>
    <row r="2865" spans="1:21">
      <c r="A2865" s="218">
        <v>95</v>
      </c>
      <c r="B2865" s="519"/>
      <c r="C2865" s="161" t="s">
        <v>3358</v>
      </c>
      <c r="D2865" s="219" t="s">
        <v>74</v>
      </c>
      <c r="E2865" s="520">
        <v>18300</v>
      </c>
      <c r="F2865" s="171"/>
      <c r="G2865" s="481"/>
      <c r="H2865" s="169"/>
      <c r="I2865" s="169"/>
      <c r="J2865" s="171">
        <v>3</v>
      </c>
      <c r="K2865" s="192">
        <f>E2865*J2865</f>
        <v>54900</v>
      </c>
      <c r="L2865" s="169"/>
      <c r="M2865" s="169"/>
      <c r="N2865" s="192"/>
      <c r="O2865" s="169"/>
      <c r="P2865" s="169"/>
      <c r="Q2865" s="169"/>
      <c r="R2865" s="169"/>
      <c r="S2865" s="169"/>
      <c r="T2865" s="169"/>
      <c r="U2865" s="169"/>
    </row>
    <row r="2866" spans="1:21">
      <c r="A2866" s="218">
        <v>96</v>
      </c>
      <c r="B2866" s="519"/>
      <c r="C2866" s="176" t="s">
        <v>3359</v>
      </c>
      <c r="D2866" s="219" t="s">
        <v>61</v>
      </c>
      <c r="E2866" s="520">
        <v>232512.5</v>
      </c>
      <c r="F2866" s="521">
        <v>0.50700000000000001</v>
      </c>
      <c r="G2866" s="192">
        <f>E2866*F2866</f>
        <v>117883.83749999999</v>
      </c>
      <c r="H2866" s="169"/>
      <c r="I2866" s="169"/>
      <c r="J2866" s="171"/>
      <c r="K2866" s="481"/>
      <c r="L2866" s="169"/>
      <c r="M2866" s="169"/>
      <c r="N2866" s="192"/>
      <c r="O2866" s="169"/>
      <c r="P2866" s="169"/>
      <c r="Q2866" s="169"/>
      <c r="R2866" s="169"/>
      <c r="S2866" s="169"/>
      <c r="T2866" s="169"/>
      <c r="U2866" s="169"/>
    </row>
    <row r="2867" spans="1:21">
      <c r="A2867" s="218">
        <v>97</v>
      </c>
      <c r="B2867" s="519"/>
      <c r="C2867" s="176" t="s">
        <v>3360</v>
      </c>
      <c r="D2867" s="219" t="s">
        <v>2243</v>
      </c>
      <c r="E2867" s="520">
        <v>140</v>
      </c>
      <c r="F2867" s="169"/>
      <c r="G2867" s="192"/>
      <c r="H2867" s="169"/>
      <c r="I2867" s="169"/>
      <c r="J2867" s="171">
        <v>179</v>
      </c>
      <c r="K2867" s="481">
        <f t="shared" ref="K2867:K2874" si="153">J2867*E2867</f>
        <v>25060</v>
      </c>
      <c r="L2867" s="169"/>
      <c r="M2867" s="169"/>
      <c r="N2867" s="192"/>
      <c r="O2867" s="169"/>
      <c r="P2867" s="169"/>
      <c r="Q2867" s="169"/>
      <c r="R2867" s="169"/>
      <c r="S2867" s="169"/>
      <c r="T2867" s="169"/>
      <c r="U2867" s="169"/>
    </row>
    <row r="2868" spans="1:21">
      <c r="A2868" s="218">
        <v>98</v>
      </c>
      <c r="B2868" s="519"/>
      <c r="C2868" s="161" t="s">
        <v>3361</v>
      </c>
      <c r="D2868" s="219" t="s">
        <v>2243</v>
      </c>
      <c r="E2868" s="520">
        <v>140</v>
      </c>
      <c r="F2868" s="169"/>
      <c r="G2868" s="192"/>
      <c r="H2868" s="169"/>
      <c r="I2868" s="169"/>
      <c r="J2868" s="171">
        <v>8</v>
      </c>
      <c r="K2868" s="481">
        <f t="shared" si="153"/>
        <v>1120</v>
      </c>
      <c r="L2868" s="169"/>
      <c r="M2868" s="169"/>
      <c r="N2868" s="192"/>
      <c r="O2868" s="169"/>
      <c r="P2868" s="169"/>
      <c r="Q2868" s="169"/>
      <c r="R2868" s="169"/>
      <c r="S2868" s="169"/>
      <c r="T2868" s="169"/>
      <c r="U2868" s="169"/>
    </row>
    <row r="2869" spans="1:21">
      <c r="A2869" s="218">
        <v>99</v>
      </c>
      <c r="B2869" s="519" t="s">
        <v>453</v>
      </c>
      <c r="C2869" s="161" t="s">
        <v>3362</v>
      </c>
      <c r="D2869" s="219" t="s">
        <v>74</v>
      </c>
      <c r="E2869" s="520">
        <v>619</v>
      </c>
      <c r="F2869" s="169"/>
      <c r="G2869" s="192"/>
      <c r="H2869" s="169"/>
      <c r="I2869" s="169"/>
      <c r="J2869" s="171">
        <v>11</v>
      </c>
      <c r="K2869" s="481">
        <f t="shared" si="153"/>
        <v>6809</v>
      </c>
      <c r="L2869" s="169"/>
      <c r="M2869" s="169"/>
      <c r="N2869" s="192"/>
      <c r="O2869" s="169"/>
      <c r="P2869" s="169"/>
      <c r="Q2869" s="169"/>
      <c r="R2869" s="169"/>
      <c r="S2869" s="169"/>
      <c r="T2869" s="169"/>
      <c r="U2869" s="169"/>
    </row>
    <row r="2870" spans="1:21">
      <c r="A2870" s="218">
        <v>100</v>
      </c>
      <c r="B2870" s="519"/>
      <c r="C2870" s="161" t="s">
        <v>3363</v>
      </c>
      <c r="D2870" s="219" t="s">
        <v>74</v>
      </c>
      <c r="E2870" s="520">
        <v>300</v>
      </c>
      <c r="F2870" s="169"/>
      <c r="G2870" s="192"/>
      <c r="H2870" s="169"/>
      <c r="I2870" s="169"/>
      <c r="J2870" s="171">
        <v>9</v>
      </c>
      <c r="K2870" s="481">
        <f t="shared" si="153"/>
        <v>2700</v>
      </c>
      <c r="L2870" s="169"/>
      <c r="M2870" s="169"/>
      <c r="N2870" s="192"/>
      <c r="O2870" s="169"/>
      <c r="P2870" s="169"/>
      <c r="Q2870" s="169"/>
      <c r="R2870" s="169"/>
      <c r="S2870" s="169"/>
      <c r="T2870" s="169"/>
      <c r="U2870" s="169"/>
    </row>
    <row r="2871" spans="1:21">
      <c r="A2871" s="218">
        <v>101</v>
      </c>
      <c r="B2871" s="519"/>
      <c r="C2871" s="161" t="s">
        <v>3364</v>
      </c>
      <c r="D2871" s="219" t="s">
        <v>74</v>
      </c>
      <c r="E2871" s="154">
        <v>806</v>
      </c>
      <c r="F2871" s="169"/>
      <c r="G2871" s="192"/>
      <c r="H2871" s="169"/>
      <c r="I2871" s="169"/>
      <c r="J2871" s="171">
        <v>3</v>
      </c>
      <c r="K2871" s="481">
        <f t="shared" si="153"/>
        <v>2418</v>
      </c>
      <c r="L2871" s="169"/>
      <c r="M2871" s="169"/>
      <c r="N2871" s="192"/>
      <c r="O2871" s="169"/>
      <c r="P2871" s="169"/>
      <c r="Q2871" s="169"/>
      <c r="R2871" s="169"/>
      <c r="S2871" s="169"/>
      <c r="T2871" s="169"/>
      <c r="U2871" s="169"/>
    </row>
    <row r="2872" spans="1:21">
      <c r="A2872" s="218">
        <v>102</v>
      </c>
      <c r="B2872" s="519"/>
      <c r="C2872" s="161" t="s">
        <v>3365</v>
      </c>
      <c r="D2872" s="219" t="s">
        <v>74</v>
      </c>
      <c r="E2872" s="172">
        <v>300</v>
      </c>
      <c r="F2872" s="169"/>
      <c r="G2872" s="192"/>
      <c r="H2872" s="169"/>
      <c r="I2872" s="169"/>
      <c r="J2872" s="171">
        <v>12</v>
      </c>
      <c r="K2872" s="481">
        <f t="shared" si="153"/>
        <v>3600</v>
      </c>
      <c r="L2872" s="169"/>
      <c r="M2872" s="169"/>
      <c r="N2872" s="192"/>
      <c r="O2872" s="169"/>
      <c r="P2872" s="169"/>
      <c r="Q2872" s="169"/>
      <c r="R2872" s="169"/>
      <c r="S2872" s="169"/>
      <c r="T2872" s="169"/>
      <c r="U2872" s="169"/>
    </row>
    <row r="2873" spans="1:21">
      <c r="A2873" s="218">
        <v>103</v>
      </c>
      <c r="B2873" s="519"/>
      <c r="C2873" s="161" t="s">
        <v>3366</v>
      </c>
      <c r="D2873" s="219" t="s">
        <v>74</v>
      </c>
      <c r="E2873" s="172">
        <v>400</v>
      </c>
      <c r="F2873" s="169"/>
      <c r="G2873" s="192"/>
      <c r="H2873" s="169"/>
      <c r="I2873" s="169"/>
      <c r="J2873" s="171">
        <v>28</v>
      </c>
      <c r="K2873" s="481">
        <f t="shared" si="153"/>
        <v>11200</v>
      </c>
      <c r="L2873" s="169"/>
      <c r="M2873" s="169"/>
      <c r="N2873" s="192"/>
      <c r="O2873" s="169"/>
      <c r="P2873" s="169"/>
      <c r="Q2873" s="169"/>
      <c r="R2873" s="169"/>
      <c r="S2873" s="169"/>
      <c r="T2873" s="169"/>
      <c r="U2873" s="169"/>
    </row>
    <row r="2874" spans="1:21">
      <c r="A2874" s="218">
        <v>104</v>
      </c>
      <c r="B2874" s="519"/>
      <c r="C2874" s="161" t="s">
        <v>3367</v>
      </c>
      <c r="D2874" s="219" t="s">
        <v>74</v>
      </c>
      <c r="E2874" s="154">
        <v>500</v>
      </c>
      <c r="F2874" s="169"/>
      <c r="G2874" s="192"/>
      <c r="H2874" s="169"/>
      <c r="I2874" s="169"/>
      <c r="J2874" s="171">
        <v>6</v>
      </c>
      <c r="K2874" s="481">
        <f t="shared" si="153"/>
        <v>3000</v>
      </c>
      <c r="L2874" s="169"/>
      <c r="M2874" s="169"/>
      <c r="N2874" s="192"/>
      <c r="O2874" s="169"/>
      <c r="P2874" s="169"/>
      <c r="Q2874" s="169"/>
      <c r="R2874" s="169"/>
      <c r="S2874" s="169"/>
      <c r="T2874" s="169"/>
      <c r="U2874" s="169"/>
    </row>
    <row r="2875" spans="1:21">
      <c r="A2875" s="218">
        <v>105</v>
      </c>
      <c r="B2875" s="519"/>
      <c r="C2875" s="161" t="s">
        <v>3368</v>
      </c>
      <c r="D2875" s="219" t="s">
        <v>67</v>
      </c>
      <c r="E2875" s="154">
        <v>130625</v>
      </c>
      <c r="F2875" s="217">
        <v>2.383</v>
      </c>
      <c r="G2875" s="522">
        <f>E2875*F2875</f>
        <v>311279.375</v>
      </c>
      <c r="H2875" s="169"/>
      <c r="I2875" s="169"/>
      <c r="J2875" s="171"/>
      <c r="K2875" s="481"/>
      <c r="L2875" s="169"/>
      <c r="M2875" s="169"/>
      <c r="N2875" s="192"/>
      <c r="O2875" s="169"/>
      <c r="P2875" s="169"/>
      <c r="Q2875" s="169"/>
      <c r="R2875" s="169"/>
      <c r="S2875" s="169"/>
      <c r="T2875" s="169"/>
      <c r="U2875" s="169"/>
    </row>
    <row r="2876" spans="1:21">
      <c r="A2876" s="218"/>
      <c r="B2876" s="523"/>
      <c r="C2876" s="524" t="s">
        <v>3369</v>
      </c>
      <c r="D2876" s="525"/>
      <c r="E2876" s="172"/>
      <c r="F2876" s="469"/>
      <c r="G2876" s="487"/>
      <c r="H2876" s="171"/>
      <c r="I2876" s="465"/>
      <c r="J2876" s="171"/>
      <c r="K2876" s="180"/>
      <c r="L2876" s="180"/>
      <c r="M2876" s="180"/>
      <c r="N2876" s="465"/>
      <c r="O2876" s="169"/>
      <c r="P2876" s="169"/>
      <c r="Q2876" s="169"/>
      <c r="R2876" s="169"/>
      <c r="S2876" s="169"/>
      <c r="T2876" s="169"/>
      <c r="U2876" s="169"/>
    </row>
    <row r="2877" spans="1:21">
      <c r="A2877" s="218">
        <v>106</v>
      </c>
      <c r="B2877" s="523"/>
      <c r="C2877" s="161" t="s">
        <v>3370</v>
      </c>
      <c r="D2877" s="525" t="s">
        <v>122</v>
      </c>
      <c r="E2877" s="172">
        <v>25000</v>
      </c>
      <c r="F2877" s="469"/>
      <c r="G2877" s="487"/>
      <c r="H2877" s="171"/>
      <c r="I2877" s="465"/>
      <c r="J2877" s="171"/>
      <c r="K2877" s="180"/>
      <c r="L2877" s="180"/>
      <c r="M2877" s="180"/>
      <c r="N2877" s="465"/>
      <c r="O2877" s="169"/>
      <c r="P2877" s="169"/>
      <c r="Q2877" s="169"/>
      <c r="R2877" s="169"/>
      <c r="S2877" s="218">
        <v>2</v>
      </c>
      <c r="T2877" s="169"/>
      <c r="U2877" s="218">
        <f>S2877*E2877</f>
        <v>50000</v>
      </c>
    </row>
    <row r="2878" spans="1:21">
      <c r="A2878" s="218">
        <v>107</v>
      </c>
      <c r="B2878" s="523"/>
      <c r="C2878" s="161" t="s">
        <v>3371</v>
      </c>
      <c r="D2878" s="525" t="s">
        <v>122</v>
      </c>
      <c r="E2878" s="172">
        <v>200</v>
      </c>
      <c r="F2878" s="469"/>
      <c r="G2878" s="487">
        <v>200</v>
      </c>
      <c r="H2878" s="171"/>
      <c r="I2878" s="465"/>
      <c r="J2878" s="171"/>
      <c r="K2878" s="180"/>
      <c r="L2878" s="180"/>
      <c r="M2878" s="180"/>
      <c r="N2878" s="465"/>
      <c r="O2878" s="180"/>
      <c r="P2878" s="465">
        <v>1</v>
      </c>
      <c r="Q2878" s="192"/>
      <c r="R2878" s="192"/>
      <c r="S2878" s="192"/>
      <c r="T2878" s="218">
        <f t="shared" ref="T2878" si="154">Q2878+P2878</f>
        <v>1</v>
      </c>
      <c r="U2878" s="218">
        <f t="shared" ref="U2878" si="155">T2878*E2878</f>
        <v>200</v>
      </c>
    </row>
    <row r="2879" spans="1:21">
      <c r="A2879" s="218">
        <v>108</v>
      </c>
      <c r="B2879" s="523"/>
      <c r="C2879" s="161" t="s">
        <v>3372</v>
      </c>
      <c r="D2879" s="525" t="s">
        <v>28</v>
      </c>
      <c r="E2879" s="172">
        <v>100</v>
      </c>
      <c r="F2879" s="465">
        <v>441.7</v>
      </c>
      <c r="G2879" s="487">
        <f>F2879*E2879</f>
        <v>44170</v>
      </c>
      <c r="H2879" s="171"/>
      <c r="I2879" s="465"/>
      <c r="J2879" s="171"/>
      <c r="K2879" s="180"/>
      <c r="L2879" s="180"/>
      <c r="M2879" s="180"/>
      <c r="N2879" s="465"/>
      <c r="O2879" s="180"/>
      <c r="P2879" s="180"/>
      <c r="Q2879" s="218"/>
      <c r="R2879" s="218"/>
      <c r="S2879" s="218"/>
      <c r="T2879" s="150"/>
      <c r="U2879" s="218"/>
    </row>
    <row r="2880" spans="1:21">
      <c r="A2880" s="218">
        <v>109</v>
      </c>
      <c r="B2880" s="523"/>
      <c r="C2880" s="161" t="s">
        <v>3373</v>
      </c>
      <c r="D2880" s="525" t="s">
        <v>28</v>
      </c>
      <c r="E2880" s="172">
        <v>20</v>
      </c>
      <c r="F2880" s="469"/>
      <c r="G2880" s="487"/>
      <c r="H2880" s="171"/>
      <c r="I2880" s="465"/>
      <c r="J2880" s="171"/>
      <c r="K2880" s="180"/>
      <c r="L2880" s="180"/>
      <c r="M2880" s="180"/>
      <c r="N2880" s="465"/>
      <c r="O2880" s="180"/>
      <c r="P2880" s="526"/>
      <c r="Q2880" s="218">
        <v>65</v>
      </c>
      <c r="R2880" s="218"/>
      <c r="S2880" s="218"/>
      <c r="T2880" s="150">
        <f>Q2880+P2880</f>
        <v>65</v>
      </c>
      <c r="U2880" s="218">
        <f>T2880*E2880</f>
        <v>1300</v>
      </c>
    </row>
    <row r="2881" spans="1:21">
      <c r="A2881" s="218">
        <v>110</v>
      </c>
      <c r="B2881" s="523"/>
      <c r="C2881" s="161" t="s">
        <v>3374</v>
      </c>
      <c r="D2881" s="525" t="s">
        <v>74</v>
      </c>
      <c r="E2881" s="172">
        <v>2000</v>
      </c>
      <c r="F2881" s="180"/>
      <c r="G2881" s="527"/>
      <c r="H2881" s="171"/>
      <c r="I2881" s="171"/>
      <c r="J2881" s="180"/>
      <c r="K2881" s="180"/>
      <c r="L2881" s="169"/>
      <c r="M2881" s="169"/>
      <c r="N2881" s="465"/>
      <c r="O2881" s="180"/>
      <c r="P2881" s="465">
        <v>1</v>
      </c>
      <c r="Q2881" s="192">
        <v>1</v>
      </c>
      <c r="R2881" s="192"/>
      <c r="S2881" s="192"/>
      <c r="T2881" s="171">
        <v>2</v>
      </c>
      <c r="U2881" s="171">
        <f t="shared" ref="U2881:U2892" si="156">T2881*E2881</f>
        <v>4000</v>
      </c>
    </row>
    <row r="2882" spans="1:21">
      <c r="A2882" s="218">
        <v>111</v>
      </c>
      <c r="B2882" s="523"/>
      <c r="C2882" s="161" t="s">
        <v>3375</v>
      </c>
      <c r="D2882" s="525" t="s">
        <v>74</v>
      </c>
      <c r="E2882" s="172">
        <v>2000</v>
      </c>
      <c r="F2882" s="171"/>
      <c r="G2882" s="527"/>
      <c r="H2882" s="171"/>
      <c r="I2882" s="171"/>
      <c r="J2882" s="180"/>
      <c r="K2882" s="180"/>
      <c r="L2882" s="169"/>
      <c r="M2882" s="169"/>
      <c r="N2882" s="465"/>
      <c r="O2882" s="180"/>
      <c r="P2882" s="180"/>
      <c r="Q2882" s="218">
        <v>1</v>
      </c>
      <c r="R2882" s="218"/>
      <c r="S2882" s="218"/>
      <c r="T2882" s="171">
        <v>1</v>
      </c>
      <c r="U2882" s="171">
        <v>2000</v>
      </c>
    </row>
    <row r="2883" spans="1:21">
      <c r="A2883" s="218">
        <v>112</v>
      </c>
      <c r="B2883" s="523"/>
      <c r="C2883" s="161" t="s">
        <v>3376</v>
      </c>
      <c r="D2883" s="219" t="s">
        <v>74</v>
      </c>
      <c r="E2883" s="154">
        <v>4000</v>
      </c>
      <c r="F2883" s="169"/>
      <c r="G2883" s="528"/>
      <c r="H2883" s="218"/>
      <c r="I2883" s="218"/>
      <c r="J2883" s="169"/>
      <c r="K2883" s="169"/>
      <c r="L2883" s="169"/>
      <c r="M2883" s="169"/>
      <c r="N2883" s="465"/>
      <c r="O2883" s="180"/>
      <c r="P2883" s="171"/>
      <c r="Q2883" s="218">
        <v>1</v>
      </c>
      <c r="R2883" s="218"/>
      <c r="S2883" s="218"/>
      <c r="T2883" s="171">
        <f>SUM(N2883:Q2883)</f>
        <v>1</v>
      </c>
      <c r="U2883" s="171">
        <f t="shared" si="156"/>
        <v>4000</v>
      </c>
    </row>
    <row r="2884" spans="1:21">
      <c r="A2884" s="218">
        <v>113</v>
      </c>
      <c r="B2884" s="523"/>
      <c r="C2884" s="161" t="s">
        <v>3377</v>
      </c>
      <c r="D2884" s="219" t="s">
        <v>74</v>
      </c>
      <c r="E2884" s="154">
        <v>20</v>
      </c>
      <c r="F2884" s="169"/>
      <c r="G2884" s="528"/>
      <c r="H2884" s="218"/>
      <c r="I2884" s="218"/>
      <c r="J2884" s="169"/>
      <c r="K2884" s="169"/>
      <c r="L2884" s="169"/>
      <c r="M2884" s="169"/>
      <c r="N2884" s="171"/>
      <c r="O2884" s="171">
        <v>0</v>
      </c>
      <c r="P2884" s="171"/>
      <c r="Q2884" s="218">
        <v>1</v>
      </c>
      <c r="R2884" s="218"/>
      <c r="S2884" s="218"/>
      <c r="T2884" s="171">
        <v>1</v>
      </c>
      <c r="U2884" s="171">
        <f>T2884*E2884</f>
        <v>20</v>
      </c>
    </row>
    <row r="2885" spans="1:21">
      <c r="A2885" s="218">
        <v>114</v>
      </c>
      <c r="B2885" s="523"/>
      <c r="C2885" s="176" t="s">
        <v>3378</v>
      </c>
      <c r="D2885" s="219" t="s">
        <v>74</v>
      </c>
      <c r="E2885" s="154">
        <v>200</v>
      </c>
      <c r="F2885" s="169"/>
      <c r="G2885" s="528"/>
      <c r="H2885" s="218"/>
      <c r="I2885" s="218"/>
      <c r="J2885" s="169"/>
      <c r="K2885" s="169"/>
      <c r="L2885" s="169"/>
      <c r="M2885" s="169"/>
      <c r="N2885" s="465"/>
      <c r="O2885" s="180"/>
      <c r="P2885" s="465"/>
      <c r="Q2885" s="192"/>
      <c r="R2885" s="192"/>
      <c r="S2885" s="192"/>
      <c r="T2885" s="171">
        <v>5</v>
      </c>
      <c r="U2885" s="171">
        <f>E2885*T2885</f>
        <v>1000</v>
      </c>
    </row>
    <row r="2886" spans="1:21">
      <c r="A2886" s="218">
        <v>115</v>
      </c>
      <c r="B2886" s="523"/>
      <c r="C2886" s="176" t="s">
        <v>3378</v>
      </c>
      <c r="D2886" s="219" t="s">
        <v>74</v>
      </c>
      <c r="E2886" s="154">
        <v>500</v>
      </c>
      <c r="F2886" s="169"/>
      <c r="G2886" s="528"/>
      <c r="H2886" s="218"/>
      <c r="I2886" s="218"/>
      <c r="J2886" s="169"/>
      <c r="K2886" s="169"/>
      <c r="L2886" s="169"/>
      <c r="M2886" s="169"/>
      <c r="N2886" s="465"/>
      <c r="O2886" s="180"/>
      <c r="P2886" s="465"/>
      <c r="Q2886" s="192"/>
      <c r="R2886" s="192"/>
      <c r="S2886" s="192"/>
      <c r="T2886" s="171">
        <v>70</v>
      </c>
      <c r="U2886" s="171">
        <f>E2886*T2886</f>
        <v>35000</v>
      </c>
    </row>
    <row r="2887" spans="1:21">
      <c r="A2887" s="218">
        <v>116</v>
      </c>
      <c r="B2887" s="523"/>
      <c r="C2887" s="176" t="s">
        <v>3379</v>
      </c>
      <c r="D2887" s="219" t="s">
        <v>28</v>
      </c>
      <c r="E2887" s="154">
        <v>80</v>
      </c>
      <c r="F2887" s="169"/>
      <c r="G2887" s="528"/>
      <c r="H2887" s="169"/>
      <c r="I2887" s="169"/>
      <c r="J2887" s="169"/>
      <c r="K2887" s="169"/>
      <c r="L2887" s="169"/>
      <c r="M2887" s="169"/>
      <c r="N2887" s="172">
        <v>0</v>
      </c>
      <c r="O2887" s="529">
        <v>5</v>
      </c>
      <c r="P2887" s="465">
        <v>4.25</v>
      </c>
      <c r="Q2887" s="192">
        <v>8.5</v>
      </c>
      <c r="R2887" s="192"/>
      <c r="S2887" s="192"/>
      <c r="T2887" s="172">
        <f>SUM(N2887:Q2887)</f>
        <v>17.75</v>
      </c>
      <c r="U2887" s="171">
        <f t="shared" si="156"/>
        <v>1420</v>
      </c>
    </row>
    <row r="2888" spans="1:21">
      <c r="A2888" s="218">
        <v>117</v>
      </c>
      <c r="B2888" s="523"/>
      <c r="C2888" s="176" t="s">
        <v>3380</v>
      </c>
      <c r="D2888" s="219" t="s">
        <v>28</v>
      </c>
      <c r="E2888" s="154">
        <v>50</v>
      </c>
      <c r="F2888" s="169"/>
      <c r="G2888" s="528"/>
      <c r="H2888" s="169"/>
      <c r="I2888" s="169"/>
      <c r="J2888" s="169"/>
      <c r="K2888" s="169"/>
      <c r="L2888" s="169"/>
      <c r="M2888" s="169"/>
      <c r="N2888" s="172"/>
      <c r="O2888" s="529"/>
      <c r="P2888" s="465"/>
      <c r="Q2888" s="192"/>
      <c r="R2888" s="192">
        <v>0.5</v>
      </c>
      <c r="S2888" s="192"/>
      <c r="T2888" s="172"/>
      <c r="U2888" s="171">
        <v>0.5</v>
      </c>
    </row>
    <row r="2889" spans="1:21">
      <c r="A2889" s="218">
        <v>118</v>
      </c>
      <c r="B2889" s="523"/>
      <c r="C2889" s="176" t="s">
        <v>3381</v>
      </c>
      <c r="D2889" s="219" t="s">
        <v>74</v>
      </c>
      <c r="E2889" s="154">
        <v>50</v>
      </c>
      <c r="F2889" s="169"/>
      <c r="G2889" s="528"/>
      <c r="H2889" s="218"/>
      <c r="I2889" s="218"/>
      <c r="J2889" s="169"/>
      <c r="K2889" s="169"/>
      <c r="L2889" s="169"/>
      <c r="M2889" s="169"/>
      <c r="N2889" s="465"/>
      <c r="O2889" s="465"/>
      <c r="P2889" s="180"/>
      <c r="Q2889" s="169"/>
      <c r="R2889" s="218">
        <v>1</v>
      </c>
      <c r="S2889" s="218"/>
      <c r="T2889" s="171">
        <v>1</v>
      </c>
      <c r="U2889" s="171">
        <f t="shared" si="156"/>
        <v>50</v>
      </c>
    </row>
    <row r="2890" spans="1:21">
      <c r="A2890" s="218">
        <v>119</v>
      </c>
      <c r="B2890" s="523"/>
      <c r="C2890" s="176" t="s">
        <v>3382</v>
      </c>
      <c r="D2890" s="219" t="s">
        <v>28</v>
      </c>
      <c r="E2890" s="154">
        <v>15</v>
      </c>
      <c r="F2890" s="169"/>
      <c r="G2890" s="528"/>
      <c r="H2890" s="218"/>
      <c r="I2890" s="218"/>
      <c r="J2890" s="169"/>
      <c r="K2890" s="169"/>
      <c r="L2890" s="169"/>
      <c r="M2890" s="169"/>
      <c r="N2890" s="465"/>
      <c r="O2890" s="465"/>
      <c r="P2890" s="180"/>
      <c r="Q2890" s="218">
        <v>15</v>
      </c>
      <c r="R2890" s="218"/>
      <c r="S2890" s="218"/>
      <c r="T2890" s="171">
        <v>15</v>
      </c>
      <c r="U2890" s="171">
        <f t="shared" si="156"/>
        <v>225</v>
      </c>
    </row>
    <row r="2891" spans="1:21">
      <c r="A2891" s="218">
        <v>120</v>
      </c>
      <c r="B2891" s="523"/>
      <c r="C2891" s="161" t="s">
        <v>3383</v>
      </c>
      <c r="D2891" s="219" t="s">
        <v>63</v>
      </c>
      <c r="E2891" s="154">
        <v>30</v>
      </c>
      <c r="F2891" s="169"/>
      <c r="G2891" s="528"/>
      <c r="H2891" s="218"/>
      <c r="I2891" s="218"/>
      <c r="J2891" s="169"/>
      <c r="K2891" s="169"/>
      <c r="L2891" s="169"/>
      <c r="M2891" s="169"/>
      <c r="N2891" s="465"/>
      <c r="O2891" s="465"/>
      <c r="P2891" s="171">
        <v>28</v>
      </c>
      <c r="Q2891" s="218">
        <v>16</v>
      </c>
      <c r="R2891" s="218"/>
      <c r="S2891" s="218"/>
      <c r="T2891" s="171">
        <f>SUM(P2891:Q2891)</f>
        <v>44</v>
      </c>
      <c r="U2891" s="171">
        <f t="shared" si="156"/>
        <v>1320</v>
      </c>
    </row>
    <row r="2892" spans="1:21">
      <c r="A2892" s="218">
        <v>121</v>
      </c>
      <c r="B2892" s="523"/>
      <c r="C2892" s="176" t="s">
        <v>3384</v>
      </c>
      <c r="D2892" s="219" t="s">
        <v>74</v>
      </c>
      <c r="E2892" s="154">
        <v>50</v>
      </c>
      <c r="F2892" s="169"/>
      <c r="G2892" s="528"/>
      <c r="H2892" s="218"/>
      <c r="I2892" s="218"/>
      <c r="J2892" s="169"/>
      <c r="K2892" s="169"/>
      <c r="L2892" s="169"/>
      <c r="M2892" s="169"/>
      <c r="N2892" s="465"/>
      <c r="O2892" s="180"/>
      <c r="P2892" s="465"/>
      <c r="Q2892" s="192"/>
      <c r="R2892" s="192"/>
      <c r="S2892" s="192"/>
      <c r="T2892" s="171">
        <v>2</v>
      </c>
      <c r="U2892" s="171">
        <f t="shared" si="156"/>
        <v>100</v>
      </c>
    </row>
    <row r="2893" spans="1:21">
      <c r="A2893" s="218">
        <v>122</v>
      </c>
      <c r="B2893" s="523"/>
      <c r="C2893" s="176" t="s">
        <v>3385</v>
      </c>
      <c r="D2893" s="219" t="s">
        <v>74</v>
      </c>
      <c r="E2893" s="154">
        <v>50</v>
      </c>
      <c r="F2893" s="169"/>
      <c r="G2893" s="528"/>
      <c r="H2893" s="218"/>
      <c r="I2893" s="218"/>
      <c r="J2893" s="169"/>
      <c r="K2893" s="169"/>
      <c r="L2893" s="169"/>
      <c r="M2893" s="169"/>
      <c r="N2893" s="465"/>
      <c r="O2893" s="180"/>
      <c r="P2893" s="465"/>
      <c r="Q2893" s="192"/>
      <c r="R2893" s="192"/>
      <c r="S2893" s="192"/>
      <c r="T2893" s="171">
        <v>2</v>
      </c>
      <c r="U2893" s="171">
        <v>100</v>
      </c>
    </row>
    <row r="2894" spans="1:21">
      <c r="A2894" s="218">
        <v>123</v>
      </c>
      <c r="B2894" s="220"/>
      <c r="C2894" s="185" t="s">
        <v>3386</v>
      </c>
      <c r="D2894" s="218" t="s">
        <v>122</v>
      </c>
      <c r="E2894" s="520">
        <v>10</v>
      </c>
      <c r="F2894" s="169"/>
      <c r="G2894" s="530"/>
      <c r="H2894" s="169"/>
      <c r="I2894" s="169"/>
      <c r="J2894" s="169"/>
      <c r="K2894" s="169"/>
      <c r="L2894" s="169"/>
      <c r="M2894" s="169"/>
      <c r="N2894" s="465"/>
      <c r="O2894" s="180"/>
      <c r="P2894" s="480"/>
      <c r="Q2894" s="169"/>
      <c r="R2894" s="218">
        <v>43</v>
      </c>
      <c r="S2894" s="218"/>
      <c r="T2894" s="480">
        <v>43</v>
      </c>
      <c r="U2894" s="218">
        <f>T2894*E2894</f>
        <v>430</v>
      </c>
    </row>
    <row r="2895" spans="1:21">
      <c r="A2895" s="496"/>
      <c r="B2895" s="514"/>
      <c r="C2895" s="496"/>
      <c r="D2895" s="496"/>
      <c r="E2895" s="481" t="s">
        <v>2229</v>
      </c>
      <c r="F2895" s="531"/>
      <c r="G2895" s="481">
        <f>SUM(G2771:G2894)</f>
        <v>3783136.5724999998</v>
      </c>
      <c r="H2895" s="532"/>
      <c r="I2895" s="532"/>
      <c r="J2895" s="532"/>
      <c r="K2895" s="217">
        <f>SUM(K2864:K2893)</f>
        <v>118807</v>
      </c>
      <c r="L2895" s="532"/>
      <c r="M2895" s="532"/>
      <c r="N2895" s="217"/>
      <c r="O2895" s="150"/>
      <c r="P2895" s="150"/>
      <c r="Q2895" s="150"/>
      <c r="R2895" s="150"/>
      <c r="S2895" s="150"/>
      <c r="T2895" s="150"/>
      <c r="U2895" s="171">
        <f>SUM(U2877:U2894)</f>
        <v>101165.5</v>
      </c>
    </row>
    <row r="2896" spans="1:21">
      <c r="A2896" s="496"/>
      <c r="B2896" s="514"/>
      <c r="C2896" s="218" t="s">
        <v>3387</v>
      </c>
      <c r="D2896" s="533"/>
      <c r="E2896" s="534"/>
      <c r="F2896" s="496"/>
      <c r="G2896" s="496"/>
      <c r="H2896" s="496"/>
      <c r="I2896" s="496"/>
      <c r="J2896" s="496"/>
      <c r="K2896" s="496"/>
      <c r="L2896" s="496"/>
      <c r="M2896" s="496"/>
      <c r="N2896" s="535"/>
      <c r="O2896" s="496"/>
      <c r="P2896" s="496"/>
      <c r="Q2896" s="496"/>
      <c r="R2896" s="496"/>
      <c r="S2896" s="496"/>
      <c r="T2896" s="496"/>
      <c r="U2896" s="496"/>
    </row>
    <row r="2897" spans="1:21">
      <c r="A2897" s="496"/>
      <c r="B2897" s="514"/>
      <c r="C2897" s="169" t="s">
        <v>3388</v>
      </c>
      <c r="D2897" s="169"/>
      <c r="E2897" s="153">
        <f>G2895</f>
        <v>3783136.5724999998</v>
      </c>
      <c r="F2897" s="496"/>
      <c r="G2897" s="496"/>
      <c r="H2897" s="496"/>
      <c r="I2897" s="496"/>
      <c r="J2897" s="496"/>
      <c r="K2897" s="496"/>
      <c r="L2897" s="496"/>
      <c r="M2897" s="496"/>
      <c r="N2897" s="535"/>
      <c r="O2897" s="496"/>
      <c r="P2897" s="496"/>
      <c r="Q2897" s="496"/>
      <c r="R2897" s="496"/>
      <c r="S2897" s="496"/>
      <c r="T2897" s="496"/>
      <c r="U2897" s="496"/>
    </row>
    <row r="2898" spans="1:21">
      <c r="A2898" s="496"/>
      <c r="B2898" s="514"/>
      <c r="C2898" s="169" t="s">
        <v>3389</v>
      </c>
      <c r="D2898" s="169"/>
      <c r="E2898" s="153">
        <f>K2895</f>
        <v>118807</v>
      </c>
      <c r="F2898" s="496"/>
      <c r="G2898" s="496"/>
      <c r="H2898" s="496"/>
      <c r="I2898" s="496"/>
      <c r="J2898" s="496"/>
      <c r="K2898" s="496"/>
      <c r="L2898" s="496"/>
      <c r="M2898" s="496"/>
      <c r="N2898" s="535"/>
      <c r="O2898" s="496"/>
      <c r="P2898" s="496"/>
      <c r="Q2898" s="496"/>
      <c r="R2898" s="496"/>
      <c r="S2898" s="496"/>
      <c r="T2898" s="496"/>
      <c r="U2898" s="496"/>
    </row>
    <row r="2899" spans="1:21">
      <c r="A2899" s="496"/>
      <c r="B2899" s="514"/>
      <c r="C2899" s="169" t="s">
        <v>3390</v>
      </c>
      <c r="D2899" s="169"/>
      <c r="E2899" s="153">
        <f>U2895</f>
        <v>101165.5</v>
      </c>
      <c r="F2899" s="496"/>
      <c r="G2899" s="496"/>
      <c r="H2899" s="496"/>
      <c r="I2899" s="496"/>
      <c r="J2899" s="496"/>
      <c r="K2899" s="496"/>
      <c r="L2899" s="496"/>
      <c r="M2899" s="496"/>
      <c r="N2899" s="535"/>
      <c r="O2899" s="496"/>
      <c r="P2899" s="496"/>
      <c r="Q2899" s="496"/>
      <c r="R2899" s="496"/>
      <c r="S2899" s="496"/>
      <c r="T2899" s="496"/>
      <c r="U2899" s="496"/>
    </row>
    <row r="2900" spans="1:21">
      <c r="A2900" s="496"/>
      <c r="B2900" s="514"/>
      <c r="C2900" s="150" t="s">
        <v>3391</v>
      </c>
      <c r="D2900" s="150"/>
      <c r="E2900" s="207">
        <f>SUM(E2897:E2899)</f>
        <v>4003109.0724999998</v>
      </c>
      <c r="F2900" s="496"/>
      <c r="G2900" s="496"/>
      <c r="H2900" s="496"/>
      <c r="I2900" s="496"/>
      <c r="J2900" s="496"/>
      <c r="K2900" s="496"/>
      <c r="L2900" s="496"/>
      <c r="M2900" s="496"/>
      <c r="N2900" s="535"/>
      <c r="O2900" s="496"/>
      <c r="P2900" s="496"/>
      <c r="Q2900" s="496"/>
      <c r="R2900" s="496"/>
      <c r="S2900" s="496"/>
      <c r="T2900" s="496"/>
      <c r="U2900" s="496"/>
    </row>
    <row r="2901" spans="1:21">
      <c r="A2901" s="496"/>
      <c r="B2901" s="514"/>
      <c r="C2901" s="58"/>
      <c r="D2901" s="496"/>
      <c r="E2901" s="496"/>
      <c r="F2901" s="496"/>
      <c r="G2901" s="496"/>
      <c r="H2901" s="496"/>
      <c r="I2901" s="496"/>
      <c r="J2901" s="496"/>
      <c r="K2901" s="496"/>
      <c r="L2901" s="496"/>
      <c r="M2901" s="496"/>
      <c r="N2901" s="496"/>
      <c r="O2901" s="496"/>
      <c r="P2901" s="496"/>
      <c r="Q2901" s="496"/>
      <c r="R2901" s="496"/>
      <c r="S2901" s="496"/>
      <c r="T2901" s="496"/>
      <c r="U2901" s="496"/>
    </row>
    <row r="2902" spans="1:21">
      <c r="A2902" s="138"/>
      <c r="B2902" s="536"/>
      <c r="C2902" s="518" t="s">
        <v>3392</v>
      </c>
      <c r="D2902" s="518"/>
      <c r="E2902" s="518"/>
      <c r="F2902" s="518"/>
      <c r="G2902" s="138"/>
      <c r="H2902" s="138"/>
      <c r="I2902" s="138"/>
      <c r="J2902" s="138"/>
      <c r="K2902" s="138"/>
      <c r="L2902" s="138"/>
      <c r="M2902" s="138"/>
      <c r="N2902" s="138"/>
      <c r="O2902" s="138"/>
      <c r="P2902" s="138"/>
      <c r="Q2902" s="496"/>
      <c r="R2902" s="496"/>
      <c r="S2902" s="496"/>
      <c r="T2902" s="496"/>
      <c r="U2902" s="496"/>
    </row>
    <row r="2903" spans="1:21">
      <c r="A2903" s="347" t="s">
        <v>3393</v>
      </c>
      <c r="B2903" s="347"/>
      <c r="C2903" s="347"/>
      <c r="D2903" s="347"/>
      <c r="E2903" s="347"/>
      <c r="F2903" s="347"/>
      <c r="G2903" s="347"/>
      <c r="H2903" s="347"/>
      <c r="I2903" s="347"/>
      <c r="J2903" s="347"/>
      <c r="K2903" s="347"/>
      <c r="L2903" s="138"/>
      <c r="M2903" s="138"/>
      <c r="N2903" s="138"/>
      <c r="O2903" s="138"/>
      <c r="P2903" s="138"/>
      <c r="Q2903" s="496"/>
      <c r="R2903" s="496"/>
      <c r="S2903" s="496"/>
      <c r="T2903" s="496"/>
      <c r="U2903" s="496"/>
    </row>
    <row r="2904" spans="1:21">
      <c r="A2904" s="347" t="s">
        <v>3394</v>
      </c>
      <c r="B2904" s="347"/>
      <c r="C2904" s="347"/>
      <c r="D2904" s="347"/>
      <c r="E2904" s="347"/>
      <c r="F2904" s="347"/>
      <c r="G2904" s="347"/>
      <c r="H2904" s="347"/>
      <c r="I2904" s="347"/>
      <c r="J2904" s="347"/>
      <c r="K2904" s="347"/>
      <c r="L2904" s="138"/>
      <c r="M2904" s="138"/>
      <c r="N2904" s="138"/>
      <c r="O2904" s="138"/>
      <c r="P2904" s="138"/>
      <c r="Q2904" s="496"/>
      <c r="R2904" s="496"/>
      <c r="S2904" s="496"/>
      <c r="T2904" s="496"/>
      <c r="U2904" s="496"/>
    </row>
    <row r="2905" spans="1:21">
      <c r="A2905" s="347" t="s">
        <v>3395</v>
      </c>
      <c r="B2905" s="347"/>
      <c r="C2905" s="347"/>
      <c r="D2905" s="347"/>
      <c r="E2905" s="347"/>
      <c r="F2905" s="347"/>
      <c r="G2905" s="347"/>
      <c r="H2905" s="347"/>
      <c r="I2905" s="347"/>
      <c r="J2905" s="347"/>
      <c r="K2905" s="347"/>
      <c r="L2905" s="138"/>
      <c r="M2905" s="138"/>
      <c r="N2905" s="138"/>
      <c r="O2905" s="138"/>
      <c r="P2905" s="138"/>
      <c r="Q2905" s="496"/>
      <c r="R2905" s="496"/>
      <c r="S2905" s="496"/>
      <c r="T2905" s="496"/>
      <c r="U2905" s="496"/>
    </row>
    <row r="2906" spans="1:21">
      <c r="A2906" s="347" t="s">
        <v>3396</v>
      </c>
      <c r="B2906" s="347"/>
      <c r="C2906" s="347"/>
      <c r="D2906" s="347"/>
      <c r="E2906" s="347"/>
      <c r="F2906" s="347"/>
      <c r="G2906" s="347"/>
      <c r="H2906" s="347"/>
      <c r="I2906" s="347"/>
      <c r="J2906" s="347"/>
      <c r="K2906" s="347"/>
      <c r="L2906" s="138"/>
      <c r="M2906" s="138"/>
      <c r="N2906" s="138"/>
      <c r="O2906" s="138"/>
      <c r="P2906" s="138"/>
      <c r="Q2906" s="496"/>
      <c r="R2906" s="496"/>
      <c r="S2906" s="496"/>
      <c r="T2906" s="496"/>
      <c r="U2906" s="496"/>
    </row>
    <row r="2907" spans="1:21">
      <c r="A2907" s="537" t="s">
        <v>3397</v>
      </c>
      <c r="B2907" s="537"/>
      <c r="C2907" s="537"/>
      <c r="D2907" s="537"/>
      <c r="E2907" s="537"/>
      <c r="F2907" s="537"/>
      <c r="G2907" s="537"/>
      <c r="H2907" s="138"/>
      <c r="I2907" s="138"/>
      <c r="J2907" s="138"/>
      <c r="K2907" s="138"/>
      <c r="L2907" s="138"/>
      <c r="M2907" s="138"/>
      <c r="N2907" s="138"/>
      <c r="O2907" s="138"/>
      <c r="P2907" s="138"/>
      <c r="Q2907" s="496"/>
      <c r="R2907" s="496"/>
      <c r="S2907" s="496"/>
      <c r="T2907" s="496"/>
      <c r="U2907" s="496"/>
    </row>
    <row r="2908" spans="1:21">
      <c r="A2908" s="310" t="s">
        <v>10</v>
      </c>
      <c r="B2908" s="306" t="s">
        <v>346</v>
      </c>
      <c r="C2908" s="310" t="s">
        <v>11</v>
      </c>
      <c r="D2908" s="310" t="s">
        <v>12</v>
      </c>
      <c r="E2908" s="306" t="s">
        <v>348</v>
      </c>
      <c r="F2908" s="305" t="s">
        <v>14</v>
      </c>
      <c r="G2908" s="312"/>
      <c r="H2908" s="304" t="s">
        <v>110</v>
      </c>
      <c r="I2908" s="304"/>
      <c r="J2908" s="304" t="s">
        <v>16</v>
      </c>
      <c r="K2908" s="304"/>
      <c r="L2908" s="304" t="s">
        <v>17</v>
      </c>
      <c r="M2908" s="304"/>
      <c r="N2908" s="304" t="s">
        <v>188</v>
      </c>
      <c r="O2908" s="304"/>
      <c r="P2908" s="220" t="s">
        <v>3398</v>
      </c>
      <c r="Q2908" s="496"/>
      <c r="R2908" s="496"/>
      <c r="S2908" s="496"/>
      <c r="T2908" s="496"/>
      <c r="U2908" s="496"/>
    </row>
    <row r="2909" spans="1:21" ht="38.25">
      <c r="A2909" s="311"/>
      <c r="B2909" s="307"/>
      <c r="C2909" s="311"/>
      <c r="D2909" s="311"/>
      <c r="E2909" s="307"/>
      <c r="F2909" s="218" t="s">
        <v>113</v>
      </c>
      <c r="G2909" s="220" t="s">
        <v>22</v>
      </c>
      <c r="H2909" s="218" t="s">
        <v>113</v>
      </c>
      <c r="I2909" s="220" t="s">
        <v>22</v>
      </c>
      <c r="J2909" s="218" t="s">
        <v>113</v>
      </c>
      <c r="K2909" s="220" t="s">
        <v>22</v>
      </c>
      <c r="L2909" s="218" t="s">
        <v>113</v>
      </c>
      <c r="M2909" s="220" t="s">
        <v>22</v>
      </c>
      <c r="N2909" s="218" t="s">
        <v>113</v>
      </c>
      <c r="O2909" s="220" t="s">
        <v>22</v>
      </c>
      <c r="P2909" s="220" t="s">
        <v>22</v>
      </c>
      <c r="Q2909" s="496"/>
      <c r="R2909" s="496"/>
      <c r="S2909" s="496"/>
      <c r="T2909" s="496"/>
      <c r="U2909" s="496"/>
    </row>
    <row r="2910" spans="1:21">
      <c r="A2910" s="218">
        <v>1</v>
      </c>
      <c r="B2910" s="231" t="s">
        <v>2151</v>
      </c>
      <c r="C2910" s="160" t="s">
        <v>3399</v>
      </c>
      <c r="D2910" s="218" t="s">
        <v>74</v>
      </c>
      <c r="E2910" s="154">
        <v>4540</v>
      </c>
      <c r="F2910" s="218">
        <v>1</v>
      </c>
      <c r="G2910" s="154">
        <f t="shared" ref="G2910:G2973" si="157">E2910*F2910</f>
        <v>4540</v>
      </c>
      <c r="H2910" s="218"/>
      <c r="I2910" s="218"/>
      <c r="J2910" s="218"/>
      <c r="K2910" s="218"/>
      <c r="L2910" s="218"/>
      <c r="M2910" s="218"/>
      <c r="N2910" s="218"/>
      <c r="O2910" s="218"/>
      <c r="P2910" s="218"/>
      <c r="Q2910" s="496"/>
      <c r="R2910" s="496"/>
      <c r="S2910" s="496"/>
      <c r="T2910" s="496"/>
      <c r="U2910" s="496"/>
    </row>
    <row r="2911" spans="1:21">
      <c r="A2911" s="218">
        <v>2</v>
      </c>
      <c r="B2911" s="231" t="s">
        <v>3400</v>
      </c>
      <c r="C2911" s="160" t="s">
        <v>3401</v>
      </c>
      <c r="D2911" s="218" t="s">
        <v>74</v>
      </c>
      <c r="E2911" s="154">
        <v>4540</v>
      </c>
      <c r="F2911" s="218">
        <v>2</v>
      </c>
      <c r="G2911" s="154">
        <f t="shared" si="157"/>
        <v>9080</v>
      </c>
      <c r="H2911" s="218"/>
      <c r="I2911" s="218"/>
      <c r="J2911" s="218"/>
      <c r="K2911" s="218"/>
      <c r="L2911" s="218"/>
      <c r="M2911" s="218"/>
      <c r="N2911" s="218"/>
      <c r="O2911" s="217"/>
      <c r="P2911" s="218"/>
      <c r="Q2911" s="496"/>
      <c r="R2911" s="496"/>
      <c r="S2911" s="496"/>
      <c r="T2911" s="496"/>
      <c r="U2911" s="496"/>
    </row>
    <row r="2912" spans="1:21">
      <c r="A2912" s="218">
        <v>3</v>
      </c>
      <c r="B2912" s="231" t="s">
        <v>2632</v>
      </c>
      <c r="C2912" s="160" t="s">
        <v>3402</v>
      </c>
      <c r="D2912" s="218" t="s">
        <v>74</v>
      </c>
      <c r="E2912" s="154">
        <v>12720</v>
      </c>
      <c r="F2912" s="218">
        <v>2</v>
      </c>
      <c r="G2912" s="154">
        <f t="shared" si="157"/>
        <v>25440</v>
      </c>
      <c r="H2912" s="218"/>
      <c r="I2912" s="218"/>
      <c r="J2912" s="218"/>
      <c r="K2912" s="218"/>
      <c r="L2912" s="218"/>
      <c r="M2912" s="218"/>
      <c r="N2912" s="218"/>
      <c r="O2912" s="218"/>
      <c r="P2912" s="218"/>
      <c r="Q2912" s="496"/>
      <c r="R2912" s="496"/>
      <c r="S2912" s="496"/>
      <c r="T2912" s="496"/>
      <c r="U2912" s="496"/>
    </row>
    <row r="2913" spans="1:21" ht="25.5">
      <c r="A2913" s="218">
        <v>4</v>
      </c>
      <c r="B2913" s="231" t="s">
        <v>3403</v>
      </c>
      <c r="C2913" s="160" t="s">
        <v>3404</v>
      </c>
      <c r="D2913" s="218" t="s">
        <v>67</v>
      </c>
      <c r="E2913" s="154">
        <v>106414.39999999999</v>
      </c>
      <c r="F2913" s="538">
        <v>1.4079999999999999</v>
      </c>
      <c r="G2913" s="154">
        <f t="shared" si="157"/>
        <v>149831.47519999999</v>
      </c>
      <c r="H2913" s="218"/>
      <c r="I2913" s="218"/>
      <c r="J2913" s="218"/>
      <c r="K2913" s="218"/>
      <c r="L2913" s="218"/>
      <c r="M2913" s="218"/>
      <c r="N2913" s="218"/>
      <c r="O2913" s="218"/>
      <c r="P2913" s="218"/>
      <c r="Q2913" s="496"/>
      <c r="R2913" s="496"/>
      <c r="S2913" s="496"/>
      <c r="T2913" s="496"/>
      <c r="U2913" s="496"/>
    </row>
    <row r="2914" spans="1:21">
      <c r="A2914" s="218">
        <v>5</v>
      </c>
      <c r="B2914" s="231" t="s">
        <v>3405</v>
      </c>
      <c r="C2914" s="160" t="s">
        <v>3406</v>
      </c>
      <c r="D2914" s="218" t="s">
        <v>63</v>
      </c>
      <c r="E2914" s="154">
        <v>221.33</v>
      </c>
      <c r="F2914" s="218">
        <v>50</v>
      </c>
      <c r="G2914" s="154">
        <f t="shared" si="157"/>
        <v>11066.5</v>
      </c>
      <c r="H2914" s="218"/>
      <c r="I2914" s="218"/>
      <c r="J2914" s="218"/>
      <c r="K2914" s="218"/>
      <c r="L2914" s="218"/>
      <c r="M2914" s="218"/>
      <c r="N2914" s="218"/>
      <c r="O2914" s="218"/>
      <c r="P2914" s="218"/>
      <c r="Q2914" s="496"/>
      <c r="R2914" s="496"/>
      <c r="S2914" s="496"/>
      <c r="T2914" s="496"/>
      <c r="U2914" s="496"/>
    </row>
    <row r="2915" spans="1:21">
      <c r="A2915" s="218">
        <v>6</v>
      </c>
      <c r="B2915" s="231" t="s">
        <v>3407</v>
      </c>
      <c r="C2915" s="160" t="s">
        <v>3408</v>
      </c>
      <c r="D2915" s="218" t="s">
        <v>63</v>
      </c>
      <c r="E2915" s="154">
        <v>221.33</v>
      </c>
      <c r="F2915" s="218">
        <v>19</v>
      </c>
      <c r="G2915" s="154">
        <f t="shared" si="157"/>
        <v>4205.2700000000004</v>
      </c>
      <c r="H2915" s="218"/>
      <c r="I2915" s="218"/>
      <c r="J2915" s="218"/>
      <c r="K2915" s="218"/>
      <c r="L2915" s="218"/>
      <c r="M2915" s="218"/>
      <c r="N2915" s="218"/>
      <c r="O2915" s="218"/>
      <c r="P2915" s="218"/>
      <c r="Q2915" s="496"/>
      <c r="R2915" s="496"/>
      <c r="S2915" s="496"/>
      <c r="T2915" s="496"/>
      <c r="U2915" s="496"/>
    </row>
    <row r="2916" spans="1:21">
      <c r="A2916" s="218">
        <v>7</v>
      </c>
      <c r="B2916" s="231" t="s">
        <v>3409</v>
      </c>
      <c r="C2916" s="160" t="s">
        <v>3410</v>
      </c>
      <c r="D2916" s="218" t="s">
        <v>63</v>
      </c>
      <c r="E2916" s="154">
        <v>100</v>
      </c>
      <c r="F2916" s="218">
        <v>20</v>
      </c>
      <c r="G2916" s="154">
        <f t="shared" si="157"/>
        <v>2000</v>
      </c>
      <c r="H2916" s="218"/>
      <c r="I2916" s="218"/>
      <c r="J2916" s="218"/>
      <c r="K2916" s="218"/>
      <c r="L2916" s="218"/>
      <c r="M2916" s="218"/>
      <c r="N2916" s="218"/>
      <c r="O2916" s="218"/>
      <c r="P2916" s="218"/>
      <c r="Q2916" s="496"/>
      <c r="R2916" s="496"/>
      <c r="S2916" s="496"/>
      <c r="T2916" s="496"/>
      <c r="U2916" s="496"/>
    </row>
    <row r="2917" spans="1:21">
      <c r="A2917" s="218">
        <v>8</v>
      </c>
      <c r="B2917" s="231" t="s">
        <v>2146</v>
      </c>
      <c r="C2917" s="160" t="s">
        <v>3411</v>
      </c>
      <c r="D2917" s="218" t="s">
        <v>67</v>
      </c>
      <c r="E2917" s="154">
        <v>88341</v>
      </c>
      <c r="F2917" s="538">
        <v>0.28000000000000003</v>
      </c>
      <c r="G2917" s="154">
        <f t="shared" si="157"/>
        <v>24735.480000000003</v>
      </c>
      <c r="H2917" s="218"/>
      <c r="I2917" s="218"/>
      <c r="J2917" s="218"/>
      <c r="K2917" s="218"/>
      <c r="L2917" s="218"/>
      <c r="M2917" s="218"/>
      <c r="N2917" s="218"/>
      <c r="O2917" s="218"/>
      <c r="P2917" s="218"/>
      <c r="Q2917" s="496"/>
      <c r="R2917" s="496"/>
      <c r="S2917" s="496"/>
      <c r="T2917" s="496"/>
      <c r="U2917" s="496"/>
    </row>
    <row r="2918" spans="1:21">
      <c r="A2918" s="218">
        <v>9</v>
      </c>
      <c r="B2918" s="231" t="s">
        <v>2543</v>
      </c>
      <c r="C2918" s="160" t="s">
        <v>3412</v>
      </c>
      <c r="D2918" s="218" t="s">
        <v>67</v>
      </c>
      <c r="E2918" s="154">
        <v>84325</v>
      </c>
      <c r="F2918" s="538">
        <v>4.2000000000000003E-2</v>
      </c>
      <c r="G2918" s="154">
        <f t="shared" si="157"/>
        <v>3541.65</v>
      </c>
      <c r="H2918" s="218"/>
      <c r="I2918" s="218"/>
      <c r="J2918" s="218"/>
      <c r="K2918" s="218"/>
      <c r="L2918" s="218"/>
      <c r="M2918" s="218"/>
      <c r="N2918" s="218"/>
      <c r="O2918" s="218"/>
      <c r="P2918" s="218"/>
      <c r="Q2918" s="496"/>
      <c r="R2918" s="496"/>
      <c r="S2918" s="496"/>
      <c r="T2918" s="496"/>
      <c r="U2918" s="496"/>
    </row>
    <row r="2919" spans="1:21">
      <c r="A2919" s="218">
        <v>10</v>
      </c>
      <c r="B2919" s="225" t="s">
        <v>2084</v>
      </c>
      <c r="C2919" s="160" t="s">
        <v>3413</v>
      </c>
      <c r="D2919" s="218" t="s">
        <v>74</v>
      </c>
      <c r="E2919" s="154">
        <v>50</v>
      </c>
      <c r="F2919" s="218">
        <v>18</v>
      </c>
      <c r="G2919" s="154">
        <f t="shared" si="157"/>
        <v>900</v>
      </c>
      <c r="H2919" s="218"/>
      <c r="I2919" s="218"/>
      <c r="J2919" s="218"/>
      <c r="K2919" s="218"/>
      <c r="L2919" s="218"/>
      <c r="M2919" s="218"/>
      <c r="N2919" s="218"/>
      <c r="O2919" s="218"/>
      <c r="P2919" s="218"/>
      <c r="Q2919" s="496"/>
      <c r="R2919" s="496"/>
      <c r="S2919" s="496"/>
      <c r="T2919" s="496"/>
      <c r="U2919" s="496"/>
    </row>
    <row r="2920" spans="1:21" ht="25.5">
      <c r="A2920" s="218">
        <v>11</v>
      </c>
      <c r="B2920" s="231" t="s">
        <v>3414</v>
      </c>
      <c r="C2920" s="25" t="s">
        <v>3415</v>
      </c>
      <c r="D2920" s="231" t="s">
        <v>74</v>
      </c>
      <c r="E2920" s="232">
        <v>28084</v>
      </c>
      <c r="F2920" s="218">
        <v>1</v>
      </c>
      <c r="G2920" s="154">
        <f t="shared" si="157"/>
        <v>28084</v>
      </c>
      <c r="H2920" s="218"/>
      <c r="I2920" s="218"/>
      <c r="J2920" s="218"/>
      <c r="K2920" s="218"/>
      <c r="L2920" s="218"/>
      <c r="M2920" s="218"/>
      <c r="N2920" s="218"/>
      <c r="O2920" s="218"/>
      <c r="P2920" s="218"/>
      <c r="Q2920" s="496"/>
      <c r="R2920" s="496"/>
      <c r="S2920" s="496"/>
      <c r="T2920" s="496"/>
      <c r="U2920" s="496"/>
    </row>
    <row r="2921" spans="1:21">
      <c r="A2921" s="218">
        <v>12</v>
      </c>
      <c r="B2921" s="231" t="s">
        <v>3416</v>
      </c>
      <c r="C2921" s="160" t="s">
        <v>3417</v>
      </c>
      <c r="D2921" s="218" t="s">
        <v>63</v>
      </c>
      <c r="E2921" s="154">
        <v>700</v>
      </c>
      <c r="F2921" s="218">
        <v>55</v>
      </c>
      <c r="G2921" s="154">
        <f t="shared" si="157"/>
        <v>38500</v>
      </c>
      <c r="H2921" s="218"/>
      <c r="I2921" s="218"/>
      <c r="J2921" s="218"/>
      <c r="K2921" s="218"/>
      <c r="L2921" s="218"/>
      <c r="M2921" s="218"/>
      <c r="N2921" s="218"/>
      <c r="O2921" s="218"/>
      <c r="P2921" s="218"/>
      <c r="Q2921" s="496"/>
      <c r="R2921" s="496"/>
      <c r="S2921" s="496"/>
      <c r="T2921" s="496"/>
      <c r="U2921" s="496"/>
    </row>
    <row r="2922" spans="1:21">
      <c r="A2922" s="218">
        <v>13</v>
      </c>
      <c r="B2922" s="231" t="s">
        <v>3418</v>
      </c>
      <c r="C2922" s="25" t="s">
        <v>3419</v>
      </c>
      <c r="D2922" s="218" t="s">
        <v>63</v>
      </c>
      <c r="E2922" s="154">
        <v>96.29</v>
      </c>
      <c r="F2922" s="218">
        <v>48</v>
      </c>
      <c r="G2922" s="154">
        <f t="shared" si="157"/>
        <v>4621.92</v>
      </c>
      <c r="H2922" s="218"/>
      <c r="I2922" s="218"/>
      <c r="J2922" s="218"/>
      <c r="K2922" s="218"/>
      <c r="L2922" s="218"/>
      <c r="M2922" s="218"/>
      <c r="N2922" s="218"/>
      <c r="O2922" s="218"/>
      <c r="P2922" s="218"/>
      <c r="Q2922" s="496"/>
      <c r="R2922" s="496"/>
      <c r="S2922" s="496"/>
      <c r="T2922" s="496"/>
      <c r="U2922" s="496"/>
    </row>
    <row r="2923" spans="1:21" ht="25.5">
      <c r="A2923" s="218">
        <v>14</v>
      </c>
      <c r="B2923" s="231" t="s">
        <v>3420</v>
      </c>
      <c r="C2923" s="160" t="s">
        <v>3421</v>
      </c>
      <c r="D2923" s="218" t="s">
        <v>63</v>
      </c>
      <c r="E2923" s="154">
        <v>100</v>
      </c>
      <c r="F2923" s="218">
        <v>40</v>
      </c>
      <c r="G2923" s="154">
        <f t="shared" si="157"/>
        <v>4000</v>
      </c>
      <c r="H2923" s="218"/>
      <c r="I2923" s="218"/>
      <c r="J2923" s="218"/>
      <c r="K2923" s="218"/>
      <c r="L2923" s="218"/>
      <c r="M2923" s="218"/>
      <c r="N2923" s="218"/>
      <c r="O2923" s="218"/>
      <c r="P2923" s="218"/>
      <c r="Q2923" s="496"/>
      <c r="R2923" s="496"/>
      <c r="S2923" s="496"/>
      <c r="T2923" s="496"/>
      <c r="U2923" s="496"/>
    </row>
    <row r="2924" spans="1:21">
      <c r="A2924" s="218">
        <v>15</v>
      </c>
      <c r="B2924" s="231" t="s">
        <v>225</v>
      </c>
      <c r="C2924" s="160" t="s">
        <v>3422</v>
      </c>
      <c r="D2924" s="218" t="s">
        <v>63</v>
      </c>
      <c r="E2924" s="154">
        <v>232</v>
      </c>
      <c r="F2924" s="218">
        <v>240</v>
      </c>
      <c r="G2924" s="154">
        <f t="shared" si="157"/>
        <v>55680</v>
      </c>
      <c r="H2924" s="218"/>
      <c r="I2924" s="218"/>
      <c r="J2924" s="218"/>
      <c r="K2924" s="218"/>
      <c r="L2924" s="218"/>
      <c r="M2924" s="218"/>
      <c r="N2924" s="218"/>
      <c r="O2924" s="218"/>
      <c r="P2924" s="218"/>
      <c r="Q2924" s="496"/>
      <c r="R2924" s="496"/>
      <c r="S2924" s="496"/>
      <c r="T2924" s="496"/>
      <c r="U2924" s="496"/>
    </row>
    <row r="2925" spans="1:21" ht="25.5">
      <c r="A2925" s="218">
        <v>16</v>
      </c>
      <c r="B2925" s="231" t="s">
        <v>2120</v>
      </c>
      <c r="C2925" s="160" t="s">
        <v>3423</v>
      </c>
      <c r="D2925" s="218" t="s">
        <v>74</v>
      </c>
      <c r="E2925" s="154">
        <v>4534.33</v>
      </c>
      <c r="F2925" s="218">
        <v>14</v>
      </c>
      <c r="G2925" s="154">
        <f t="shared" si="157"/>
        <v>63480.619999999995</v>
      </c>
      <c r="H2925" s="218"/>
      <c r="I2925" s="218"/>
      <c r="J2925" s="218"/>
      <c r="K2925" s="218"/>
      <c r="L2925" s="218"/>
      <c r="M2925" s="218"/>
      <c r="N2925" s="218"/>
      <c r="O2925" s="218"/>
      <c r="P2925" s="218"/>
      <c r="Q2925" s="496"/>
      <c r="R2925" s="496"/>
      <c r="S2925" s="496"/>
      <c r="T2925" s="496"/>
      <c r="U2925" s="496"/>
    </row>
    <row r="2926" spans="1:21">
      <c r="A2926" s="218">
        <v>17</v>
      </c>
      <c r="B2926" s="231" t="s">
        <v>2332</v>
      </c>
      <c r="C2926" s="160" t="s">
        <v>3424</v>
      </c>
      <c r="D2926" s="218" t="s">
        <v>74</v>
      </c>
      <c r="E2926" s="154">
        <v>100</v>
      </c>
      <c r="F2926" s="218">
        <v>3</v>
      </c>
      <c r="G2926" s="154">
        <f t="shared" si="157"/>
        <v>300</v>
      </c>
      <c r="H2926" s="218"/>
      <c r="I2926" s="218"/>
      <c r="J2926" s="218"/>
      <c r="K2926" s="218"/>
      <c r="L2926" s="218"/>
      <c r="M2926" s="218"/>
      <c r="N2926" s="218"/>
      <c r="O2926" s="218"/>
      <c r="P2926" s="218"/>
      <c r="Q2926" s="496"/>
      <c r="R2926" s="496"/>
      <c r="S2926" s="496"/>
      <c r="T2926" s="496"/>
      <c r="U2926" s="496"/>
    </row>
    <row r="2927" spans="1:21">
      <c r="A2927" s="218">
        <v>18</v>
      </c>
      <c r="B2927" s="231" t="s">
        <v>203</v>
      </c>
      <c r="C2927" s="160" t="s">
        <v>3425</v>
      </c>
      <c r="D2927" s="218" t="s">
        <v>74</v>
      </c>
      <c r="E2927" s="232">
        <v>1935.33</v>
      </c>
      <c r="F2927" s="218">
        <v>3</v>
      </c>
      <c r="G2927" s="154">
        <f t="shared" si="157"/>
        <v>5805.99</v>
      </c>
      <c r="H2927" s="218"/>
      <c r="I2927" s="218"/>
      <c r="J2927" s="218"/>
      <c r="K2927" s="218"/>
      <c r="L2927" s="218"/>
      <c r="M2927" s="218"/>
      <c r="N2927" s="218"/>
      <c r="O2927" s="218"/>
      <c r="P2927" s="218"/>
      <c r="Q2927" s="496"/>
      <c r="R2927" s="496"/>
      <c r="S2927" s="496"/>
      <c r="T2927" s="496"/>
      <c r="U2927" s="496"/>
    </row>
    <row r="2928" spans="1:21">
      <c r="A2928" s="218">
        <v>19</v>
      </c>
      <c r="B2928" s="231" t="s">
        <v>201</v>
      </c>
      <c r="C2928" s="160" t="s">
        <v>3426</v>
      </c>
      <c r="D2928" s="218" t="s">
        <v>74</v>
      </c>
      <c r="E2928" s="154">
        <v>851.25</v>
      </c>
      <c r="F2928" s="218">
        <v>3</v>
      </c>
      <c r="G2928" s="154">
        <f t="shared" si="157"/>
        <v>2553.75</v>
      </c>
      <c r="H2928" s="218"/>
      <c r="I2928" s="218"/>
      <c r="J2928" s="218"/>
      <c r="K2928" s="218"/>
      <c r="L2928" s="218"/>
      <c r="M2928" s="218"/>
      <c r="N2928" s="218"/>
      <c r="O2928" s="218"/>
      <c r="P2928" s="218"/>
      <c r="Q2928" s="496"/>
      <c r="R2928" s="496"/>
      <c r="S2928" s="496"/>
      <c r="T2928" s="496"/>
      <c r="U2928" s="496"/>
    </row>
    <row r="2929" spans="1:21">
      <c r="A2929" s="218">
        <v>20</v>
      </c>
      <c r="B2929" s="231" t="s">
        <v>254</v>
      </c>
      <c r="C2929" s="160" t="s">
        <v>3190</v>
      </c>
      <c r="D2929" s="218" t="s">
        <v>74</v>
      </c>
      <c r="E2929" s="154">
        <v>340</v>
      </c>
      <c r="F2929" s="218">
        <v>2</v>
      </c>
      <c r="G2929" s="154">
        <f t="shared" si="157"/>
        <v>680</v>
      </c>
      <c r="H2929" s="218"/>
      <c r="I2929" s="218"/>
      <c r="J2929" s="218"/>
      <c r="K2929" s="218"/>
      <c r="L2929" s="218"/>
      <c r="M2929" s="218"/>
      <c r="N2929" s="218"/>
      <c r="O2929" s="218"/>
      <c r="P2929" s="218"/>
      <c r="Q2929" s="496"/>
      <c r="R2929" s="496"/>
      <c r="S2929" s="496"/>
      <c r="T2929" s="496"/>
      <c r="U2929" s="496"/>
    </row>
    <row r="2930" spans="1:21">
      <c r="A2930" s="218">
        <v>21</v>
      </c>
      <c r="B2930" s="231" t="s">
        <v>2315</v>
      </c>
      <c r="C2930" s="160" t="s">
        <v>73</v>
      </c>
      <c r="D2930" s="218" t="s">
        <v>74</v>
      </c>
      <c r="E2930" s="154">
        <v>850</v>
      </c>
      <c r="F2930" s="218">
        <v>14</v>
      </c>
      <c r="G2930" s="154">
        <f t="shared" si="157"/>
        <v>11900</v>
      </c>
      <c r="H2930" s="218"/>
      <c r="I2930" s="218"/>
      <c r="J2930" s="218"/>
      <c r="K2930" s="218"/>
      <c r="L2930" s="218"/>
      <c r="M2930" s="218"/>
      <c r="N2930" s="218"/>
      <c r="O2930" s="218"/>
      <c r="P2930" s="218"/>
      <c r="Q2930" s="496"/>
      <c r="R2930" s="496"/>
      <c r="S2930" s="496"/>
      <c r="T2930" s="496"/>
      <c r="U2930" s="496"/>
    </row>
    <row r="2931" spans="1:21">
      <c r="A2931" s="218">
        <v>22</v>
      </c>
      <c r="B2931" s="231" t="s">
        <v>3427</v>
      </c>
      <c r="C2931" s="539" t="s">
        <v>3428</v>
      </c>
      <c r="D2931" s="218" t="s">
        <v>74</v>
      </c>
      <c r="E2931" s="154">
        <v>354</v>
      </c>
      <c r="F2931" s="218">
        <v>2</v>
      </c>
      <c r="G2931" s="154">
        <f t="shared" si="157"/>
        <v>708</v>
      </c>
      <c r="H2931" s="218"/>
      <c r="I2931" s="218"/>
      <c r="J2931" s="218"/>
      <c r="K2931" s="218"/>
      <c r="L2931" s="218"/>
      <c r="M2931" s="218"/>
      <c r="N2931" s="218"/>
      <c r="O2931" s="218"/>
      <c r="P2931" s="218"/>
      <c r="Q2931" s="496"/>
      <c r="R2931" s="496"/>
      <c r="S2931" s="496"/>
      <c r="T2931" s="496"/>
      <c r="U2931" s="496"/>
    </row>
    <row r="2932" spans="1:21">
      <c r="A2932" s="218">
        <v>23</v>
      </c>
      <c r="B2932" s="231" t="s">
        <v>2348</v>
      </c>
      <c r="C2932" s="160" t="s">
        <v>3429</v>
      </c>
      <c r="D2932" s="218" t="s">
        <v>74</v>
      </c>
      <c r="E2932" s="154">
        <v>1000</v>
      </c>
      <c r="F2932" s="218">
        <v>1</v>
      </c>
      <c r="G2932" s="154">
        <f t="shared" si="157"/>
        <v>1000</v>
      </c>
      <c r="H2932" s="218"/>
      <c r="I2932" s="218"/>
      <c r="J2932" s="218"/>
      <c r="K2932" s="218"/>
      <c r="L2932" s="218"/>
      <c r="M2932" s="218"/>
      <c r="N2932" s="218"/>
      <c r="O2932" s="218"/>
      <c r="P2932" s="218"/>
      <c r="Q2932" s="496"/>
      <c r="R2932" s="496"/>
      <c r="S2932" s="496"/>
      <c r="T2932" s="496"/>
      <c r="U2932" s="496"/>
    </row>
    <row r="2933" spans="1:21">
      <c r="A2933" s="218">
        <v>24</v>
      </c>
      <c r="B2933" s="231" t="s">
        <v>2275</v>
      </c>
      <c r="C2933" s="185" t="s">
        <v>3430</v>
      </c>
      <c r="D2933" s="220" t="s">
        <v>74</v>
      </c>
      <c r="E2933" s="232">
        <v>2912</v>
      </c>
      <c r="F2933" s="218">
        <v>2</v>
      </c>
      <c r="G2933" s="154">
        <f t="shared" si="157"/>
        <v>5824</v>
      </c>
      <c r="H2933" s="218"/>
      <c r="I2933" s="218"/>
      <c r="J2933" s="218"/>
      <c r="K2933" s="218"/>
      <c r="L2933" s="218"/>
      <c r="M2933" s="218"/>
      <c r="N2933" s="218"/>
      <c r="O2933" s="154"/>
      <c r="P2933" s="218"/>
      <c r="Q2933" s="496"/>
      <c r="R2933" s="496"/>
      <c r="S2933" s="496"/>
      <c r="T2933" s="496"/>
      <c r="U2933" s="496"/>
    </row>
    <row r="2934" spans="1:21">
      <c r="A2934" s="218">
        <v>25</v>
      </c>
      <c r="B2934" s="231" t="s">
        <v>3431</v>
      </c>
      <c r="C2934" s="160" t="s">
        <v>3432</v>
      </c>
      <c r="D2934" s="220" t="s">
        <v>74</v>
      </c>
      <c r="E2934" s="154">
        <v>344</v>
      </c>
      <c r="F2934" s="218">
        <v>1</v>
      </c>
      <c r="G2934" s="154">
        <f t="shared" si="157"/>
        <v>344</v>
      </c>
      <c r="H2934" s="218"/>
      <c r="I2934" s="218"/>
      <c r="J2934" s="218"/>
      <c r="K2934" s="25"/>
      <c r="L2934" s="220"/>
      <c r="M2934" s="520"/>
      <c r="N2934" s="218"/>
      <c r="O2934" s="154"/>
      <c r="P2934" s="218"/>
      <c r="Q2934" s="496"/>
      <c r="R2934" s="496"/>
      <c r="S2934" s="496"/>
      <c r="T2934" s="496"/>
      <c r="U2934" s="496"/>
    </row>
    <row r="2935" spans="1:21">
      <c r="A2935" s="224">
        <v>26</v>
      </c>
      <c r="B2935" s="231" t="s">
        <v>3433</v>
      </c>
      <c r="C2935" s="25" t="s">
        <v>3434</v>
      </c>
      <c r="D2935" s="224" t="s">
        <v>74</v>
      </c>
      <c r="E2935" s="232">
        <v>849.6</v>
      </c>
      <c r="F2935" s="224">
        <v>3</v>
      </c>
      <c r="G2935" s="232">
        <f t="shared" si="157"/>
        <v>2548.8000000000002</v>
      </c>
      <c r="H2935" s="224"/>
      <c r="I2935" s="224"/>
      <c r="J2935" s="224"/>
      <c r="K2935" s="25"/>
      <c r="L2935" s="231"/>
      <c r="M2935" s="34"/>
      <c r="N2935" s="224"/>
      <c r="O2935" s="232"/>
      <c r="P2935" s="224"/>
    </row>
    <row r="2936" spans="1:21">
      <c r="A2936" s="224">
        <v>27</v>
      </c>
      <c r="B2936" s="231" t="s">
        <v>3435</v>
      </c>
      <c r="C2936" s="540" t="s">
        <v>3436</v>
      </c>
      <c r="D2936" s="231" t="s">
        <v>74</v>
      </c>
      <c r="E2936" s="232">
        <v>1700.23</v>
      </c>
      <c r="F2936" s="224">
        <v>6</v>
      </c>
      <c r="G2936" s="232">
        <f t="shared" si="157"/>
        <v>10201.380000000001</v>
      </c>
      <c r="H2936" s="224"/>
      <c r="I2936" s="224"/>
      <c r="J2936" s="224"/>
      <c r="K2936" s="224"/>
      <c r="L2936" s="25"/>
      <c r="M2936" s="224"/>
      <c r="N2936" s="232"/>
      <c r="O2936" s="224"/>
      <c r="P2936" s="224"/>
    </row>
    <row r="2937" spans="1:21">
      <c r="A2937" s="224">
        <v>28</v>
      </c>
      <c r="B2937" s="231" t="s">
        <v>3437</v>
      </c>
      <c r="C2937" s="540" t="s">
        <v>3438</v>
      </c>
      <c r="D2937" s="231" t="s">
        <v>74</v>
      </c>
      <c r="E2937" s="232">
        <v>340.5</v>
      </c>
      <c r="F2937" s="224">
        <v>10</v>
      </c>
      <c r="G2937" s="232">
        <f t="shared" si="157"/>
        <v>3405</v>
      </c>
      <c r="H2937" s="224"/>
      <c r="I2937" s="224"/>
      <c r="J2937" s="224"/>
      <c r="K2937" s="25"/>
      <c r="L2937" s="224"/>
      <c r="M2937" s="232"/>
      <c r="N2937" s="224"/>
      <c r="O2937" s="232"/>
      <c r="P2937" s="224"/>
    </row>
    <row r="2938" spans="1:21" ht="25.5">
      <c r="A2938" s="224">
        <v>29</v>
      </c>
      <c r="B2938" s="231" t="s">
        <v>3439</v>
      </c>
      <c r="C2938" s="25" t="s">
        <v>3440</v>
      </c>
      <c r="D2938" s="224" t="s">
        <v>74</v>
      </c>
      <c r="E2938" s="232">
        <v>22774</v>
      </c>
      <c r="F2938" s="224">
        <v>1</v>
      </c>
      <c r="G2938" s="232">
        <f t="shared" si="157"/>
        <v>22774</v>
      </c>
      <c r="H2938" s="224"/>
      <c r="I2938" s="224"/>
      <c r="J2938" s="224"/>
      <c r="K2938" s="224"/>
      <c r="L2938" s="224"/>
      <c r="M2938" s="224"/>
      <c r="N2938" s="224"/>
      <c r="O2938" s="224"/>
      <c r="P2938" s="224"/>
    </row>
    <row r="2939" spans="1:21" ht="25.5">
      <c r="A2939" s="224">
        <v>30</v>
      </c>
      <c r="B2939" s="231" t="s">
        <v>2585</v>
      </c>
      <c r="C2939" s="25" t="s">
        <v>3441</v>
      </c>
      <c r="D2939" s="224" t="s">
        <v>74</v>
      </c>
      <c r="E2939" s="232">
        <v>5664</v>
      </c>
      <c r="F2939" s="224">
        <v>1</v>
      </c>
      <c r="G2939" s="232">
        <f t="shared" si="157"/>
        <v>5664</v>
      </c>
      <c r="H2939" s="224"/>
      <c r="I2939" s="224"/>
      <c r="J2939" s="224"/>
      <c r="K2939" s="224"/>
      <c r="L2939" s="224"/>
      <c r="M2939" s="224"/>
      <c r="N2939" s="224"/>
      <c r="O2939" s="224"/>
      <c r="P2939" s="224"/>
    </row>
    <row r="2940" spans="1:21" ht="25.5">
      <c r="A2940" s="224">
        <v>31</v>
      </c>
      <c r="B2940" s="231" t="s">
        <v>2585</v>
      </c>
      <c r="C2940" s="25" t="s">
        <v>3442</v>
      </c>
      <c r="D2940" s="224" t="s">
        <v>74</v>
      </c>
      <c r="E2940" s="232">
        <v>5664</v>
      </c>
      <c r="F2940" s="224">
        <v>1</v>
      </c>
      <c r="G2940" s="232">
        <f t="shared" si="157"/>
        <v>5664</v>
      </c>
      <c r="H2940" s="224"/>
      <c r="I2940" s="224"/>
      <c r="J2940" s="224"/>
      <c r="K2940" s="224"/>
      <c r="L2940" s="224"/>
      <c r="M2940" s="224"/>
      <c r="N2940" s="224"/>
      <c r="O2940" s="224"/>
      <c r="P2940" s="224"/>
    </row>
    <row r="2941" spans="1:21" ht="25.5">
      <c r="A2941" s="224">
        <v>32</v>
      </c>
      <c r="B2941" s="231" t="s">
        <v>3443</v>
      </c>
      <c r="C2941" s="25" t="s">
        <v>3444</v>
      </c>
      <c r="D2941" s="224" t="s">
        <v>74</v>
      </c>
      <c r="E2941" s="232">
        <v>826</v>
      </c>
      <c r="F2941" s="224">
        <v>1</v>
      </c>
      <c r="G2941" s="232">
        <f t="shared" si="157"/>
        <v>826</v>
      </c>
      <c r="H2941" s="224"/>
      <c r="I2941" s="224"/>
      <c r="J2941" s="224"/>
      <c r="K2941" s="224"/>
      <c r="L2941" s="224"/>
      <c r="M2941" s="224"/>
      <c r="N2941" s="224"/>
      <c r="O2941" s="224"/>
      <c r="P2941" s="224"/>
    </row>
    <row r="2942" spans="1:21" ht="25.5">
      <c r="A2942" s="224">
        <v>33</v>
      </c>
      <c r="B2942" s="231" t="s">
        <v>3443</v>
      </c>
      <c r="C2942" s="541" t="s">
        <v>3445</v>
      </c>
      <c r="D2942" s="224" t="s">
        <v>74</v>
      </c>
      <c r="E2942" s="232">
        <v>826</v>
      </c>
      <c r="F2942" s="224">
        <v>1</v>
      </c>
      <c r="G2942" s="232">
        <f t="shared" si="157"/>
        <v>826</v>
      </c>
      <c r="H2942" s="224"/>
      <c r="I2942" s="224"/>
      <c r="J2942" s="224"/>
      <c r="K2942" s="224"/>
      <c r="L2942" s="224"/>
      <c r="M2942" s="224"/>
      <c r="N2942" s="224"/>
      <c r="O2942" s="224"/>
      <c r="P2942" s="224"/>
    </row>
    <row r="2943" spans="1:21" ht="25.5">
      <c r="A2943" s="224">
        <v>34</v>
      </c>
      <c r="B2943" s="231" t="s">
        <v>3446</v>
      </c>
      <c r="C2943" s="15" t="s">
        <v>3447</v>
      </c>
      <c r="D2943" s="224" t="s">
        <v>74</v>
      </c>
      <c r="E2943" s="232">
        <v>19116</v>
      </c>
      <c r="F2943" s="224">
        <v>1</v>
      </c>
      <c r="G2943" s="232">
        <f t="shared" si="157"/>
        <v>19116</v>
      </c>
      <c r="H2943" s="224"/>
      <c r="I2943" s="224"/>
      <c r="J2943" s="224"/>
      <c r="K2943" s="224"/>
      <c r="L2943" s="224"/>
      <c r="M2943" s="224"/>
      <c r="N2943" s="224"/>
      <c r="O2943" s="224"/>
      <c r="P2943" s="224"/>
    </row>
    <row r="2944" spans="1:21">
      <c r="A2944" s="224">
        <v>35</v>
      </c>
      <c r="B2944" s="231" t="s">
        <v>196</v>
      </c>
      <c r="C2944" s="25" t="s">
        <v>3448</v>
      </c>
      <c r="D2944" s="224" t="s">
        <v>74</v>
      </c>
      <c r="E2944" s="232">
        <v>1416</v>
      </c>
      <c r="F2944" s="224">
        <v>4</v>
      </c>
      <c r="G2944" s="232">
        <f t="shared" si="157"/>
        <v>5664</v>
      </c>
      <c r="H2944" s="224"/>
      <c r="I2944" s="224"/>
      <c r="J2944" s="224"/>
      <c r="K2944" s="224"/>
      <c r="L2944" s="224"/>
      <c r="M2944" s="224"/>
      <c r="N2944" s="224"/>
      <c r="O2944" s="224"/>
      <c r="P2944" s="224"/>
    </row>
    <row r="2945" spans="1:16">
      <c r="A2945" s="224">
        <v>36</v>
      </c>
      <c r="B2945" s="231" t="s">
        <v>3449</v>
      </c>
      <c r="C2945" s="424" t="s">
        <v>3450</v>
      </c>
      <c r="D2945" s="224" t="s">
        <v>74</v>
      </c>
      <c r="E2945" s="232">
        <v>14691</v>
      </c>
      <c r="F2945" s="224">
        <v>1</v>
      </c>
      <c r="G2945" s="232">
        <f t="shared" si="157"/>
        <v>14691</v>
      </c>
      <c r="H2945" s="224"/>
      <c r="I2945" s="224"/>
      <c r="J2945" s="224"/>
      <c r="K2945" s="224"/>
      <c r="L2945" s="224"/>
      <c r="M2945" s="224"/>
      <c r="N2945" s="224"/>
      <c r="O2945" s="224"/>
      <c r="P2945" s="224"/>
    </row>
    <row r="2946" spans="1:16">
      <c r="A2946" s="224">
        <v>37</v>
      </c>
      <c r="B2946" s="231" t="s">
        <v>213</v>
      </c>
      <c r="C2946" s="424" t="s">
        <v>3451</v>
      </c>
      <c r="D2946" s="224" t="s">
        <v>63</v>
      </c>
      <c r="E2946" s="232">
        <v>150</v>
      </c>
      <c r="F2946" s="224">
        <v>62</v>
      </c>
      <c r="G2946" s="232">
        <f t="shared" si="157"/>
        <v>9300</v>
      </c>
      <c r="H2946" s="224"/>
      <c r="I2946" s="224"/>
      <c r="J2946" s="224"/>
      <c r="K2946" s="224"/>
      <c r="L2946" s="224"/>
      <c r="M2946" s="224"/>
      <c r="N2946" s="224"/>
      <c r="O2946" s="224"/>
      <c r="P2946" s="224"/>
    </row>
    <row r="2947" spans="1:16" ht="25.5">
      <c r="A2947" s="224">
        <v>38</v>
      </c>
      <c r="B2947" s="231" t="s">
        <v>3452</v>
      </c>
      <c r="C2947" s="424" t="s">
        <v>3453</v>
      </c>
      <c r="D2947" s="224" t="s">
        <v>74</v>
      </c>
      <c r="E2947" s="232">
        <v>107675</v>
      </c>
      <c r="F2947" s="224">
        <v>2</v>
      </c>
      <c r="G2947" s="232">
        <f t="shared" si="157"/>
        <v>215350</v>
      </c>
      <c r="H2947" s="224"/>
      <c r="I2947" s="224"/>
      <c r="J2947" s="224"/>
      <c r="K2947" s="224"/>
      <c r="L2947" s="224"/>
      <c r="M2947" s="224"/>
      <c r="N2947" s="224"/>
      <c r="O2947" s="224"/>
      <c r="P2947" s="224"/>
    </row>
    <row r="2948" spans="1:16" ht="25.5">
      <c r="A2948" s="224">
        <v>39</v>
      </c>
      <c r="B2948" s="231" t="s">
        <v>3452</v>
      </c>
      <c r="C2948" s="424" t="s">
        <v>3454</v>
      </c>
      <c r="D2948" s="453" t="s">
        <v>74</v>
      </c>
      <c r="E2948" s="453">
        <v>95875</v>
      </c>
      <c r="F2948" s="224">
        <v>2</v>
      </c>
      <c r="G2948" s="453">
        <f t="shared" si="157"/>
        <v>191750</v>
      </c>
      <c r="H2948" s="453"/>
      <c r="I2948" s="453"/>
      <c r="J2948" s="453"/>
      <c r="K2948" s="453"/>
      <c r="L2948" s="453"/>
      <c r="M2948" s="453"/>
      <c r="N2948" s="453"/>
      <c r="O2948" s="453"/>
      <c r="P2948" s="224"/>
    </row>
    <row r="2949" spans="1:16" ht="25.5">
      <c r="A2949" s="224">
        <v>40</v>
      </c>
      <c r="B2949" s="453" t="s">
        <v>361</v>
      </c>
      <c r="C2949" s="424" t="s">
        <v>3455</v>
      </c>
      <c r="D2949" s="453" t="s">
        <v>74</v>
      </c>
      <c r="E2949" s="453">
        <v>31388</v>
      </c>
      <c r="F2949" s="224">
        <v>2</v>
      </c>
      <c r="G2949" s="453">
        <f t="shared" si="157"/>
        <v>62776</v>
      </c>
      <c r="H2949" s="453"/>
      <c r="I2949" s="453"/>
      <c r="J2949" s="453"/>
      <c r="K2949" s="453"/>
      <c r="L2949" s="453"/>
      <c r="M2949" s="453"/>
      <c r="N2949" s="453"/>
      <c r="O2949" s="453"/>
      <c r="P2949" s="224"/>
    </row>
    <row r="2950" spans="1:16" ht="25.5">
      <c r="A2950" s="224">
        <v>41</v>
      </c>
      <c r="B2950" s="453" t="s">
        <v>3456</v>
      </c>
      <c r="C2950" s="424" t="s">
        <v>3457</v>
      </c>
      <c r="D2950" s="453" t="s">
        <v>74</v>
      </c>
      <c r="E2950" s="453">
        <v>27140</v>
      </c>
      <c r="F2950" s="224">
        <v>1</v>
      </c>
      <c r="G2950" s="453">
        <f t="shared" si="157"/>
        <v>27140</v>
      </c>
      <c r="H2950" s="453"/>
      <c r="I2950" s="453"/>
      <c r="J2950" s="453"/>
      <c r="K2950" s="453"/>
      <c r="L2950" s="453"/>
      <c r="M2950" s="453"/>
      <c r="N2950" s="453"/>
      <c r="O2950" s="453"/>
      <c r="P2950" s="224"/>
    </row>
    <row r="2951" spans="1:16" ht="25.5">
      <c r="A2951" s="224">
        <v>42</v>
      </c>
      <c r="B2951" s="453" t="s">
        <v>2580</v>
      </c>
      <c r="C2951" s="424" t="s">
        <v>3458</v>
      </c>
      <c r="D2951" s="453" t="s">
        <v>74</v>
      </c>
      <c r="E2951" s="453">
        <v>10000</v>
      </c>
      <c r="F2951" s="224">
        <v>1</v>
      </c>
      <c r="G2951" s="453">
        <f t="shared" si="157"/>
        <v>10000</v>
      </c>
      <c r="H2951" s="453"/>
      <c r="I2951" s="453"/>
      <c r="J2951" s="453"/>
      <c r="K2951" s="453"/>
      <c r="L2951" s="453"/>
      <c r="M2951" s="453"/>
      <c r="N2951" s="453"/>
      <c r="O2951" s="453"/>
      <c r="P2951" s="224"/>
    </row>
    <row r="2952" spans="1:16">
      <c r="A2952" s="224">
        <v>43</v>
      </c>
      <c r="B2952" s="453" t="s">
        <v>3459</v>
      </c>
      <c r="C2952" s="424" t="s">
        <v>3460</v>
      </c>
      <c r="D2952" s="453" t="s">
        <v>264</v>
      </c>
      <c r="E2952" s="453">
        <v>200</v>
      </c>
      <c r="F2952" s="224">
        <v>2</v>
      </c>
      <c r="G2952" s="453">
        <f t="shared" si="157"/>
        <v>400</v>
      </c>
      <c r="H2952" s="453"/>
      <c r="I2952" s="453"/>
      <c r="J2952" s="453"/>
      <c r="K2952" s="453"/>
      <c r="L2952" s="453"/>
      <c r="M2952" s="453"/>
      <c r="N2952" s="453"/>
      <c r="O2952" s="453"/>
      <c r="P2952" s="224"/>
    </row>
    <row r="2953" spans="1:16">
      <c r="A2953" s="224">
        <v>44</v>
      </c>
      <c r="B2953" s="453" t="s">
        <v>2360</v>
      </c>
      <c r="C2953" s="424" t="s">
        <v>3461</v>
      </c>
      <c r="D2953" s="453" t="s">
        <v>74</v>
      </c>
      <c r="E2953" s="453">
        <v>47082</v>
      </c>
      <c r="F2953" s="224">
        <v>2</v>
      </c>
      <c r="G2953" s="453">
        <f t="shared" si="157"/>
        <v>94164</v>
      </c>
      <c r="H2953" s="453"/>
      <c r="I2953" s="453"/>
      <c r="J2953" s="453"/>
      <c r="K2953" s="453"/>
      <c r="L2953" s="453"/>
      <c r="M2953" s="453"/>
      <c r="N2953" s="453"/>
      <c r="O2953" s="453"/>
      <c r="P2953" s="224"/>
    </row>
    <row r="2954" spans="1:16">
      <c r="A2954" s="224">
        <v>45</v>
      </c>
      <c r="B2954" s="453" t="s">
        <v>350</v>
      </c>
      <c r="C2954" s="424" t="s">
        <v>3462</v>
      </c>
      <c r="D2954" s="453" t="s">
        <v>74</v>
      </c>
      <c r="E2954" s="453">
        <v>7670</v>
      </c>
      <c r="F2954" s="224">
        <v>1</v>
      </c>
      <c r="G2954" s="453">
        <f t="shared" si="157"/>
        <v>7670</v>
      </c>
      <c r="H2954" s="453"/>
      <c r="I2954" s="453"/>
      <c r="J2954" s="453"/>
      <c r="K2954" s="453"/>
      <c r="L2954" s="453"/>
      <c r="M2954" s="453"/>
      <c r="N2954" s="453"/>
      <c r="O2954" s="453"/>
      <c r="P2954" s="224"/>
    </row>
    <row r="2955" spans="1:16">
      <c r="A2955" s="224">
        <v>46</v>
      </c>
      <c r="B2955" s="453" t="s">
        <v>2188</v>
      </c>
      <c r="C2955" s="25" t="s">
        <v>3463</v>
      </c>
      <c r="D2955" s="224" t="s">
        <v>74</v>
      </c>
      <c r="E2955" s="232">
        <v>300</v>
      </c>
      <c r="F2955" s="542">
        <v>6</v>
      </c>
      <c r="G2955" s="453">
        <f t="shared" si="157"/>
        <v>1800</v>
      </c>
      <c r="H2955" s="453"/>
      <c r="I2955" s="453"/>
      <c r="J2955" s="453"/>
      <c r="K2955" s="453"/>
      <c r="L2955" s="453"/>
      <c r="M2955" s="453"/>
      <c r="N2955" s="453"/>
      <c r="O2955" s="453"/>
      <c r="P2955" s="224"/>
    </row>
    <row r="2956" spans="1:16">
      <c r="A2956" s="224">
        <v>47</v>
      </c>
      <c r="B2956" s="453" t="s">
        <v>3464</v>
      </c>
      <c r="C2956" s="25" t="s">
        <v>3465</v>
      </c>
      <c r="D2956" s="224" t="s">
        <v>74</v>
      </c>
      <c r="E2956" s="232">
        <v>849.6</v>
      </c>
      <c r="F2956" s="542">
        <v>1</v>
      </c>
      <c r="G2956" s="453">
        <f t="shared" si="157"/>
        <v>849.6</v>
      </c>
      <c r="H2956" s="453"/>
      <c r="I2956" s="453"/>
      <c r="J2956" s="453"/>
      <c r="K2956" s="453"/>
      <c r="L2956" s="453"/>
      <c r="M2956" s="453"/>
      <c r="N2956" s="453"/>
      <c r="O2956" s="453"/>
      <c r="P2956" s="224"/>
    </row>
    <row r="2957" spans="1:16">
      <c r="A2957" s="224">
        <v>48</v>
      </c>
      <c r="B2957" s="453" t="s">
        <v>3466</v>
      </c>
      <c r="C2957" s="25" t="s">
        <v>3467</v>
      </c>
      <c r="D2957" s="224" t="s">
        <v>74</v>
      </c>
      <c r="E2957" s="232">
        <v>849.6</v>
      </c>
      <c r="F2957" s="542">
        <v>4</v>
      </c>
      <c r="G2957" s="453">
        <f t="shared" si="157"/>
        <v>3398.4</v>
      </c>
      <c r="H2957" s="453"/>
      <c r="I2957" s="453"/>
      <c r="J2957" s="453"/>
      <c r="K2957" s="453"/>
      <c r="L2957" s="453"/>
      <c r="M2957" s="453"/>
      <c r="N2957" s="453"/>
      <c r="O2957" s="453"/>
      <c r="P2957" s="224"/>
    </row>
    <row r="2958" spans="1:16">
      <c r="A2958" s="224">
        <v>49</v>
      </c>
      <c r="B2958" s="231" t="s">
        <v>2355</v>
      </c>
      <c r="C2958" s="25" t="s">
        <v>3468</v>
      </c>
      <c r="D2958" s="224" t="s">
        <v>74</v>
      </c>
      <c r="E2958" s="232">
        <v>100</v>
      </c>
      <c r="F2958" s="542">
        <v>1</v>
      </c>
      <c r="G2958" s="453">
        <f t="shared" si="157"/>
        <v>100</v>
      </c>
      <c r="H2958" s="453"/>
      <c r="I2958" s="453"/>
      <c r="J2958" s="453"/>
      <c r="K2958" s="453"/>
      <c r="L2958" s="453"/>
      <c r="M2958" s="453"/>
      <c r="N2958" s="453"/>
      <c r="O2958" s="453"/>
      <c r="P2958" s="224"/>
    </row>
    <row r="2959" spans="1:16">
      <c r="A2959" s="224">
        <v>50</v>
      </c>
      <c r="B2959" s="231"/>
      <c r="C2959" s="25" t="s">
        <v>3469</v>
      </c>
      <c r="D2959" s="224" t="s">
        <v>74</v>
      </c>
      <c r="E2959" s="232">
        <v>1767.4</v>
      </c>
      <c r="F2959" s="542">
        <v>8</v>
      </c>
      <c r="G2959" s="453">
        <f t="shared" si="157"/>
        <v>14139.2</v>
      </c>
      <c r="H2959" s="453"/>
      <c r="I2959" s="453"/>
      <c r="J2959" s="453"/>
      <c r="K2959" s="453"/>
      <c r="L2959" s="453"/>
      <c r="M2959" s="453"/>
      <c r="N2959" s="453"/>
      <c r="O2959" s="453"/>
      <c r="P2959" s="224"/>
    </row>
    <row r="2960" spans="1:16">
      <c r="A2960" s="224">
        <v>51</v>
      </c>
      <c r="B2960" s="231" t="s">
        <v>208</v>
      </c>
      <c r="C2960" s="25" t="s">
        <v>3470</v>
      </c>
      <c r="D2960" s="224" t="s">
        <v>2195</v>
      </c>
      <c r="E2960" s="232">
        <v>135.69999999999999</v>
      </c>
      <c r="F2960" s="542">
        <v>90</v>
      </c>
      <c r="G2960" s="453">
        <f t="shared" si="157"/>
        <v>12212.999999999998</v>
      </c>
      <c r="H2960" s="453"/>
      <c r="I2960" s="453"/>
      <c r="J2960" s="453"/>
      <c r="K2960" s="453"/>
      <c r="L2960" s="453"/>
      <c r="M2960" s="453"/>
      <c r="N2960" s="453"/>
      <c r="O2960" s="453"/>
      <c r="P2960" s="224"/>
    </row>
    <row r="2961" spans="1:16" ht="25.5">
      <c r="A2961" s="224">
        <v>52</v>
      </c>
      <c r="B2961" s="231" t="s">
        <v>2888</v>
      </c>
      <c r="C2961" s="25" t="s">
        <v>3471</v>
      </c>
      <c r="D2961" s="224" t="s">
        <v>74</v>
      </c>
      <c r="E2961" s="232">
        <v>105680.8</v>
      </c>
      <c r="F2961" s="542">
        <v>4</v>
      </c>
      <c r="G2961" s="453">
        <f t="shared" si="157"/>
        <v>422723.2</v>
      </c>
      <c r="H2961" s="453"/>
      <c r="I2961" s="453"/>
      <c r="J2961" s="453"/>
      <c r="K2961" s="453"/>
      <c r="L2961" s="453"/>
      <c r="M2961" s="453"/>
      <c r="N2961" s="453"/>
      <c r="O2961" s="453"/>
      <c r="P2961" s="224"/>
    </row>
    <row r="2962" spans="1:16">
      <c r="A2962" s="224">
        <v>54</v>
      </c>
      <c r="B2962" s="231" t="s">
        <v>3472</v>
      </c>
      <c r="C2962" s="17" t="s">
        <v>3473</v>
      </c>
      <c r="D2962" s="224" t="s">
        <v>74</v>
      </c>
      <c r="E2962" s="232">
        <v>823.64</v>
      </c>
      <c r="F2962" s="542">
        <v>2</v>
      </c>
      <c r="G2962" s="453">
        <f t="shared" si="157"/>
        <v>1647.28</v>
      </c>
      <c r="H2962" s="453"/>
      <c r="I2962" s="453"/>
      <c r="J2962" s="453"/>
      <c r="K2962" s="453"/>
      <c r="L2962" s="453"/>
      <c r="M2962" s="453"/>
      <c r="N2962" s="453"/>
      <c r="O2962" s="453"/>
      <c r="P2962" s="224"/>
    </row>
    <row r="2963" spans="1:16">
      <c r="A2963" s="224">
        <v>55</v>
      </c>
      <c r="B2963" s="231" t="s">
        <v>3474</v>
      </c>
      <c r="C2963" s="17" t="s">
        <v>3475</v>
      </c>
      <c r="D2963" s="224" t="s">
        <v>74</v>
      </c>
      <c r="E2963" s="232">
        <v>823.64</v>
      </c>
      <c r="F2963" s="542">
        <v>2</v>
      </c>
      <c r="G2963" s="453">
        <f t="shared" si="157"/>
        <v>1647.28</v>
      </c>
      <c r="H2963" s="453"/>
      <c r="I2963" s="453"/>
      <c r="J2963" s="453"/>
      <c r="K2963" s="453"/>
      <c r="L2963" s="453"/>
      <c r="M2963" s="453"/>
      <c r="N2963" s="453"/>
      <c r="O2963" s="453"/>
      <c r="P2963" s="224"/>
    </row>
    <row r="2964" spans="1:16" ht="25.5">
      <c r="A2964" s="224">
        <v>57</v>
      </c>
      <c r="B2964" s="231" t="s">
        <v>3476</v>
      </c>
      <c r="C2964" s="57" t="s">
        <v>3477</v>
      </c>
      <c r="D2964" s="224" t="s">
        <v>74</v>
      </c>
      <c r="E2964" s="232">
        <v>15133.5</v>
      </c>
      <c r="F2964" s="542">
        <v>6</v>
      </c>
      <c r="G2964" s="453">
        <f t="shared" si="157"/>
        <v>90801</v>
      </c>
      <c r="H2964" s="453"/>
      <c r="I2964" s="453"/>
      <c r="J2964" s="453"/>
      <c r="K2964" s="453"/>
      <c r="L2964" s="453"/>
      <c r="M2964" s="453"/>
      <c r="N2964" s="453"/>
      <c r="O2964" s="453"/>
      <c r="P2964" s="224"/>
    </row>
    <row r="2965" spans="1:16" ht="38.25">
      <c r="A2965" s="224">
        <v>58</v>
      </c>
      <c r="B2965" s="231" t="s">
        <v>3478</v>
      </c>
      <c r="C2965" s="17" t="s">
        <v>3479</v>
      </c>
      <c r="D2965" s="224" t="s">
        <v>74</v>
      </c>
      <c r="E2965" s="232">
        <v>13452</v>
      </c>
      <c r="F2965" s="542">
        <v>3</v>
      </c>
      <c r="G2965" s="453">
        <f t="shared" si="157"/>
        <v>40356</v>
      </c>
      <c r="H2965" s="453"/>
      <c r="I2965" s="453"/>
      <c r="J2965" s="453"/>
      <c r="K2965" s="453"/>
      <c r="L2965" s="453"/>
      <c r="M2965" s="453"/>
      <c r="N2965" s="453"/>
      <c r="O2965" s="453"/>
      <c r="P2965" s="224"/>
    </row>
    <row r="2966" spans="1:16" ht="51">
      <c r="A2966" s="224">
        <v>59</v>
      </c>
      <c r="B2966" s="231" t="s">
        <v>2042</v>
      </c>
      <c r="C2966" s="17" t="s">
        <v>3480</v>
      </c>
      <c r="D2966" s="224" t="s">
        <v>74</v>
      </c>
      <c r="E2966" s="232">
        <v>12331</v>
      </c>
      <c r="F2966" s="542">
        <v>5</v>
      </c>
      <c r="G2966" s="453">
        <f t="shared" si="157"/>
        <v>61655</v>
      </c>
      <c r="H2966" s="453"/>
      <c r="I2966" s="453"/>
      <c r="J2966" s="453"/>
      <c r="K2966" s="453"/>
      <c r="L2966" s="453"/>
      <c r="M2966" s="453"/>
      <c r="N2966" s="453"/>
      <c r="O2966" s="453"/>
      <c r="P2966" s="224"/>
    </row>
    <row r="2967" spans="1:16" ht="51">
      <c r="A2967" s="224">
        <v>60</v>
      </c>
      <c r="B2967" s="231" t="s">
        <v>2655</v>
      </c>
      <c r="C2967" s="57" t="s">
        <v>3481</v>
      </c>
      <c r="D2967" s="224" t="s">
        <v>74</v>
      </c>
      <c r="E2967" s="232">
        <v>12387.05</v>
      </c>
      <c r="F2967" s="542">
        <v>2</v>
      </c>
      <c r="G2967" s="453">
        <f t="shared" si="157"/>
        <v>24774.1</v>
      </c>
      <c r="H2967" s="453"/>
      <c r="I2967" s="453"/>
      <c r="J2967" s="453"/>
      <c r="K2967" s="453"/>
      <c r="L2967" s="453"/>
      <c r="M2967" s="453"/>
      <c r="N2967" s="453"/>
      <c r="O2967" s="453"/>
      <c r="P2967" s="224"/>
    </row>
    <row r="2968" spans="1:16" ht="25.5">
      <c r="A2968" s="224">
        <v>61</v>
      </c>
      <c r="B2968" s="231" t="s">
        <v>3482</v>
      </c>
      <c r="C2968" s="28" t="s">
        <v>3483</v>
      </c>
      <c r="D2968" s="224" t="s">
        <v>74</v>
      </c>
      <c r="E2968" s="232">
        <v>19281.2</v>
      </c>
      <c r="F2968" s="542">
        <v>3</v>
      </c>
      <c r="G2968" s="453">
        <f t="shared" si="157"/>
        <v>57843.600000000006</v>
      </c>
      <c r="H2968" s="453"/>
      <c r="I2968" s="453"/>
      <c r="J2968" s="453"/>
      <c r="K2968" s="453"/>
      <c r="L2968" s="453"/>
      <c r="M2968" s="453"/>
      <c r="N2968" s="453"/>
      <c r="O2968" s="453"/>
      <c r="P2968" s="224"/>
    </row>
    <row r="2969" spans="1:16" ht="25.5">
      <c r="A2969" s="224">
        <v>62</v>
      </c>
      <c r="B2969" s="231" t="s">
        <v>3452</v>
      </c>
      <c r="C2969" s="57" t="s">
        <v>3484</v>
      </c>
      <c r="D2969" s="224" t="s">
        <v>74</v>
      </c>
      <c r="E2969" s="232">
        <v>69480.759999999995</v>
      </c>
      <c r="F2969" s="542">
        <v>2</v>
      </c>
      <c r="G2969" s="453">
        <f t="shared" si="157"/>
        <v>138961.51999999999</v>
      </c>
      <c r="H2969" s="453"/>
      <c r="I2969" s="453"/>
      <c r="J2969" s="453"/>
      <c r="K2969" s="453"/>
      <c r="L2969" s="453"/>
      <c r="M2969" s="453"/>
      <c r="N2969" s="453"/>
      <c r="O2969" s="453"/>
      <c r="P2969" s="224"/>
    </row>
    <row r="2970" spans="1:16">
      <c r="A2970" s="224">
        <v>63</v>
      </c>
      <c r="B2970" s="231" t="s">
        <v>3485</v>
      </c>
      <c r="C2970" s="57" t="s">
        <v>3486</v>
      </c>
      <c r="D2970" s="224" t="s">
        <v>74</v>
      </c>
      <c r="E2970" s="232">
        <v>2770.64</v>
      </c>
      <c r="F2970" s="542">
        <v>2</v>
      </c>
      <c r="G2970" s="453">
        <f t="shared" si="157"/>
        <v>5541.28</v>
      </c>
      <c r="H2970" s="453"/>
      <c r="I2970" s="453"/>
      <c r="J2970" s="453"/>
      <c r="K2970" s="453"/>
      <c r="L2970" s="453"/>
      <c r="M2970" s="453"/>
      <c r="N2970" s="453"/>
      <c r="O2970" s="453"/>
      <c r="P2970" s="224"/>
    </row>
    <row r="2971" spans="1:16">
      <c r="A2971" s="224">
        <v>64</v>
      </c>
      <c r="B2971" s="231" t="s">
        <v>3487</v>
      </c>
      <c r="C2971" s="57" t="s">
        <v>3488</v>
      </c>
      <c r="D2971" s="224" t="s">
        <v>74</v>
      </c>
      <c r="E2971" s="232">
        <v>2885.1</v>
      </c>
      <c r="F2971" s="542">
        <v>1</v>
      </c>
      <c r="G2971" s="453">
        <f t="shared" si="157"/>
        <v>2885.1</v>
      </c>
      <c r="H2971" s="453"/>
      <c r="I2971" s="453"/>
      <c r="J2971" s="453"/>
      <c r="K2971" s="453"/>
      <c r="L2971" s="453"/>
      <c r="M2971" s="453"/>
      <c r="N2971" s="453"/>
      <c r="O2971" s="453"/>
      <c r="P2971" s="224"/>
    </row>
    <row r="2972" spans="1:16">
      <c r="A2972" s="224">
        <v>65</v>
      </c>
      <c r="B2972" s="231" t="s">
        <v>2840</v>
      </c>
      <c r="C2972" s="57" t="s">
        <v>3489</v>
      </c>
      <c r="D2972" s="224" t="s">
        <v>74</v>
      </c>
      <c r="E2972" s="232">
        <v>1770</v>
      </c>
      <c r="F2972" s="542">
        <v>3</v>
      </c>
      <c r="G2972" s="453">
        <f t="shared" si="157"/>
        <v>5310</v>
      </c>
      <c r="H2972" s="453"/>
      <c r="I2972" s="453"/>
      <c r="J2972" s="453"/>
      <c r="K2972" s="453"/>
      <c r="L2972" s="453"/>
      <c r="M2972" s="453"/>
      <c r="N2972" s="453"/>
      <c r="O2972" s="453"/>
      <c r="P2972" s="224"/>
    </row>
    <row r="2973" spans="1:16">
      <c r="A2973" s="224">
        <v>66</v>
      </c>
      <c r="B2973" s="231" t="s">
        <v>3490</v>
      </c>
      <c r="C2973" s="57" t="s">
        <v>3491</v>
      </c>
      <c r="D2973" s="224" t="s">
        <v>74</v>
      </c>
      <c r="E2973" s="232">
        <v>1947</v>
      </c>
      <c r="F2973" s="542">
        <v>1</v>
      </c>
      <c r="G2973" s="453">
        <f t="shared" si="157"/>
        <v>1947</v>
      </c>
      <c r="H2973" s="453"/>
      <c r="I2973" s="453"/>
      <c r="J2973" s="453"/>
      <c r="K2973" s="453"/>
      <c r="L2973" s="453"/>
      <c r="M2973" s="453"/>
      <c r="N2973" s="453"/>
      <c r="O2973" s="453"/>
      <c r="P2973" s="224"/>
    </row>
    <row r="2974" spans="1:16">
      <c r="A2974" s="224">
        <v>67</v>
      </c>
      <c r="B2974" s="231" t="s">
        <v>2800</v>
      </c>
      <c r="C2974" s="57" t="s">
        <v>3492</v>
      </c>
      <c r="D2974" s="224" t="s">
        <v>74</v>
      </c>
      <c r="E2974" s="232">
        <v>1767.64</v>
      </c>
      <c r="F2974" s="542">
        <v>2</v>
      </c>
      <c r="G2974" s="453">
        <f t="shared" ref="G2974:G2976" si="158">E2974*F2974</f>
        <v>3535.28</v>
      </c>
      <c r="H2974" s="453"/>
      <c r="I2974" s="453"/>
      <c r="J2974" s="453"/>
      <c r="K2974" s="453"/>
      <c r="L2974" s="453"/>
      <c r="M2974" s="453"/>
      <c r="N2974" s="453"/>
      <c r="O2974" s="453"/>
      <c r="P2974" s="224"/>
    </row>
    <row r="2975" spans="1:16">
      <c r="A2975" s="224">
        <v>68</v>
      </c>
      <c r="B2975" s="231" t="s">
        <v>3493</v>
      </c>
      <c r="C2975" s="57" t="s">
        <v>3494</v>
      </c>
      <c r="D2975" s="224" t="s">
        <v>74</v>
      </c>
      <c r="E2975" s="232">
        <v>2170.1999999999998</v>
      </c>
      <c r="F2975" s="542">
        <v>1</v>
      </c>
      <c r="G2975" s="453">
        <f t="shared" si="158"/>
        <v>2170.1999999999998</v>
      </c>
      <c r="H2975" s="453"/>
      <c r="I2975" s="453"/>
      <c r="J2975" s="453"/>
      <c r="K2975" s="453"/>
      <c r="L2975" s="453"/>
      <c r="M2975" s="453"/>
      <c r="N2975" s="453"/>
      <c r="O2975" s="453"/>
      <c r="P2975" s="224"/>
    </row>
    <row r="2976" spans="1:16">
      <c r="A2976" s="224">
        <v>70</v>
      </c>
      <c r="B2976" s="231" t="s">
        <v>3495</v>
      </c>
      <c r="C2976" s="28" t="s">
        <v>3496</v>
      </c>
      <c r="D2976" s="224" t="s">
        <v>164</v>
      </c>
      <c r="E2976" s="232">
        <v>442849.68</v>
      </c>
      <c r="F2976" s="542">
        <v>3.9E-2</v>
      </c>
      <c r="G2976" s="453">
        <f t="shared" si="158"/>
        <v>17271.13752</v>
      </c>
      <c r="H2976" s="453"/>
      <c r="I2976" s="453"/>
      <c r="J2976" s="453"/>
      <c r="K2976" s="453"/>
      <c r="L2976" s="453"/>
      <c r="M2976" s="453"/>
      <c r="N2976" s="453"/>
      <c r="O2976" s="453"/>
      <c r="P2976" s="224"/>
    </row>
    <row r="2977" spans="1:16">
      <c r="A2977" s="224">
        <v>1</v>
      </c>
      <c r="B2977" s="231" t="s">
        <v>3405</v>
      </c>
      <c r="C2977" s="25" t="s">
        <v>3406</v>
      </c>
      <c r="D2977" s="224" t="s">
        <v>63</v>
      </c>
      <c r="E2977" s="232">
        <v>221.33</v>
      </c>
      <c r="F2977" s="224"/>
      <c r="G2977" s="232"/>
      <c r="H2977" s="224"/>
      <c r="I2977" s="224"/>
      <c r="J2977" s="224">
        <v>48</v>
      </c>
      <c r="K2977" s="224">
        <f>E2977*J2977</f>
        <v>10623.84</v>
      </c>
      <c r="L2977" s="224"/>
      <c r="M2977" s="224"/>
      <c r="N2977" s="224"/>
      <c r="O2977" s="224"/>
      <c r="P2977" s="224"/>
    </row>
    <row r="2978" spans="1:16">
      <c r="A2978" s="224">
        <v>2</v>
      </c>
      <c r="B2978" s="225" t="s">
        <v>2084</v>
      </c>
      <c r="C2978" s="25" t="s">
        <v>3413</v>
      </c>
      <c r="D2978" s="224" t="s">
        <v>74</v>
      </c>
      <c r="E2978" s="232">
        <v>50</v>
      </c>
      <c r="F2978" s="224"/>
      <c r="G2978" s="232"/>
      <c r="H2978" s="224"/>
      <c r="I2978" s="224"/>
      <c r="J2978" s="224">
        <v>18</v>
      </c>
      <c r="K2978" s="232">
        <f>E2978*J2978</f>
        <v>900</v>
      </c>
      <c r="L2978" s="224"/>
      <c r="M2978" s="224"/>
      <c r="N2978" s="224"/>
      <c r="O2978" s="224"/>
      <c r="P2978" s="224"/>
    </row>
    <row r="2979" spans="1:16">
      <c r="A2979" s="224"/>
      <c r="B2979" s="231"/>
      <c r="C2979" s="258" t="s">
        <v>3497</v>
      </c>
      <c r="D2979" s="259"/>
      <c r="E2979" s="232"/>
      <c r="F2979" s="224"/>
      <c r="G2979" s="232"/>
      <c r="H2979" s="224"/>
      <c r="I2979" s="224"/>
      <c r="J2979" s="224"/>
      <c r="K2979" s="224"/>
      <c r="L2979" s="224"/>
      <c r="M2979" s="224"/>
      <c r="N2979" s="224"/>
      <c r="O2979" s="224"/>
      <c r="P2979" s="224"/>
    </row>
    <row r="2980" spans="1:16">
      <c r="A2980" s="224">
        <v>1</v>
      </c>
      <c r="B2980" s="231" t="s">
        <v>3498</v>
      </c>
      <c r="C2980" s="25" t="s">
        <v>3499</v>
      </c>
      <c r="D2980" s="224" t="s">
        <v>74</v>
      </c>
      <c r="E2980" s="232">
        <v>100</v>
      </c>
      <c r="F2980" s="224"/>
      <c r="G2980" s="232"/>
      <c r="H2980" s="224"/>
      <c r="I2980" s="224"/>
      <c r="J2980" s="224"/>
      <c r="K2980" s="224"/>
      <c r="L2980" s="224"/>
      <c r="M2980" s="232"/>
      <c r="N2980" s="224">
        <v>11</v>
      </c>
      <c r="O2980" s="232">
        <f>E2980*N2980</f>
        <v>1100</v>
      </c>
      <c r="P2980" s="224"/>
    </row>
    <row r="2981" spans="1:16">
      <c r="A2981" s="224">
        <v>2</v>
      </c>
      <c r="B2981" s="231" t="s">
        <v>3498</v>
      </c>
      <c r="C2981" s="25" t="s">
        <v>3500</v>
      </c>
      <c r="D2981" s="224" t="s">
        <v>74</v>
      </c>
      <c r="E2981" s="232">
        <v>2000</v>
      </c>
      <c r="F2981" s="224"/>
      <c r="G2981" s="232"/>
      <c r="H2981" s="224"/>
      <c r="I2981" s="224"/>
      <c r="J2981" s="224"/>
      <c r="K2981" s="224"/>
      <c r="L2981" s="224"/>
      <c r="M2981" s="232"/>
      <c r="N2981" s="224">
        <v>14</v>
      </c>
      <c r="O2981" s="232">
        <f t="shared" ref="O2981:O2986" si="159">E2981*N2981</f>
        <v>28000</v>
      </c>
      <c r="P2981" s="224"/>
    </row>
    <row r="2982" spans="1:16">
      <c r="A2982" s="224">
        <v>3</v>
      </c>
      <c r="B2982" s="231" t="s">
        <v>3498</v>
      </c>
      <c r="C2982" s="25" t="s">
        <v>3501</v>
      </c>
      <c r="D2982" s="224" t="s">
        <v>74</v>
      </c>
      <c r="E2982" s="232">
        <v>100</v>
      </c>
      <c r="F2982" s="224"/>
      <c r="G2982" s="232"/>
      <c r="H2982" s="224"/>
      <c r="I2982" s="224"/>
      <c r="J2982" s="224"/>
      <c r="K2982" s="224"/>
      <c r="L2982" s="224"/>
      <c r="M2982" s="232"/>
      <c r="N2982" s="224">
        <v>4</v>
      </c>
      <c r="O2982" s="232">
        <f t="shared" si="159"/>
        <v>400</v>
      </c>
      <c r="P2982" s="224"/>
    </row>
    <row r="2983" spans="1:16" ht="102">
      <c r="A2983" s="224">
        <v>4</v>
      </c>
      <c r="B2983" s="231" t="s">
        <v>3502</v>
      </c>
      <c r="C2983" s="25" t="s">
        <v>127</v>
      </c>
      <c r="D2983" s="231" t="s">
        <v>264</v>
      </c>
      <c r="E2983" s="34">
        <v>50</v>
      </c>
      <c r="F2983" s="224"/>
      <c r="G2983" s="232"/>
      <c r="H2983" s="224"/>
      <c r="I2983" s="224"/>
      <c r="J2983" s="224"/>
      <c r="K2983" s="224"/>
      <c r="L2983" s="224"/>
      <c r="M2983" s="224"/>
      <c r="N2983" s="46">
        <v>11.4</v>
      </c>
      <c r="O2983" s="232">
        <f t="shared" si="159"/>
        <v>570</v>
      </c>
      <c r="P2983" s="224"/>
    </row>
    <row r="2984" spans="1:16" ht="63.75">
      <c r="A2984" s="224">
        <v>5</v>
      </c>
      <c r="B2984" s="543" t="s">
        <v>3503</v>
      </c>
      <c r="C2984" s="25" t="s">
        <v>3504</v>
      </c>
      <c r="D2984" s="231" t="s">
        <v>74</v>
      </c>
      <c r="E2984" s="34">
        <v>25</v>
      </c>
      <c r="F2984" s="224"/>
      <c r="G2984" s="232"/>
      <c r="H2984" s="224"/>
      <c r="I2984" s="228"/>
      <c r="J2984" s="224"/>
      <c r="K2984" s="224"/>
      <c r="L2984" s="228"/>
      <c r="M2984" s="224"/>
      <c r="N2984" s="56">
        <v>2</v>
      </c>
      <c r="O2984" s="232">
        <f t="shared" si="159"/>
        <v>50</v>
      </c>
      <c r="P2984" s="224"/>
    </row>
    <row r="2985" spans="1:16" ht="38.25">
      <c r="A2985" s="224">
        <v>6</v>
      </c>
      <c r="B2985" s="231" t="s">
        <v>3505</v>
      </c>
      <c r="C2985" s="25" t="s">
        <v>3506</v>
      </c>
      <c r="D2985" s="231" t="s">
        <v>264</v>
      </c>
      <c r="E2985" s="34">
        <v>20</v>
      </c>
      <c r="F2985" s="224"/>
      <c r="G2985" s="232"/>
      <c r="H2985" s="224"/>
      <c r="I2985" s="228"/>
      <c r="J2985" s="224"/>
      <c r="K2985" s="224"/>
      <c r="L2985" s="228"/>
      <c r="M2985" s="224"/>
      <c r="N2985" s="232">
        <v>780</v>
      </c>
      <c r="O2985" s="232">
        <f t="shared" si="159"/>
        <v>15600</v>
      </c>
      <c r="P2985" s="224"/>
    </row>
    <row r="2986" spans="1:16" ht="38.25">
      <c r="A2986" s="224">
        <v>7</v>
      </c>
      <c r="B2986" s="231" t="s">
        <v>3507</v>
      </c>
      <c r="C2986" s="424" t="s">
        <v>3508</v>
      </c>
      <c r="D2986" s="453" t="s">
        <v>74</v>
      </c>
      <c r="E2986" s="34">
        <v>1000</v>
      </c>
      <c r="F2986" s="224"/>
      <c r="G2986" s="232"/>
      <c r="H2986" s="224"/>
      <c r="I2986" s="228"/>
      <c r="J2986" s="224"/>
      <c r="K2986" s="224"/>
      <c r="L2986" s="228"/>
      <c r="M2986" s="224"/>
      <c r="N2986" s="232">
        <v>1</v>
      </c>
      <c r="O2986" s="232">
        <f t="shared" si="159"/>
        <v>1000</v>
      </c>
      <c r="P2986" s="224"/>
    </row>
    <row r="2987" spans="1:16">
      <c r="A2987" s="224">
        <v>8</v>
      </c>
      <c r="B2987" s="231" t="s">
        <v>2188</v>
      </c>
      <c r="C2987" s="25" t="s">
        <v>3509</v>
      </c>
      <c r="D2987" s="231" t="s">
        <v>74</v>
      </c>
      <c r="E2987" s="34">
        <v>300</v>
      </c>
      <c r="F2987" s="224"/>
      <c r="G2987" s="232"/>
      <c r="H2987" s="224"/>
      <c r="I2987" s="224"/>
      <c r="J2987" s="224"/>
      <c r="K2987" s="224"/>
      <c r="L2987" s="224"/>
      <c r="M2987" s="224"/>
      <c r="N2987" s="224">
        <v>53</v>
      </c>
      <c r="O2987" s="232">
        <f>E2987*N2987</f>
        <v>15900</v>
      </c>
      <c r="P2987" s="224"/>
    </row>
    <row r="2988" spans="1:16" ht="38.25">
      <c r="A2988" s="224">
        <v>9</v>
      </c>
      <c r="B2988" s="231" t="s">
        <v>3510</v>
      </c>
      <c r="C2988" s="424" t="s">
        <v>3511</v>
      </c>
      <c r="D2988" s="231" t="s">
        <v>74</v>
      </c>
      <c r="E2988" s="34">
        <v>25</v>
      </c>
      <c r="F2988" s="224"/>
      <c r="G2988" s="232"/>
      <c r="H2988" s="224"/>
      <c r="I2988" s="228"/>
      <c r="J2988" s="224"/>
      <c r="K2988" s="224"/>
      <c r="L2988" s="228"/>
      <c r="M2988" s="224"/>
      <c r="N2988" s="224">
        <v>3</v>
      </c>
      <c r="O2988" s="232">
        <f t="shared" ref="O2988" si="160">E2988*N2988</f>
        <v>75</v>
      </c>
      <c r="P2988" s="224"/>
    </row>
    <row r="2989" spans="1:16" ht="38.25">
      <c r="A2989" s="224">
        <v>10</v>
      </c>
      <c r="B2989" s="231" t="s">
        <v>3512</v>
      </c>
      <c r="C2989" s="424" t="s">
        <v>3513</v>
      </c>
      <c r="D2989" s="231" t="s">
        <v>264</v>
      </c>
      <c r="E2989" s="34">
        <v>250</v>
      </c>
      <c r="F2989" s="224"/>
      <c r="G2989" s="232"/>
      <c r="H2989" s="224"/>
      <c r="I2989" s="228"/>
      <c r="J2989" s="224"/>
      <c r="K2989" s="224"/>
      <c r="L2989" s="228"/>
      <c r="M2989" s="224"/>
      <c r="N2989" s="224">
        <v>2</v>
      </c>
      <c r="O2989" s="232">
        <f>E2989*N2989</f>
        <v>500</v>
      </c>
      <c r="P2989" s="224"/>
    </row>
    <row r="2990" spans="1:16" ht="38.25">
      <c r="A2990" s="224">
        <v>12</v>
      </c>
      <c r="B2990" s="231" t="s">
        <v>3514</v>
      </c>
      <c r="C2990" s="25" t="s">
        <v>3515</v>
      </c>
      <c r="D2990" s="231" t="s">
        <v>264</v>
      </c>
      <c r="E2990" s="34">
        <v>7</v>
      </c>
      <c r="F2990" s="224"/>
      <c r="G2990" s="232"/>
      <c r="H2990" s="224"/>
      <c r="I2990" s="228"/>
      <c r="J2990" s="224"/>
      <c r="K2990" s="224"/>
      <c r="L2990" s="228"/>
      <c r="M2990" s="224"/>
      <c r="N2990" s="224">
        <v>1</v>
      </c>
      <c r="O2990" s="232">
        <f t="shared" ref="O2990:O2997" si="161">E2990*N2990</f>
        <v>7</v>
      </c>
      <c r="P2990" s="224"/>
    </row>
    <row r="2991" spans="1:16" ht="38.25">
      <c r="A2991" s="224">
        <v>13</v>
      </c>
      <c r="B2991" s="231" t="s">
        <v>3516</v>
      </c>
      <c r="C2991" s="25" t="s">
        <v>3517</v>
      </c>
      <c r="D2991" s="453" t="s">
        <v>74</v>
      </c>
      <c r="E2991" s="34">
        <v>5</v>
      </c>
      <c r="F2991" s="224"/>
      <c r="G2991" s="232"/>
      <c r="H2991" s="224"/>
      <c r="I2991" s="228"/>
      <c r="J2991" s="224"/>
      <c r="K2991" s="224"/>
      <c r="L2991" s="228"/>
      <c r="M2991" s="224"/>
      <c r="N2991" s="224">
        <v>23</v>
      </c>
      <c r="O2991" s="232">
        <f t="shared" si="161"/>
        <v>115</v>
      </c>
      <c r="P2991" s="224"/>
    </row>
    <row r="2992" spans="1:16">
      <c r="A2992" s="227"/>
      <c r="B2992" s="231"/>
      <c r="C2992" s="544"/>
      <c r="D2992" s="545"/>
      <c r="E2992" s="34"/>
      <c r="F2992" s="224"/>
      <c r="G2992" s="232"/>
      <c r="H2992" s="224"/>
      <c r="I2992" s="228"/>
      <c r="J2992" s="224"/>
      <c r="K2992" s="224"/>
      <c r="L2992" s="228"/>
      <c r="M2992" s="224"/>
      <c r="N2992" s="224" t="s">
        <v>2229</v>
      </c>
      <c r="O2992" s="232">
        <f>SUM(O2980:O2991)</f>
        <v>63317</v>
      </c>
      <c r="P2992" s="224"/>
    </row>
    <row r="2993" spans="1:21">
      <c r="A2993" s="227"/>
      <c r="B2993" s="231"/>
      <c r="C2993" s="258" t="s">
        <v>3518</v>
      </c>
      <c r="D2993" s="259"/>
      <c r="E2993" s="34"/>
      <c r="F2993" s="224"/>
      <c r="G2993" s="232"/>
      <c r="H2993" s="224"/>
      <c r="I2993" s="228"/>
      <c r="J2993" s="224"/>
      <c r="K2993" s="224"/>
      <c r="L2993" s="228"/>
      <c r="M2993" s="224"/>
      <c r="N2993" s="224"/>
      <c r="O2993" s="232"/>
      <c r="P2993" s="224"/>
    </row>
    <row r="2994" spans="1:21" ht="38.25">
      <c r="A2994" s="227">
        <v>1</v>
      </c>
      <c r="B2994" s="231" t="s">
        <v>3519</v>
      </c>
      <c r="C2994" s="424" t="s">
        <v>127</v>
      </c>
      <c r="D2994" s="231" t="s">
        <v>264</v>
      </c>
      <c r="E2994" s="34">
        <v>50</v>
      </c>
      <c r="F2994" s="224"/>
      <c r="G2994" s="232"/>
      <c r="H2994" s="224"/>
      <c r="I2994" s="228"/>
      <c r="J2994" s="224"/>
      <c r="K2994" s="224"/>
      <c r="L2994" s="228"/>
      <c r="M2994" s="224"/>
      <c r="N2994" s="224">
        <v>4.8</v>
      </c>
      <c r="O2994" s="232">
        <f t="shared" si="161"/>
        <v>240</v>
      </c>
      <c r="P2994" s="224"/>
    </row>
    <row r="2995" spans="1:21" ht="38.25">
      <c r="A2995" s="218">
        <v>2</v>
      </c>
      <c r="B2995" s="220" t="s">
        <v>3520</v>
      </c>
      <c r="C2995" s="160" t="s">
        <v>3521</v>
      </c>
      <c r="D2995" s="467" t="s">
        <v>264</v>
      </c>
      <c r="E2995" s="520">
        <v>35</v>
      </c>
      <c r="F2995" s="218"/>
      <c r="G2995" s="154"/>
      <c r="H2995" s="218"/>
      <c r="I2995" s="218"/>
      <c r="J2995" s="218"/>
      <c r="K2995" s="218"/>
      <c r="L2995" s="218"/>
      <c r="M2995" s="218"/>
      <c r="N2995" s="218">
        <v>40.75</v>
      </c>
      <c r="O2995" s="154">
        <f t="shared" si="161"/>
        <v>1426.25</v>
      </c>
      <c r="P2995" s="218"/>
      <c r="Q2995" s="496"/>
      <c r="R2995" s="496"/>
      <c r="S2995" s="496"/>
      <c r="T2995" s="496"/>
      <c r="U2995" s="496"/>
    </row>
    <row r="2996" spans="1:21" ht="38.25">
      <c r="A2996" s="218">
        <v>3</v>
      </c>
      <c r="B2996" s="220" t="s">
        <v>3522</v>
      </c>
      <c r="C2996" s="160" t="s">
        <v>3523</v>
      </c>
      <c r="D2996" s="467" t="s">
        <v>264</v>
      </c>
      <c r="E2996" s="520">
        <v>35</v>
      </c>
      <c r="F2996" s="218"/>
      <c r="G2996" s="154"/>
      <c r="H2996" s="218"/>
      <c r="I2996" s="218"/>
      <c r="J2996" s="218"/>
      <c r="K2996" s="218"/>
      <c r="L2996" s="218"/>
      <c r="M2996" s="218"/>
      <c r="N2996" s="154">
        <v>2700</v>
      </c>
      <c r="O2996" s="154">
        <f t="shared" si="161"/>
        <v>94500</v>
      </c>
      <c r="P2996" s="218"/>
      <c r="Q2996" s="496"/>
      <c r="R2996" s="496"/>
      <c r="S2996" s="496"/>
      <c r="T2996" s="496"/>
      <c r="U2996" s="496"/>
    </row>
    <row r="2997" spans="1:21" ht="25.5">
      <c r="A2997" s="218">
        <v>5</v>
      </c>
      <c r="B2997" s="220" t="s">
        <v>2384</v>
      </c>
      <c r="C2997" s="220" t="s">
        <v>3524</v>
      </c>
      <c r="D2997" s="218" t="s">
        <v>264</v>
      </c>
      <c r="E2997" s="218">
        <v>10</v>
      </c>
      <c r="F2997" s="218"/>
      <c r="G2997" s="481"/>
      <c r="H2997" s="217"/>
      <c r="I2997" s="546"/>
      <c r="J2997" s="217"/>
      <c r="K2997" s="217"/>
      <c r="L2997" s="546"/>
      <c r="M2997" s="217"/>
      <c r="N2997" s="154">
        <v>3.76</v>
      </c>
      <c r="O2997" s="154">
        <f t="shared" si="161"/>
        <v>37.599999999999994</v>
      </c>
      <c r="P2997" s="218"/>
      <c r="Q2997" s="496"/>
      <c r="R2997" s="496"/>
      <c r="S2997" s="496"/>
      <c r="T2997" s="496"/>
      <c r="U2997" s="496"/>
    </row>
    <row r="2998" spans="1:21">
      <c r="A2998" s="547"/>
      <c r="B2998" s="548"/>
      <c r="C2998" s="547"/>
      <c r="D2998" s="547"/>
      <c r="E2998" s="547"/>
      <c r="F2998" s="217"/>
      <c r="G2998" s="217"/>
      <c r="H2998" s="217"/>
      <c r="I2998" s="546"/>
      <c r="J2998" s="217"/>
      <c r="K2998" s="217"/>
      <c r="L2998" s="546"/>
      <c r="M2998" s="217"/>
      <c r="N2998" s="218" t="s">
        <v>2229</v>
      </c>
      <c r="O2998" s="481">
        <f>SUM(O2994:O2997)</f>
        <v>96203.85</v>
      </c>
      <c r="P2998" s="218"/>
      <c r="Q2998" s="496"/>
      <c r="R2998" s="496"/>
      <c r="S2998" s="496"/>
      <c r="T2998" s="496"/>
      <c r="U2998" s="496"/>
    </row>
    <row r="2999" spans="1:21">
      <c r="A2999" s="549"/>
      <c r="B2999" s="550"/>
      <c r="C2999" s="551" t="s">
        <v>1860</v>
      </c>
      <c r="D2999" s="552"/>
      <c r="E2999" s="552"/>
      <c r="F2999" s="552"/>
      <c r="G2999" s="207">
        <f>SUM(G2910:G2998)</f>
        <v>2080322.0127200005</v>
      </c>
      <c r="H2999" s="552"/>
      <c r="I2999" s="553"/>
      <c r="J2999" s="554"/>
      <c r="K2999" s="207">
        <f>SUM(K2977:K2998)</f>
        <v>11523.84</v>
      </c>
      <c r="L2999" s="555"/>
      <c r="M2999" s="305" t="s">
        <v>2230</v>
      </c>
      <c r="N2999" s="312"/>
      <c r="O2999" s="556">
        <f>O2992+O2998+G2999+K2999</f>
        <v>2251366.7027200004</v>
      </c>
      <c r="P2999" s="557"/>
      <c r="Q2999" s="496"/>
      <c r="R2999" s="496"/>
      <c r="S2999" s="496"/>
      <c r="T2999" s="496"/>
      <c r="U2999" s="496"/>
    </row>
    <row r="3000" spans="1:21">
      <c r="A3000" s="547"/>
      <c r="B3000" s="548"/>
      <c r="C3000" s="547"/>
      <c r="D3000" s="547"/>
      <c r="E3000" s="558"/>
      <c r="F3000" s="547"/>
      <c r="G3000" s="547"/>
      <c r="H3000" s="547"/>
      <c r="I3000" s="547"/>
      <c r="J3000" s="559"/>
      <c r="K3000" s="560"/>
      <c r="L3000" s="559"/>
      <c r="M3000" s="547"/>
      <c r="N3000" s="547"/>
      <c r="O3000" s="547"/>
      <c r="P3000" s="547"/>
      <c r="Q3000" s="496"/>
      <c r="R3000" s="496"/>
      <c r="S3000" s="496"/>
      <c r="T3000" s="496"/>
      <c r="U3000" s="496"/>
    </row>
    <row r="3001" spans="1:21">
      <c r="A3001" s="496"/>
      <c r="B3001" s="514"/>
      <c r="C3001" s="58"/>
      <c r="D3001" s="496"/>
      <c r="E3001" s="496"/>
      <c r="F3001" s="496"/>
      <c r="G3001" s="496"/>
      <c r="H3001" s="496"/>
      <c r="I3001" s="496"/>
      <c r="J3001" s="496"/>
      <c r="K3001" s="496"/>
      <c r="L3001" s="496"/>
      <c r="M3001" s="496"/>
      <c r="N3001" s="496"/>
      <c r="O3001" s="496"/>
      <c r="P3001" s="496"/>
      <c r="Q3001" s="496"/>
      <c r="R3001" s="496"/>
      <c r="S3001" s="496"/>
      <c r="T3001" s="496"/>
      <c r="U3001" s="496"/>
    </row>
    <row r="3002" spans="1:21">
      <c r="A3002" s="496"/>
      <c r="B3002" s="514"/>
      <c r="C3002" s="58"/>
      <c r="D3002" s="496"/>
      <c r="E3002" s="496"/>
      <c r="F3002" s="496"/>
      <c r="G3002" s="496"/>
      <c r="H3002" s="496"/>
      <c r="I3002" s="496"/>
      <c r="J3002" s="496"/>
      <c r="K3002" s="496"/>
      <c r="L3002" s="496"/>
      <c r="M3002" s="496"/>
      <c r="N3002" s="496"/>
      <c r="O3002" s="496"/>
      <c r="P3002" s="496"/>
      <c r="Q3002" s="496"/>
      <c r="R3002" s="496"/>
      <c r="S3002" s="496"/>
      <c r="T3002" s="496"/>
      <c r="U3002" s="496"/>
    </row>
    <row r="3003" spans="1:21">
      <c r="A3003" s="496"/>
      <c r="B3003" s="514"/>
      <c r="C3003" s="58"/>
      <c r="D3003" s="496"/>
      <c r="E3003" s="496"/>
      <c r="F3003" s="496"/>
      <c r="G3003" s="496"/>
      <c r="H3003" s="496"/>
      <c r="I3003" s="496"/>
      <c r="J3003" s="496"/>
      <c r="K3003" s="496"/>
      <c r="L3003" s="496"/>
      <c r="M3003" s="496"/>
      <c r="N3003" s="496"/>
      <c r="O3003" s="496"/>
      <c r="P3003" s="496"/>
      <c r="Q3003" s="496"/>
      <c r="R3003" s="496"/>
      <c r="S3003" s="496"/>
      <c r="T3003" s="496"/>
      <c r="U3003" s="496"/>
    </row>
    <row r="3004" spans="1:21">
      <c r="A3004" s="496"/>
      <c r="B3004" s="514"/>
      <c r="C3004" s="58"/>
      <c r="D3004" s="496"/>
      <c r="E3004" s="496"/>
      <c r="F3004" s="496"/>
      <c r="G3004" s="496"/>
      <c r="H3004" s="496"/>
      <c r="I3004" s="496"/>
      <c r="J3004" s="496"/>
      <c r="K3004" s="496"/>
      <c r="L3004" s="496"/>
      <c r="M3004" s="496"/>
      <c r="N3004" s="496"/>
      <c r="O3004" s="496"/>
      <c r="P3004" s="496"/>
      <c r="Q3004" s="496"/>
      <c r="R3004" s="496"/>
      <c r="S3004" s="496"/>
      <c r="T3004" s="496"/>
      <c r="U3004" s="496"/>
    </row>
    <row r="3005" spans="1:21">
      <c r="A3005" s="496"/>
      <c r="B3005" s="514"/>
      <c r="C3005" s="58"/>
      <c r="D3005" s="496"/>
      <c r="E3005" s="496"/>
      <c r="F3005" s="496"/>
      <c r="G3005" s="496"/>
      <c r="H3005" s="496"/>
      <c r="I3005" s="496"/>
      <c r="J3005" s="496"/>
      <c r="K3005" s="496"/>
      <c r="L3005" s="496"/>
      <c r="M3005" s="496"/>
      <c r="N3005" s="496"/>
      <c r="O3005" s="496"/>
      <c r="P3005" s="496"/>
      <c r="Q3005" s="496"/>
      <c r="R3005" s="496"/>
      <c r="S3005" s="496"/>
      <c r="T3005" s="496"/>
      <c r="U3005" s="496"/>
    </row>
    <row r="3006" spans="1:21">
      <c r="A3006" s="496"/>
      <c r="B3006" s="514"/>
      <c r="C3006" s="58"/>
      <c r="D3006" s="496"/>
      <c r="E3006" s="496"/>
      <c r="F3006" s="496"/>
      <c r="G3006" s="496"/>
      <c r="H3006" s="496"/>
      <c r="I3006" s="496"/>
      <c r="J3006" s="496"/>
      <c r="K3006" s="496"/>
      <c r="L3006" s="496"/>
      <c r="M3006" s="496"/>
      <c r="N3006" s="496"/>
      <c r="O3006" s="496"/>
      <c r="P3006" s="496"/>
      <c r="Q3006" s="496"/>
      <c r="R3006" s="496"/>
      <c r="S3006" s="496"/>
      <c r="T3006" s="496"/>
      <c r="U3006" s="496"/>
    </row>
    <row r="3007" spans="1:21">
      <c r="A3007" s="496"/>
      <c r="B3007" s="514"/>
      <c r="C3007" s="58"/>
      <c r="D3007" s="496"/>
      <c r="E3007" s="496"/>
      <c r="F3007" s="496"/>
      <c r="G3007" s="496"/>
      <c r="H3007" s="496"/>
      <c r="I3007" s="496"/>
      <c r="J3007" s="496"/>
      <c r="K3007" s="496"/>
      <c r="L3007" s="496"/>
      <c r="M3007" s="496"/>
      <c r="N3007" s="496"/>
      <c r="O3007" s="496"/>
      <c r="P3007" s="496"/>
      <c r="Q3007" s="496"/>
      <c r="R3007" s="496"/>
      <c r="S3007" s="496"/>
      <c r="T3007" s="496"/>
      <c r="U3007" s="496"/>
    </row>
    <row r="3008" spans="1:21">
      <c r="A3008" s="496"/>
      <c r="B3008" s="514"/>
      <c r="C3008" s="58"/>
      <c r="D3008" s="496"/>
      <c r="E3008" s="496"/>
      <c r="F3008" s="496"/>
      <c r="G3008" s="496"/>
      <c r="H3008" s="496"/>
      <c r="I3008" s="496"/>
      <c r="J3008" s="496"/>
      <c r="K3008" s="496"/>
      <c r="L3008" s="496"/>
      <c r="M3008" s="496"/>
      <c r="N3008" s="496"/>
      <c r="O3008" s="496"/>
      <c r="P3008" s="496"/>
      <c r="Q3008" s="496"/>
      <c r="R3008" s="496"/>
      <c r="S3008" s="496"/>
      <c r="T3008" s="496"/>
      <c r="U3008" s="496"/>
    </row>
    <row r="3009" spans="1:21">
      <c r="A3009" s="496"/>
      <c r="B3009" s="514"/>
      <c r="C3009" s="58"/>
      <c r="D3009" s="496"/>
      <c r="E3009" s="496"/>
      <c r="F3009" s="496"/>
      <c r="G3009" s="496"/>
      <c r="H3009" s="496"/>
      <c r="I3009" s="496"/>
      <c r="J3009" s="496"/>
      <c r="K3009" s="496"/>
      <c r="L3009" s="496"/>
      <c r="M3009" s="496"/>
      <c r="N3009" s="496"/>
      <c r="O3009" s="496"/>
      <c r="P3009" s="496"/>
      <c r="Q3009" s="496"/>
      <c r="R3009" s="496"/>
      <c r="S3009" s="496"/>
      <c r="T3009" s="496"/>
      <c r="U3009" s="496"/>
    </row>
    <row r="3010" spans="1:21">
      <c r="A3010" s="496"/>
      <c r="B3010" s="514"/>
      <c r="C3010" s="58"/>
      <c r="D3010" s="496"/>
      <c r="E3010" s="496"/>
      <c r="F3010" s="496"/>
      <c r="G3010" s="496"/>
      <c r="H3010" s="496"/>
      <c r="I3010" s="496"/>
      <c r="J3010" s="496"/>
      <c r="K3010" s="496"/>
      <c r="L3010" s="496"/>
      <c r="M3010" s="496"/>
      <c r="N3010" s="496"/>
      <c r="O3010" s="496"/>
      <c r="P3010" s="496"/>
      <c r="Q3010" s="496"/>
      <c r="R3010" s="496"/>
      <c r="S3010" s="496"/>
      <c r="T3010" s="496"/>
      <c r="U3010" s="496"/>
    </row>
    <row r="3011" spans="1:21">
      <c r="A3011" s="496"/>
      <c r="B3011" s="514"/>
      <c r="C3011" s="58"/>
      <c r="D3011" s="496"/>
      <c r="E3011" s="496"/>
      <c r="F3011" s="496"/>
      <c r="G3011" s="496"/>
      <c r="H3011" s="496"/>
      <c r="I3011" s="496"/>
      <c r="J3011" s="496"/>
      <c r="K3011" s="496"/>
      <c r="L3011" s="496"/>
      <c r="M3011" s="496"/>
      <c r="N3011" s="496"/>
      <c r="O3011" s="496"/>
      <c r="P3011" s="496"/>
      <c r="Q3011" s="496"/>
      <c r="R3011" s="496"/>
      <c r="S3011" s="496"/>
      <c r="T3011" s="496"/>
      <c r="U3011" s="496"/>
    </row>
    <row r="3012" spans="1:21">
      <c r="A3012" s="496"/>
      <c r="B3012" s="514"/>
      <c r="C3012" s="58"/>
      <c r="D3012" s="496"/>
      <c r="E3012" s="496"/>
      <c r="F3012" s="496"/>
      <c r="G3012" s="496"/>
      <c r="H3012" s="496"/>
      <c r="I3012" s="496"/>
      <c r="J3012" s="496"/>
      <c r="K3012" s="496"/>
      <c r="L3012" s="496"/>
      <c r="M3012" s="496"/>
      <c r="N3012" s="496"/>
      <c r="O3012" s="496"/>
      <c r="P3012" s="496"/>
      <c r="Q3012" s="496"/>
      <c r="R3012" s="496"/>
      <c r="S3012" s="496"/>
      <c r="T3012" s="496"/>
      <c r="U3012" s="496"/>
    </row>
    <row r="3013" spans="1:21">
      <c r="A3013" s="496"/>
      <c r="B3013" s="514"/>
      <c r="C3013" s="58"/>
      <c r="D3013" s="496"/>
      <c r="E3013" s="496"/>
      <c r="F3013" s="496"/>
      <c r="G3013" s="496"/>
      <c r="H3013" s="496"/>
      <c r="I3013" s="496"/>
      <c r="J3013" s="496"/>
      <c r="K3013" s="496"/>
      <c r="L3013" s="496"/>
      <c r="M3013" s="496"/>
      <c r="N3013" s="496"/>
      <c r="O3013" s="496"/>
      <c r="P3013" s="496"/>
      <c r="Q3013" s="496"/>
      <c r="R3013" s="496"/>
      <c r="S3013" s="496"/>
      <c r="T3013" s="496"/>
      <c r="U3013" s="496"/>
    </row>
    <row r="3014" spans="1:21">
      <c r="A3014" s="496"/>
      <c r="B3014" s="514"/>
      <c r="C3014" s="58"/>
      <c r="D3014" s="496"/>
      <c r="E3014" s="496"/>
      <c r="F3014" s="496"/>
      <c r="G3014" s="496"/>
      <c r="H3014" s="496"/>
      <c r="I3014" s="496"/>
      <c r="J3014" s="496"/>
      <c r="K3014" s="496"/>
      <c r="L3014" s="496"/>
      <c r="M3014" s="496"/>
      <c r="N3014" s="496"/>
      <c r="O3014" s="496"/>
      <c r="P3014" s="496"/>
      <c r="Q3014" s="496"/>
      <c r="R3014" s="496"/>
      <c r="S3014" s="496"/>
      <c r="T3014" s="496"/>
      <c r="U3014" s="496"/>
    </row>
    <row r="3015" spans="1:21">
      <c r="A3015" s="496"/>
      <c r="B3015" s="514"/>
      <c r="C3015" s="58"/>
      <c r="D3015" s="496"/>
      <c r="E3015" s="496"/>
      <c r="F3015" s="496"/>
      <c r="G3015" s="496"/>
      <c r="H3015" s="496"/>
      <c r="I3015" s="496"/>
      <c r="J3015" s="496"/>
      <c r="K3015" s="496"/>
      <c r="L3015" s="496"/>
      <c r="M3015" s="496"/>
      <c r="N3015" s="496"/>
      <c r="O3015" s="496"/>
      <c r="P3015" s="496"/>
      <c r="Q3015" s="496"/>
      <c r="R3015" s="496"/>
      <c r="S3015" s="496"/>
      <c r="T3015" s="496"/>
      <c r="U3015" s="496"/>
    </row>
    <row r="3016" spans="1:21">
      <c r="A3016" s="496"/>
      <c r="B3016" s="514"/>
      <c r="C3016" s="58"/>
      <c r="D3016" s="496"/>
      <c r="E3016" s="496"/>
      <c r="F3016" s="496"/>
      <c r="G3016" s="496"/>
      <c r="H3016" s="496"/>
      <c r="I3016" s="496"/>
      <c r="J3016" s="496"/>
      <c r="K3016" s="496"/>
      <c r="L3016" s="496"/>
      <c r="M3016" s="496"/>
      <c r="N3016" s="496"/>
      <c r="O3016" s="496"/>
      <c r="P3016" s="496"/>
      <c r="Q3016" s="496"/>
      <c r="R3016" s="496"/>
      <c r="S3016" s="496"/>
      <c r="T3016" s="496"/>
      <c r="U3016" s="496"/>
    </row>
    <row r="3017" spans="1:21">
      <c r="A3017" s="496"/>
      <c r="B3017" s="514"/>
      <c r="C3017" s="58"/>
      <c r="D3017" s="496"/>
      <c r="E3017" s="496"/>
      <c r="F3017" s="496"/>
      <c r="G3017" s="496"/>
      <c r="H3017" s="496"/>
      <c r="I3017" s="496"/>
      <c r="J3017" s="496"/>
      <c r="K3017" s="496"/>
      <c r="L3017" s="496"/>
      <c r="M3017" s="496"/>
      <c r="N3017" s="496"/>
      <c r="O3017" s="496"/>
      <c r="P3017" s="496"/>
      <c r="Q3017" s="496"/>
      <c r="R3017" s="496"/>
      <c r="S3017" s="496"/>
      <c r="T3017" s="496"/>
      <c r="U3017" s="496"/>
    </row>
    <row r="3018" spans="1:21">
      <c r="A3018" s="496"/>
      <c r="B3018" s="514"/>
      <c r="C3018" s="58"/>
      <c r="D3018" s="496"/>
      <c r="E3018" s="496"/>
      <c r="F3018" s="496"/>
      <c r="G3018" s="496"/>
      <c r="H3018" s="496"/>
      <c r="I3018" s="496"/>
      <c r="J3018" s="496"/>
      <c r="K3018" s="496"/>
      <c r="L3018" s="496"/>
      <c r="M3018" s="496"/>
      <c r="N3018" s="496"/>
      <c r="O3018" s="496"/>
      <c r="P3018" s="496"/>
      <c r="Q3018" s="496"/>
      <c r="R3018" s="496"/>
      <c r="S3018" s="496"/>
      <c r="T3018" s="496"/>
      <c r="U3018" s="496"/>
    </row>
    <row r="3019" spans="1:21">
      <c r="A3019" s="496"/>
      <c r="B3019" s="514"/>
      <c r="C3019" s="58"/>
      <c r="D3019" s="496"/>
      <c r="E3019" s="496"/>
      <c r="F3019" s="496"/>
      <c r="G3019" s="496"/>
      <c r="H3019" s="496"/>
      <c r="I3019" s="496"/>
      <c r="J3019" s="496"/>
      <c r="K3019" s="496"/>
      <c r="L3019" s="496"/>
      <c r="M3019" s="496"/>
      <c r="N3019" s="496"/>
      <c r="O3019" s="496"/>
      <c r="P3019" s="496"/>
      <c r="Q3019" s="496"/>
      <c r="R3019" s="496"/>
      <c r="S3019" s="496"/>
      <c r="T3019" s="496"/>
      <c r="U3019" s="496"/>
    </row>
    <row r="3020" spans="1:21">
      <c r="A3020" s="496"/>
      <c r="B3020" s="514"/>
      <c r="C3020" s="58"/>
      <c r="D3020" s="496"/>
      <c r="E3020" s="496"/>
      <c r="F3020" s="496"/>
      <c r="G3020" s="496"/>
      <c r="H3020" s="496"/>
      <c r="I3020" s="496"/>
      <c r="J3020" s="496"/>
      <c r="K3020" s="496"/>
      <c r="L3020" s="496"/>
      <c r="M3020" s="496"/>
      <c r="N3020" s="496"/>
      <c r="O3020" s="496"/>
      <c r="P3020" s="496"/>
      <c r="Q3020" s="496"/>
      <c r="R3020" s="496"/>
      <c r="S3020" s="496"/>
      <c r="T3020" s="496"/>
      <c r="U3020" s="496"/>
    </row>
    <row r="3021" spans="1:21">
      <c r="A3021" s="496"/>
      <c r="B3021" s="514"/>
      <c r="C3021" s="58"/>
      <c r="D3021" s="496"/>
      <c r="E3021" s="496"/>
      <c r="F3021" s="496"/>
      <c r="G3021" s="496"/>
      <c r="H3021" s="496"/>
      <c r="I3021" s="496"/>
      <c r="J3021" s="496"/>
      <c r="K3021" s="496"/>
      <c r="L3021" s="496"/>
      <c r="M3021" s="496"/>
      <c r="N3021" s="496"/>
      <c r="O3021" s="496"/>
      <c r="P3021" s="496"/>
      <c r="Q3021" s="496"/>
      <c r="R3021" s="496"/>
      <c r="S3021" s="496"/>
      <c r="T3021" s="496"/>
      <c r="U3021" s="496"/>
    </row>
    <row r="3022" spans="1:21">
      <c r="A3022" s="496"/>
      <c r="B3022" s="514"/>
      <c r="C3022" s="58"/>
      <c r="D3022" s="496"/>
      <c r="E3022" s="496"/>
      <c r="F3022" s="496"/>
      <c r="G3022" s="496"/>
      <c r="H3022" s="496"/>
      <c r="I3022" s="496"/>
      <c r="J3022" s="496"/>
      <c r="K3022" s="496"/>
      <c r="L3022" s="496"/>
      <c r="M3022" s="496"/>
      <c r="N3022" s="496"/>
      <c r="O3022" s="496"/>
      <c r="P3022" s="496"/>
      <c r="Q3022" s="496"/>
      <c r="R3022" s="496"/>
      <c r="S3022" s="496"/>
      <c r="T3022" s="496"/>
      <c r="U3022" s="496"/>
    </row>
    <row r="3023" spans="1:21">
      <c r="A3023" s="496"/>
      <c r="B3023" s="514"/>
      <c r="C3023" s="58"/>
      <c r="D3023" s="496"/>
      <c r="E3023" s="496"/>
      <c r="F3023" s="496"/>
      <c r="G3023" s="496"/>
      <c r="H3023" s="496"/>
      <c r="I3023" s="496"/>
      <c r="J3023" s="496"/>
      <c r="K3023" s="496"/>
      <c r="L3023" s="496"/>
      <c r="M3023" s="496"/>
      <c r="N3023" s="496"/>
      <c r="O3023" s="496"/>
      <c r="P3023" s="496"/>
      <c r="Q3023" s="496"/>
      <c r="R3023" s="496"/>
      <c r="S3023" s="496"/>
      <c r="T3023" s="496"/>
      <c r="U3023" s="496"/>
    </row>
    <row r="3024" spans="1:21">
      <c r="A3024" s="496"/>
      <c r="B3024" s="514"/>
      <c r="C3024" s="58"/>
      <c r="D3024" s="496"/>
      <c r="E3024" s="496"/>
      <c r="F3024" s="496"/>
      <c r="G3024" s="496"/>
      <c r="H3024" s="496"/>
      <c r="I3024" s="496"/>
      <c r="J3024" s="496"/>
      <c r="K3024" s="496"/>
      <c r="L3024" s="496"/>
      <c r="M3024" s="496"/>
      <c r="N3024" s="496"/>
      <c r="O3024" s="496"/>
      <c r="P3024" s="496"/>
      <c r="Q3024" s="496"/>
      <c r="R3024" s="496"/>
      <c r="S3024" s="496"/>
      <c r="T3024" s="496"/>
      <c r="U3024" s="496"/>
    </row>
    <row r="3025" spans="1:21">
      <c r="A3025" s="496"/>
      <c r="B3025" s="514"/>
      <c r="C3025" s="58"/>
      <c r="D3025" s="496"/>
      <c r="E3025" s="496"/>
      <c r="F3025" s="496"/>
      <c r="G3025" s="496"/>
      <c r="H3025" s="496"/>
      <c r="I3025" s="496"/>
      <c r="J3025" s="496"/>
      <c r="K3025" s="496"/>
      <c r="L3025" s="496"/>
      <c r="M3025" s="496"/>
      <c r="N3025" s="496"/>
      <c r="O3025" s="496"/>
      <c r="P3025" s="496"/>
      <c r="Q3025" s="496"/>
      <c r="R3025" s="496"/>
      <c r="S3025" s="496"/>
      <c r="T3025" s="496"/>
      <c r="U3025" s="496"/>
    </row>
    <row r="3026" spans="1:21">
      <c r="A3026" s="496"/>
      <c r="B3026" s="514"/>
      <c r="C3026" s="58"/>
      <c r="D3026" s="496"/>
      <c r="E3026" s="496"/>
      <c r="F3026" s="496"/>
      <c r="G3026" s="496"/>
      <c r="H3026" s="496"/>
      <c r="I3026" s="496"/>
      <c r="J3026" s="496"/>
      <c r="K3026" s="496"/>
      <c r="L3026" s="496"/>
      <c r="M3026" s="496"/>
      <c r="N3026" s="496"/>
      <c r="O3026" s="496"/>
      <c r="P3026" s="496"/>
      <c r="Q3026" s="496"/>
      <c r="R3026" s="496"/>
      <c r="S3026" s="496"/>
      <c r="T3026" s="496"/>
      <c r="U3026" s="496"/>
    </row>
    <row r="3027" spans="1:21">
      <c r="A3027" s="496"/>
      <c r="B3027" s="514"/>
      <c r="C3027" s="58"/>
      <c r="D3027" s="496"/>
      <c r="E3027" s="496"/>
      <c r="F3027" s="496"/>
      <c r="G3027" s="496"/>
      <c r="H3027" s="496"/>
      <c r="I3027" s="496"/>
      <c r="J3027" s="496"/>
      <c r="K3027" s="496"/>
      <c r="L3027" s="496"/>
      <c r="M3027" s="496"/>
      <c r="N3027" s="496"/>
      <c r="O3027" s="496"/>
      <c r="P3027" s="496"/>
      <c r="Q3027" s="496"/>
      <c r="R3027" s="496"/>
      <c r="S3027" s="496"/>
      <c r="T3027" s="496"/>
      <c r="U3027" s="496"/>
    </row>
    <row r="3028" spans="1:21">
      <c r="A3028" s="496"/>
      <c r="B3028" s="514"/>
      <c r="C3028" s="58"/>
      <c r="D3028" s="496"/>
      <c r="E3028" s="496"/>
      <c r="F3028" s="496"/>
      <c r="G3028" s="496"/>
      <c r="H3028" s="496"/>
      <c r="I3028" s="496"/>
      <c r="J3028" s="496"/>
      <c r="K3028" s="496"/>
      <c r="L3028" s="496"/>
      <c r="M3028" s="496"/>
      <c r="N3028" s="496"/>
      <c r="O3028" s="496"/>
      <c r="P3028" s="496"/>
      <c r="Q3028" s="496"/>
      <c r="R3028" s="496"/>
      <c r="S3028" s="496"/>
      <c r="T3028" s="496"/>
      <c r="U3028" s="496"/>
    </row>
    <row r="3029" spans="1:21">
      <c r="A3029" s="496"/>
      <c r="B3029" s="514"/>
      <c r="C3029" s="58"/>
      <c r="D3029" s="496"/>
      <c r="E3029" s="496"/>
      <c r="F3029" s="496"/>
      <c r="G3029" s="496"/>
      <c r="H3029" s="496"/>
      <c r="I3029" s="496"/>
      <c r="J3029" s="496"/>
      <c r="K3029" s="496"/>
      <c r="L3029" s="496"/>
      <c r="M3029" s="496"/>
      <c r="N3029" s="496"/>
      <c r="O3029" s="496"/>
      <c r="P3029" s="496"/>
      <c r="Q3029" s="496"/>
      <c r="R3029" s="496"/>
      <c r="S3029" s="496"/>
      <c r="T3029" s="496"/>
      <c r="U3029" s="496"/>
    </row>
    <row r="3030" spans="1:21">
      <c r="A3030" s="496"/>
      <c r="B3030" s="514"/>
      <c r="C3030" s="58"/>
      <c r="D3030" s="496"/>
      <c r="E3030" s="496"/>
      <c r="F3030" s="496"/>
      <c r="G3030" s="496"/>
      <c r="H3030" s="496"/>
      <c r="I3030" s="496"/>
      <c r="J3030" s="496"/>
      <c r="K3030" s="496"/>
      <c r="L3030" s="496"/>
      <c r="M3030" s="496"/>
      <c r="N3030" s="496"/>
      <c r="O3030" s="496"/>
      <c r="P3030" s="496"/>
      <c r="Q3030" s="496"/>
      <c r="R3030" s="496"/>
      <c r="S3030" s="496"/>
      <c r="T3030" s="496"/>
      <c r="U3030" s="496"/>
    </row>
    <row r="3031" spans="1:21">
      <c r="A3031" s="496"/>
      <c r="B3031" s="514"/>
      <c r="C3031" s="58"/>
      <c r="D3031" s="496"/>
      <c r="E3031" s="496"/>
      <c r="F3031" s="496"/>
      <c r="G3031" s="496"/>
      <c r="H3031" s="496"/>
      <c r="I3031" s="496"/>
      <c r="J3031" s="496"/>
      <c r="K3031" s="496"/>
      <c r="L3031" s="496"/>
      <c r="M3031" s="496"/>
      <c r="N3031" s="496"/>
      <c r="O3031" s="496"/>
      <c r="P3031" s="496"/>
      <c r="Q3031" s="496"/>
      <c r="R3031" s="496"/>
      <c r="S3031" s="496"/>
      <c r="T3031" s="496"/>
      <c r="U3031" s="496"/>
    </row>
    <row r="3032" spans="1:21">
      <c r="A3032" s="496"/>
      <c r="B3032" s="514"/>
      <c r="C3032" s="58"/>
      <c r="D3032" s="496"/>
      <c r="E3032" s="496"/>
      <c r="F3032" s="496"/>
      <c r="G3032" s="496"/>
      <c r="H3032" s="496"/>
      <c r="I3032" s="496"/>
      <c r="J3032" s="496"/>
      <c r="K3032" s="496"/>
      <c r="L3032" s="496"/>
      <c r="M3032" s="496"/>
      <c r="N3032" s="496"/>
      <c r="O3032" s="496"/>
      <c r="P3032" s="496"/>
      <c r="Q3032" s="496"/>
      <c r="R3032" s="496"/>
      <c r="S3032" s="496"/>
      <c r="T3032" s="496"/>
      <c r="U3032" s="496"/>
    </row>
    <row r="3033" spans="1:21">
      <c r="A3033" s="496"/>
      <c r="B3033" s="514"/>
      <c r="C3033" s="58"/>
      <c r="D3033" s="496"/>
      <c r="E3033" s="496"/>
      <c r="F3033" s="496"/>
      <c r="G3033" s="496"/>
      <c r="H3033" s="496"/>
      <c r="I3033" s="496"/>
      <c r="J3033" s="496"/>
      <c r="K3033" s="496"/>
      <c r="L3033" s="496"/>
      <c r="M3033" s="496"/>
      <c r="N3033" s="496"/>
      <c r="O3033" s="496"/>
      <c r="P3033" s="496"/>
      <c r="Q3033" s="496"/>
      <c r="R3033" s="496"/>
      <c r="S3033" s="496"/>
      <c r="T3033" s="496"/>
      <c r="U3033" s="496"/>
    </row>
    <row r="3034" spans="1:21">
      <c r="A3034" s="496"/>
      <c r="B3034" s="514"/>
      <c r="C3034" s="58"/>
      <c r="D3034" s="496"/>
      <c r="E3034" s="496"/>
      <c r="F3034" s="496"/>
      <c r="G3034" s="496"/>
      <c r="H3034" s="496"/>
      <c r="I3034" s="496"/>
      <c r="J3034" s="496"/>
      <c r="K3034" s="496"/>
      <c r="L3034" s="496"/>
      <c r="M3034" s="496"/>
      <c r="N3034" s="496"/>
      <c r="O3034" s="496"/>
      <c r="P3034" s="496"/>
      <c r="Q3034" s="496"/>
      <c r="R3034" s="496"/>
      <c r="S3034" s="496"/>
      <c r="T3034" s="496"/>
      <c r="U3034" s="496"/>
    </row>
    <row r="3035" spans="1:21">
      <c r="A3035" s="496"/>
      <c r="B3035" s="514"/>
      <c r="C3035" s="58"/>
      <c r="D3035" s="496"/>
      <c r="E3035" s="496"/>
      <c r="F3035" s="496"/>
      <c r="G3035" s="496"/>
      <c r="H3035" s="496"/>
      <c r="I3035" s="496"/>
      <c r="J3035" s="496"/>
      <c r="K3035" s="496"/>
      <c r="L3035" s="496"/>
      <c r="M3035" s="496"/>
      <c r="N3035" s="496"/>
      <c r="O3035" s="496"/>
      <c r="P3035" s="496"/>
      <c r="Q3035" s="496"/>
      <c r="R3035" s="496"/>
      <c r="S3035" s="496"/>
      <c r="T3035" s="496"/>
      <c r="U3035" s="496"/>
    </row>
    <row r="3036" spans="1:21">
      <c r="A3036" s="496"/>
      <c r="B3036" s="514"/>
      <c r="C3036" s="58"/>
      <c r="D3036" s="496"/>
      <c r="E3036" s="496"/>
      <c r="F3036" s="496"/>
      <c r="G3036" s="496"/>
      <c r="H3036" s="496"/>
      <c r="I3036" s="496"/>
      <c r="J3036" s="496"/>
      <c r="K3036" s="496"/>
      <c r="L3036" s="496"/>
      <c r="M3036" s="496"/>
      <c r="N3036" s="496"/>
      <c r="O3036" s="496"/>
      <c r="P3036" s="496"/>
      <c r="Q3036" s="496"/>
      <c r="R3036" s="496"/>
      <c r="S3036" s="496"/>
      <c r="T3036" s="496"/>
      <c r="U3036" s="496"/>
    </row>
    <row r="3037" spans="1:21">
      <c r="A3037" s="496"/>
      <c r="B3037" s="514"/>
      <c r="C3037" s="58"/>
      <c r="D3037" s="496"/>
      <c r="E3037" s="496"/>
      <c r="F3037" s="496"/>
      <c r="G3037" s="496"/>
      <c r="H3037" s="496"/>
      <c r="I3037" s="496"/>
      <c r="J3037" s="496"/>
      <c r="K3037" s="496"/>
      <c r="L3037" s="496"/>
      <c r="M3037" s="496"/>
      <c r="N3037" s="496"/>
      <c r="O3037" s="496"/>
      <c r="P3037" s="496"/>
      <c r="Q3037" s="496"/>
      <c r="R3037" s="496"/>
      <c r="S3037" s="496"/>
      <c r="T3037" s="496"/>
      <c r="U3037" s="496"/>
    </row>
    <row r="3038" spans="1:21">
      <c r="A3038" s="496"/>
      <c r="B3038" s="514"/>
      <c r="C3038" s="58"/>
      <c r="D3038" s="496"/>
      <c r="E3038" s="496"/>
      <c r="F3038" s="496"/>
      <c r="G3038" s="496"/>
      <c r="H3038" s="496"/>
      <c r="I3038" s="496"/>
      <c r="J3038" s="496"/>
      <c r="K3038" s="496"/>
      <c r="L3038" s="496"/>
      <c r="M3038" s="496"/>
      <c r="N3038" s="496"/>
      <c r="O3038" s="496"/>
      <c r="P3038" s="496"/>
      <c r="Q3038" s="496"/>
      <c r="R3038" s="496"/>
      <c r="S3038" s="496"/>
      <c r="T3038" s="496"/>
      <c r="U3038" s="496"/>
    </row>
    <row r="3039" spans="1:21">
      <c r="A3039" s="496"/>
      <c r="B3039" s="514"/>
      <c r="C3039" s="58"/>
      <c r="D3039" s="496"/>
      <c r="E3039" s="496"/>
      <c r="F3039" s="496"/>
      <c r="G3039" s="496"/>
      <c r="H3039" s="496"/>
      <c r="I3039" s="496"/>
      <c r="J3039" s="496"/>
      <c r="K3039" s="496"/>
      <c r="L3039" s="496"/>
      <c r="M3039" s="496"/>
      <c r="N3039" s="496"/>
      <c r="O3039" s="496"/>
      <c r="P3039" s="496"/>
      <c r="Q3039" s="496"/>
      <c r="R3039" s="496"/>
      <c r="S3039" s="496"/>
      <c r="T3039" s="496"/>
      <c r="U3039" s="496"/>
    </row>
  </sheetData>
  <mergeCells count="364">
    <mergeCell ref="L2908:M2908"/>
    <mergeCell ref="N2908:O2908"/>
    <mergeCell ref="C2979:D2979"/>
    <mergeCell ref="C2993:D2993"/>
    <mergeCell ref="M2999:N2999"/>
    <mergeCell ref="O2999:P2999"/>
    <mergeCell ref="C2902:F2902"/>
    <mergeCell ref="A2903:K2903"/>
    <mergeCell ref="A2904:K2904"/>
    <mergeCell ref="A2905:K2905"/>
    <mergeCell ref="A2906:K2906"/>
    <mergeCell ref="A2907:G2907"/>
    <mergeCell ref="A2908:A2909"/>
    <mergeCell ref="B2908:B2909"/>
    <mergeCell ref="C2908:C2909"/>
    <mergeCell ref="D2908:D2909"/>
    <mergeCell ref="E2908:E2909"/>
    <mergeCell ref="F2908:G2908"/>
    <mergeCell ref="H2908:I2908"/>
    <mergeCell ref="J2908:K2908"/>
    <mergeCell ref="C2763:F2763"/>
    <mergeCell ref="A2765:G2765"/>
    <mergeCell ref="A2766:G2766"/>
    <mergeCell ref="A2767:G2767"/>
    <mergeCell ref="A2768:G2768"/>
    <mergeCell ref="K2768:T2768"/>
    <mergeCell ref="A2769:A2770"/>
    <mergeCell ref="B2769:B2770"/>
    <mergeCell ref="C2769:C2770"/>
    <mergeCell ref="D2769:D2770"/>
    <mergeCell ref="E2769:E2770"/>
    <mergeCell ref="F2769:G2769"/>
    <mergeCell ref="H2769:I2769"/>
    <mergeCell ref="J2769:K2769"/>
    <mergeCell ref="L2769:M2769"/>
    <mergeCell ref="N2769:U2769"/>
    <mergeCell ref="C2473:D2473"/>
    <mergeCell ref="E2473:G2473"/>
    <mergeCell ref="A2475:L2475"/>
    <mergeCell ref="A2478:A2479"/>
    <mergeCell ref="C2478:C2479"/>
    <mergeCell ref="D2478:D2479"/>
    <mergeCell ref="E2478:E2479"/>
    <mergeCell ref="F2478:F2479"/>
    <mergeCell ref="G2478:L2478"/>
    <mergeCell ref="B2377:B2378"/>
    <mergeCell ref="B2390:B2391"/>
    <mergeCell ref="B2393:B2394"/>
    <mergeCell ref="B2396:B2397"/>
    <mergeCell ref="B2400:B2401"/>
    <mergeCell ref="B2403:B2404"/>
    <mergeCell ref="B2406:B2409"/>
    <mergeCell ref="B2446:B2447"/>
    <mergeCell ref="B2463:B2467"/>
    <mergeCell ref="A2363:F2363"/>
    <mergeCell ref="A2365:Q2365"/>
    <mergeCell ref="A2366:G2366"/>
    <mergeCell ref="A2367:G2367"/>
    <mergeCell ref="A2368:A2369"/>
    <mergeCell ref="B2368:B2369"/>
    <mergeCell ref="C2368:C2369"/>
    <mergeCell ref="D2368:D2369"/>
    <mergeCell ref="E2368:E2369"/>
    <mergeCell ref="F2368:G2368"/>
    <mergeCell ref="H2368:I2368"/>
    <mergeCell ref="J2368:K2368"/>
    <mergeCell ref="L2368:M2368"/>
    <mergeCell ref="N2368:Q2368"/>
    <mergeCell ref="P2084:Q2084"/>
    <mergeCell ref="C2085:F2085"/>
    <mergeCell ref="C2086:F2086"/>
    <mergeCell ref="L2086:N2086"/>
    <mergeCell ref="C2087:F2087"/>
    <mergeCell ref="C2088:F2088"/>
    <mergeCell ref="A2089:C2089"/>
    <mergeCell ref="F2090:G2090"/>
    <mergeCell ref="H2090:I2090"/>
    <mergeCell ref="J2090:K2090"/>
    <mergeCell ref="L2090:M2090"/>
    <mergeCell ref="N2090:O2090"/>
    <mergeCell ref="P2090:P2091"/>
    <mergeCell ref="A1992:F1992"/>
    <mergeCell ref="A1993:P1993"/>
    <mergeCell ref="A2015:F2015"/>
    <mergeCell ref="A2016:O2016"/>
    <mergeCell ref="A2017:P2017"/>
    <mergeCell ref="A2067:F2067"/>
    <mergeCell ref="A2068:P2068"/>
    <mergeCell ref="B2082:D2082"/>
    <mergeCell ref="A2083:O2083"/>
    <mergeCell ref="B1947:C1947"/>
    <mergeCell ref="D1947:I1947"/>
    <mergeCell ref="B1948:C1948"/>
    <mergeCell ref="D1948:I1948"/>
    <mergeCell ref="J1948:P1948"/>
    <mergeCell ref="A1949:A1950"/>
    <mergeCell ref="B1949:B1950"/>
    <mergeCell ref="C1949:C1950"/>
    <mergeCell ref="D1949:D1950"/>
    <mergeCell ref="E1949:E1950"/>
    <mergeCell ref="F1949:G1949"/>
    <mergeCell ref="H1949:I1949"/>
    <mergeCell ref="J1949:K1949"/>
    <mergeCell ref="L1949:M1949"/>
    <mergeCell ref="N1949:O1949"/>
    <mergeCell ref="P1949:P1950"/>
    <mergeCell ref="A1941:B1941"/>
    <mergeCell ref="A1942:B1942"/>
    <mergeCell ref="C1942:P1942"/>
    <mergeCell ref="B1944:C1944"/>
    <mergeCell ref="D1944:I1944"/>
    <mergeCell ref="B1945:C1945"/>
    <mergeCell ref="D1945:I1945"/>
    <mergeCell ref="B1946:C1946"/>
    <mergeCell ref="D1946:I1946"/>
    <mergeCell ref="A1930:B1930"/>
    <mergeCell ref="A1931:B1931"/>
    <mergeCell ref="C1931:P1931"/>
    <mergeCell ref="A1935:A1936"/>
    <mergeCell ref="C1935:C1936"/>
    <mergeCell ref="D1935:D1936"/>
    <mergeCell ref="E1935:E1936"/>
    <mergeCell ref="F1935:G1935"/>
    <mergeCell ref="H1935:I1935"/>
    <mergeCell ref="J1935:K1935"/>
    <mergeCell ref="L1935:M1935"/>
    <mergeCell ref="N1935:O1935"/>
    <mergeCell ref="P1935:P1936"/>
    <mergeCell ref="L1890:M1890"/>
    <mergeCell ref="N1890:O1890"/>
    <mergeCell ref="P1890:P1891"/>
    <mergeCell ref="A1922:B1922"/>
    <mergeCell ref="A1923:B1923"/>
    <mergeCell ref="C1923:P1923"/>
    <mergeCell ref="A1927:A1928"/>
    <mergeCell ref="C1927:C1928"/>
    <mergeCell ref="D1927:D1928"/>
    <mergeCell ref="E1927:E1928"/>
    <mergeCell ref="F1927:G1927"/>
    <mergeCell ref="H1927:I1927"/>
    <mergeCell ref="J1927:K1927"/>
    <mergeCell ref="L1927:M1927"/>
    <mergeCell ref="N1927:O1927"/>
    <mergeCell ref="P1927:P1928"/>
    <mergeCell ref="A1889:B1889"/>
    <mergeCell ref="C1889:F1889"/>
    <mergeCell ref="A1890:A1891"/>
    <mergeCell ref="C1890:C1891"/>
    <mergeCell ref="D1890:D1891"/>
    <mergeCell ref="E1890:E1891"/>
    <mergeCell ref="F1890:G1890"/>
    <mergeCell ref="H1890:I1890"/>
    <mergeCell ref="J1890:K1890"/>
    <mergeCell ref="A1882:B1882"/>
    <mergeCell ref="A1883:B1883"/>
    <mergeCell ref="G1883:P1883"/>
    <mergeCell ref="A1885:P1885"/>
    <mergeCell ref="A1886:B1886"/>
    <mergeCell ref="C1886:F1886"/>
    <mergeCell ref="A1887:B1887"/>
    <mergeCell ref="C1887:F1887"/>
    <mergeCell ref="A1888:B1888"/>
    <mergeCell ref="C1888:F1888"/>
    <mergeCell ref="N1601:O1601"/>
    <mergeCell ref="P1601:P1602"/>
    <mergeCell ref="A1654:P1654"/>
    <mergeCell ref="A1655:B1655"/>
    <mergeCell ref="A1656:B1656"/>
    <mergeCell ref="A1657:B1657"/>
    <mergeCell ref="A1658:B1658"/>
    <mergeCell ref="A1659:A1660"/>
    <mergeCell ref="B1659:B1660"/>
    <mergeCell ref="C1659:C1660"/>
    <mergeCell ref="D1659:D1660"/>
    <mergeCell ref="E1659:E1660"/>
    <mergeCell ref="F1659:G1659"/>
    <mergeCell ref="H1659:I1659"/>
    <mergeCell ref="J1659:K1659"/>
    <mergeCell ref="L1659:M1659"/>
    <mergeCell ref="N1659:O1659"/>
    <mergeCell ref="P1659:P1660"/>
    <mergeCell ref="A1601:A1602"/>
    <mergeCell ref="B1601:B1602"/>
    <mergeCell ref="C1601:C1602"/>
    <mergeCell ref="D1601:D1602"/>
    <mergeCell ref="E1601:E1602"/>
    <mergeCell ref="F1601:G1601"/>
    <mergeCell ref="H1601:I1601"/>
    <mergeCell ref="J1601:K1601"/>
    <mergeCell ref="L1601:M1601"/>
    <mergeCell ref="N1375:O1375"/>
    <mergeCell ref="P1375:P1376"/>
    <mergeCell ref="A1579:E1579"/>
    <mergeCell ref="F1579:P1579"/>
    <mergeCell ref="A1593:E1593"/>
    <mergeCell ref="F1593:P1593"/>
    <mergeCell ref="A1594:E1594"/>
    <mergeCell ref="F1594:P1594"/>
    <mergeCell ref="A1597:P1597"/>
    <mergeCell ref="A1375:A1376"/>
    <mergeCell ref="B1375:B1376"/>
    <mergeCell ref="C1375:C1376"/>
    <mergeCell ref="D1375:D1376"/>
    <mergeCell ref="E1375:E1376"/>
    <mergeCell ref="F1375:G1375"/>
    <mergeCell ref="H1375:I1375"/>
    <mergeCell ref="J1375:K1375"/>
    <mergeCell ref="L1375:M1375"/>
    <mergeCell ref="P1331:P1332"/>
    <mergeCell ref="A1325:N1325"/>
    <mergeCell ref="A1328:E1328"/>
    <mergeCell ref="A1329:E1329"/>
    <mergeCell ref="A1330:N1330"/>
    <mergeCell ref="A1331:A1332"/>
    <mergeCell ref="B1331:B1332"/>
    <mergeCell ref="D1331:D1332"/>
    <mergeCell ref="E1331:E1332"/>
    <mergeCell ref="F1331:G1331"/>
    <mergeCell ref="H1331:I1331"/>
    <mergeCell ref="L1331:M1331"/>
    <mergeCell ref="N1331:O1331"/>
    <mergeCell ref="F1243:G1243"/>
    <mergeCell ref="H1243:I1243"/>
    <mergeCell ref="J1243:K1243"/>
    <mergeCell ref="L1243:M1243"/>
    <mergeCell ref="N1243:O1243"/>
    <mergeCell ref="A1243:A1244"/>
    <mergeCell ref="B1243:B1244"/>
    <mergeCell ref="C1243:C1244"/>
    <mergeCell ref="D1243:D1244"/>
    <mergeCell ref="E1243:E1244"/>
    <mergeCell ref="A1233:D1233"/>
    <mergeCell ref="A1234:D1234"/>
    <mergeCell ref="G1234:O1234"/>
    <mergeCell ref="A1236:O1236"/>
    <mergeCell ref="A1242:B1242"/>
    <mergeCell ref="D1242:E1242"/>
    <mergeCell ref="F1161:G1161"/>
    <mergeCell ref="H1161:I1161"/>
    <mergeCell ref="J1161:K1161"/>
    <mergeCell ref="L1161:M1161"/>
    <mergeCell ref="N1161:O1161"/>
    <mergeCell ref="A1161:A1162"/>
    <mergeCell ref="B1161:B1162"/>
    <mergeCell ref="C1161:C1162"/>
    <mergeCell ref="D1161:D1162"/>
    <mergeCell ref="E1161:E1162"/>
    <mergeCell ref="B1158:C1158"/>
    <mergeCell ref="D1158:K1158"/>
    <mergeCell ref="B1159:C1159"/>
    <mergeCell ref="D1159:K1159"/>
    <mergeCell ref="D1160:G1160"/>
    <mergeCell ref="B1155:O1155"/>
    <mergeCell ref="B1156:C1156"/>
    <mergeCell ref="D1156:E1156"/>
    <mergeCell ref="B1157:C1157"/>
    <mergeCell ref="D1157:J1157"/>
    <mergeCell ref="L661:M661"/>
    <mergeCell ref="N661:O661"/>
    <mergeCell ref="A1152:D1152"/>
    <mergeCell ref="A1153:D1153"/>
    <mergeCell ref="G1153:O1153"/>
    <mergeCell ref="B659:C659"/>
    <mergeCell ref="D659:K659"/>
    <mergeCell ref="D660:G660"/>
    <mergeCell ref="A661:A662"/>
    <mergeCell ref="B661:B662"/>
    <mergeCell ref="C661:C662"/>
    <mergeCell ref="D661:D662"/>
    <mergeCell ref="E661:E662"/>
    <mergeCell ref="F661:G661"/>
    <mergeCell ref="H661:I661"/>
    <mergeCell ref="J661:K661"/>
    <mergeCell ref="B656:C656"/>
    <mergeCell ref="D656:E656"/>
    <mergeCell ref="B657:C657"/>
    <mergeCell ref="D657:J657"/>
    <mergeCell ref="B658:C658"/>
    <mergeCell ref="D658:K658"/>
    <mergeCell ref="P7:P8"/>
    <mergeCell ref="A342:E342"/>
    <mergeCell ref="A343:E343"/>
    <mergeCell ref="F343:O343"/>
    <mergeCell ref="B655:O655"/>
    <mergeCell ref="C352:C353"/>
    <mergeCell ref="D352:D353"/>
    <mergeCell ref="E352:E353"/>
    <mergeCell ref="B425:D425"/>
    <mergeCell ref="B426:D426"/>
    <mergeCell ref="B346:O346"/>
    <mergeCell ref="B347:C347"/>
    <mergeCell ref="D347:O347"/>
    <mergeCell ref="B348:C348"/>
    <mergeCell ref="D348:O348"/>
    <mergeCell ref="B349:C349"/>
    <mergeCell ref="D349:O349"/>
    <mergeCell ref="B350:C350"/>
    <mergeCell ref="A1:N1"/>
    <mergeCell ref="A6:N6"/>
    <mergeCell ref="A7:A8"/>
    <mergeCell ref="B7:B8"/>
    <mergeCell ref="C7:C8"/>
    <mergeCell ref="D7:D8"/>
    <mergeCell ref="E7:E8"/>
    <mergeCell ref="F7:G7"/>
    <mergeCell ref="H7:I7"/>
    <mergeCell ref="L7:M7"/>
    <mergeCell ref="N7:O7"/>
    <mergeCell ref="D350:O350"/>
    <mergeCell ref="B351:C351"/>
    <mergeCell ref="D351:O351"/>
    <mergeCell ref="B352:B353"/>
    <mergeCell ref="F352:G352"/>
    <mergeCell ref="H352:I352"/>
    <mergeCell ref="H434:I434"/>
    <mergeCell ref="J434:K434"/>
    <mergeCell ref="L434:M434"/>
    <mergeCell ref="N434:O434"/>
    <mergeCell ref="B432:G432"/>
    <mergeCell ref="B433:G433"/>
    <mergeCell ref="P352:P353"/>
    <mergeCell ref="P354:P361"/>
    <mergeCell ref="P362:P372"/>
    <mergeCell ref="J352:K352"/>
    <mergeCell ref="L352:M352"/>
    <mergeCell ref="N352:O352"/>
    <mergeCell ref="B429:P429"/>
    <mergeCell ref="B430:G430"/>
    <mergeCell ref="B431:G431"/>
    <mergeCell ref="P434:P435"/>
    <mergeCell ref="Q434:Q435"/>
    <mergeCell ref="Q436:Q461"/>
    <mergeCell ref="A508:O508"/>
    <mergeCell ref="F514:G514"/>
    <mergeCell ref="H514:I514"/>
    <mergeCell ref="J514:K514"/>
    <mergeCell ref="L514:M514"/>
    <mergeCell ref="N514:O514"/>
    <mergeCell ref="P514:P515"/>
    <mergeCell ref="Q514:Q515"/>
    <mergeCell ref="B434:B435"/>
    <mergeCell ref="C434:C435"/>
    <mergeCell ref="D434:D435"/>
    <mergeCell ref="E434:E435"/>
    <mergeCell ref="F434:G434"/>
    <mergeCell ref="R514:R515"/>
    <mergeCell ref="E623:O623"/>
    <mergeCell ref="A626:O626"/>
    <mergeCell ref="A627:C627"/>
    <mergeCell ref="A628:C628"/>
    <mergeCell ref="A629:C629"/>
    <mergeCell ref="A630:C630"/>
    <mergeCell ref="A631:C631"/>
    <mergeCell ref="A632:C632"/>
    <mergeCell ref="A633:A634"/>
    <mergeCell ref="B633:B634"/>
    <mergeCell ref="C633:C634"/>
    <mergeCell ref="L633:M633"/>
    <mergeCell ref="N633:O633"/>
    <mergeCell ref="D633:D634"/>
    <mergeCell ref="E633:E634"/>
    <mergeCell ref="F633:G633"/>
    <mergeCell ref="H633:I633"/>
    <mergeCell ref="J633:K633"/>
  </mergeCells>
  <pageMargins left="0.19685039370078741" right="0" top="0" bottom="0" header="0.31496062992125984" footer="0"/>
  <pageSetup paperSize="9" scale="9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compiled rke</vt:lpstr>
      <vt:lpstr>'compiled rke'!Print_Area</vt:lpstr>
      <vt:lpstr>'compiled rke'!Print_Titles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2026-03-13T05:56:06Z</dcterms:modified>
</cp:coreProperties>
</file>